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5480" windowHeight="10860" tabRatio="836" firstSheet="5" activeTab="13"/>
  </bookViews>
  <sheets>
    <sheet name="Title Page" sheetId="9" state="hidden" r:id="rId1"/>
    <sheet name="Tender" sheetId="10" state="hidden" r:id="rId2"/>
    <sheet name="Tender (2)" sheetId="52" r:id="rId3"/>
    <sheet name="summary" sheetId="26" r:id="rId4"/>
    <sheet name="Summary " sheetId="15" state="hidden" r:id="rId5"/>
    <sheet name="Civil Work" sheetId="31" r:id="rId6"/>
    <sheet name="estimate civil" sheetId="13" r:id="rId7"/>
    <sheet name="M.S" sheetId="20" state="hidden" r:id="rId8"/>
    <sheet name="PLUMBING WORK" sheetId="32" r:id="rId9"/>
    <sheet name="Plumb (2)" sheetId="16" r:id="rId10"/>
    <sheet name="ELECTRICAL WORK" sheetId="33" r:id="rId11"/>
    <sheet name="ELECTRICAL" sheetId="51" r:id="rId12"/>
    <sheet name="EXTERNAL ELECTRIFICATION" sheetId="34" r:id="rId13"/>
    <sheet name="EST External Elctrification" sheetId="25" r:id="rId14"/>
    <sheet name="AIR CONDITION WORK" sheetId="41" state="hidden" r:id="rId15"/>
    <sheet name="AIR CONDITION" sheetId="48" state="hidden" r:id="rId16"/>
    <sheet name="HVAC WORK" sheetId="35" state="hidden" r:id="rId17"/>
    <sheet name="HVAC" sheetId="19" state="hidden" r:id="rId18"/>
    <sheet name="FURNITURE WORK" sheetId="36" state="hidden" r:id="rId19"/>
    <sheet name="EST FURNITUR" sheetId="21" state="hidden" r:id="rId20"/>
    <sheet name="RATE ANALYSIS " sheetId="37" state="hidden" r:id="rId21"/>
    <sheet name="RA civil" sheetId="49" state="hidden" r:id="rId22"/>
    <sheet name="ELEC RA" sheetId="50" state="hidden" r:id="rId23"/>
    <sheet name="RA FUR" sheetId="45" state="hidden" r:id="rId24"/>
    <sheet name="RA" sheetId="44" state="hidden" r:id="rId25"/>
    <sheet name="S.N 1" sheetId="43" state="hidden" r:id="rId26"/>
    <sheet name="S.N 2" sheetId="30" state="hidden" r:id="rId27"/>
    <sheet name="CARTAGES WORK" sheetId="38" state="hidden" r:id="rId28"/>
    <sheet name="cartages" sheetId="47" state="hidden" r:id="rId29"/>
    <sheet name="MILES" sheetId="23" state="hidden" r:id="rId30"/>
  </sheets>
  <externalReferences>
    <externalReference r:id="rId31"/>
    <externalReference r:id="rId32"/>
    <externalReference r:id="rId33"/>
    <externalReference r:id="rId34"/>
    <externalReference r:id="rId35"/>
    <externalReference r:id="rId36"/>
    <externalReference r:id="rId37"/>
    <externalReference r:id="rId38"/>
  </externalReferences>
  <definedNames>
    <definedName name="\p">#N/A</definedName>
    <definedName name="\s">#N/A</definedName>
    <definedName name="A">'[1]BILL 1,2&amp;3'!$A$5:$H$83</definedName>
    <definedName name="aa" localSheetId="27">'[2]Drawing Hall (C)'!#REF!</definedName>
    <definedName name="aa" localSheetId="5">'[2]Drawing Hall (C)'!#REF!</definedName>
    <definedName name="aa" localSheetId="10">'[2]Drawing Hall (C)'!#REF!</definedName>
    <definedName name="aa" localSheetId="12">'[2]Drawing Hall (C)'!#REF!</definedName>
    <definedName name="aa" localSheetId="18">'[2]Drawing Hall (C)'!#REF!</definedName>
    <definedName name="aa" localSheetId="16">'[2]Drawing Hall (C)'!#REF!</definedName>
    <definedName name="aa" localSheetId="8">'[2]Drawing Hall (C)'!#REF!</definedName>
    <definedName name="aa" localSheetId="21">'[2]Drawing Hall (C)'!#REF!</definedName>
    <definedName name="aa" localSheetId="25">'[3]Drawing Hall (C)'!#REF!</definedName>
    <definedName name="aa">'[2]Drawing Hall (C)'!#REF!</definedName>
    <definedName name="AAAAA">'[2]Drawing Hall (C)'!#REF!</definedName>
    <definedName name="ASSA">'[1]BILL 1,2&amp;3'!$A$5:$H$83</definedName>
    <definedName name="D">'[4]BILL 1,2&amp;3'!$A$5:$H$83</definedName>
    <definedName name="e">'[4]BILL 1,2&amp;3'!$A$5:$H$83</definedName>
    <definedName name="hh" localSheetId="29">'[5]BILL 1,2&amp;3'!$A$5:$H$83</definedName>
    <definedName name="hh">'[6]BILL 1,2&amp;3'!$A$5:$H$83</definedName>
    <definedName name="_xlnm.Print_Area" localSheetId="15">'AIR CONDITION'!$A$1:$G$9</definedName>
    <definedName name="_xlnm.Print_Area" localSheetId="14">'AIR CONDITION WORK'!$A$1:$I$50</definedName>
    <definedName name="_xlnm.Print_Area" localSheetId="28">cartages!$A$1:$O$71</definedName>
    <definedName name="_xlnm.Print_Area" localSheetId="27">'CARTAGES WORK'!$A$1:$I$48</definedName>
    <definedName name="_xlnm.Print_Area" localSheetId="5">'Civil Work'!$A$1:$I$50</definedName>
    <definedName name="_xlnm.Print_Area" localSheetId="22">'ELEC RA'!$A$1:$D$660</definedName>
    <definedName name="_xlnm.Print_Area" localSheetId="11">ELECTRICAL!$A$1:$G$92</definedName>
    <definedName name="_xlnm.Print_Area" localSheetId="10">'ELECTRICAL WORK'!$A$1:$I$47</definedName>
    <definedName name="_xlnm.Print_Area" localSheetId="13">'EST External Elctrification'!$A$1:$G$13</definedName>
    <definedName name="_xlnm.Print_Area" localSheetId="19">'EST FURNITUR'!$A$1:$F$81</definedName>
    <definedName name="_xlnm.Print_Area" localSheetId="6">'estimate civil'!$A$1:$G$133</definedName>
    <definedName name="_xlnm.Print_Area" localSheetId="12">'EXTERNAL ELECTRIFICATION'!$A$1:$I$47</definedName>
    <definedName name="_xlnm.Print_Area" localSheetId="18">'FURNITURE WORK'!$A$1:$I$50</definedName>
    <definedName name="_xlnm.Print_Area" localSheetId="17">HVAC!$A$1:$F$90</definedName>
    <definedName name="_xlnm.Print_Area" localSheetId="16">'HVAC WORK'!$A$1:$I$50</definedName>
    <definedName name="_xlnm.Print_Area" localSheetId="7">M.S!$A$1:$H$869</definedName>
    <definedName name="_xlnm.Print_Area" localSheetId="29">MILES!$A$1:$I$40</definedName>
    <definedName name="_xlnm.Print_Area" localSheetId="9">'Plumb (2)'!$A$1:$G$70</definedName>
    <definedName name="_xlnm.Print_Area" localSheetId="8">'PLUMBING WORK'!$A$1:$I$50</definedName>
    <definedName name="_xlnm.Print_Area" localSheetId="24">RA!$A$27:$I$292</definedName>
    <definedName name="_xlnm.Print_Area" localSheetId="21">'RA civil'!$A:$J</definedName>
    <definedName name="_xlnm.Print_Area" localSheetId="23">'RA FUR'!$A$1:$I$178</definedName>
    <definedName name="_xlnm.Print_Area" localSheetId="26">'S.N 2'!$A$1:$L$32</definedName>
    <definedName name="_xlnm.Print_Area" localSheetId="3">summary!$A$1:$C$27</definedName>
    <definedName name="_xlnm.Print_Area" localSheetId="4">'Summary '!$A$1:$E$31</definedName>
    <definedName name="_xlnm.Print_Titles" localSheetId="11">ELECTRICAL!$6:$6</definedName>
    <definedName name="_xlnm.Print_Titles" localSheetId="19">'EST FURNITUR'!$4:$4</definedName>
    <definedName name="_xlnm.Print_Titles" localSheetId="6">'estimate civil'!$7:$8</definedName>
    <definedName name="_xlnm.Print_Titles" localSheetId="7">M.S!$5:$5</definedName>
    <definedName name="_xlnm.Print_Titles" localSheetId="9">'Plumb (2)'!$36:$37</definedName>
    <definedName name="Rate_of_Grills" localSheetId="27">'[2]Drawing Hall (C)'!#REF!</definedName>
    <definedName name="Rate_of_Grills" localSheetId="5">'[2]Drawing Hall (C)'!#REF!</definedName>
    <definedName name="Rate_of_Grills" localSheetId="10">'[2]Drawing Hall (C)'!#REF!</definedName>
    <definedName name="Rate_of_Grills" localSheetId="12">'[2]Drawing Hall (C)'!#REF!</definedName>
    <definedName name="Rate_of_Grills" localSheetId="18">'[2]Drawing Hall (C)'!#REF!</definedName>
    <definedName name="Rate_of_Grills" localSheetId="16">'[2]Drawing Hall (C)'!#REF!</definedName>
    <definedName name="Rate_of_Grills" localSheetId="8">'[2]Drawing Hall (C)'!#REF!</definedName>
    <definedName name="Rate_of_Grills" localSheetId="21">'[2]Drawing Hall (C)'!#REF!</definedName>
    <definedName name="Rate_of_Grills" localSheetId="25">'[7]Drawing Hall (C)'!#REF!</definedName>
    <definedName name="Rate_of_Grills">'[2]Drawing Hall (C)'!#REF!</definedName>
    <definedName name="sas" localSheetId="27">'[2]Drawing Hall (C)'!#REF!</definedName>
    <definedName name="sas" localSheetId="5">'[2]Drawing Hall (C)'!#REF!</definedName>
    <definedName name="sas" localSheetId="10">'[2]Drawing Hall (C)'!#REF!</definedName>
    <definedName name="sas" localSheetId="12">'[2]Drawing Hall (C)'!#REF!</definedName>
    <definedName name="sas" localSheetId="18">'[2]Drawing Hall (C)'!#REF!</definedName>
    <definedName name="sas" localSheetId="16">'[2]Drawing Hall (C)'!#REF!</definedName>
    <definedName name="sas" localSheetId="8">'[2]Drawing Hall (C)'!#REF!</definedName>
    <definedName name="sas" localSheetId="21">'[2]Drawing Hall (C)'!#REF!</definedName>
    <definedName name="sas" localSheetId="25">'[7]Drawing Hall (C)'!#REF!</definedName>
    <definedName name="sas">'[2]Drawing Hall (C)'!#REF!</definedName>
    <definedName name="ssss">'[2]Drawing Hall (C)'!#REF!</definedName>
  </definedNames>
  <calcPr calcId="124519"/>
</workbook>
</file>

<file path=xl/calcChain.xml><?xml version="1.0" encoding="utf-8"?>
<calcChain xmlns="http://schemas.openxmlformats.org/spreadsheetml/2006/main">
  <c r="C16" i="26"/>
  <c r="G16" i="51"/>
  <c r="G34" i="16"/>
  <c r="G62" i="13" l="1"/>
  <c r="I102" l="1"/>
  <c r="I65"/>
  <c r="C14" i="47" l="1"/>
  <c r="M14" s="1"/>
  <c r="H38" i="23"/>
  <c r="H39" s="1"/>
  <c r="H40" s="1"/>
  <c r="O67" i="47" s="1"/>
  <c r="C64"/>
  <c r="M64" s="1"/>
  <c r="C38"/>
  <c r="O38" s="1"/>
  <c r="O39" s="1"/>
  <c r="O41" l="1"/>
  <c r="O42" s="1"/>
  <c r="O14"/>
  <c r="O64"/>
  <c r="O65" s="1"/>
  <c r="O68" s="1"/>
  <c r="M38"/>
  <c r="G99" i="13" l="1"/>
  <c r="G793" i="20" l="1"/>
  <c r="H111" i="45"/>
  <c r="D341" i="50"/>
  <c r="D329" s="1"/>
  <c r="D308"/>
  <c r="D656" l="1"/>
  <c r="D657" s="1"/>
  <c r="D658" s="1"/>
  <c r="D659" s="1"/>
  <c r="D660" s="1"/>
  <c r="D68" l="1"/>
  <c r="D9"/>
  <c r="D10" s="1"/>
  <c r="N333" i="49"/>
  <c r="N306"/>
  <c r="J303"/>
  <c r="O301"/>
  <c r="F297"/>
  <c r="J297" s="1"/>
  <c r="F296"/>
  <c r="J296" s="1"/>
  <c r="F295"/>
  <c r="J295" s="1"/>
  <c r="J298" s="1"/>
  <c r="F290"/>
  <c r="J290" s="1"/>
  <c r="F289"/>
  <c r="J289" s="1"/>
  <c r="F288"/>
  <c r="J288" s="1"/>
  <c r="J287"/>
  <c r="J182"/>
  <c r="J178"/>
  <c r="F177"/>
  <c r="F176"/>
  <c r="F175"/>
  <c r="F170"/>
  <c r="F169"/>
  <c r="F168"/>
  <c r="J167"/>
  <c r="J172" s="1"/>
  <c r="M146"/>
  <c r="F142"/>
  <c r="J142" s="1"/>
  <c r="F141"/>
  <c r="J141" s="1"/>
  <c r="L140"/>
  <c r="F140"/>
  <c r="J140" s="1"/>
  <c r="L139"/>
  <c r="N136"/>
  <c r="F135"/>
  <c r="J135" s="1"/>
  <c r="L134"/>
  <c r="F134"/>
  <c r="J134" s="1"/>
  <c r="F133"/>
  <c r="J133" s="1"/>
  <c r="F132"/>
  <c r="J132" s="1"/>
  <c r="J131"/>
  <c r="J110"/>
  <c r="F109"/>
  <c r="J109" s="1"/>
  <c r="F108"/>
  <c r="J108" s="1"/>
  <c r="F103"/>
  <c r="J103" s="1"/>
  <c r="F102"/>
  <c r="J102" s="1"/>
  <c r="N101"/>
  <c r="S100"/>
  <c r="J97"/>
  <c r="F96"/>
  <c r="J96" s="1"/>
  <c r="O95"/>
  <c r="F95"/>
  <c r="J95" s="1"/>
  <c r="L92"/>
  <c r="O91"/>
  <c r="J73"/>
  <c r="J69"/>
  <c r="F68"/>
  <c r="J68" s="1"/>
  <c r="F67"/>
  <c r="J67" s="1"/>
  <c r="F66"/>
  <c r="J66" s="1"/>
  <c r="F65"/>
  <c r="J65" s="1"/>
  <c r="F64"/>
  <c r="J64" s="1"/>
  <c r="F63"/>
  <c r="J63" s="1"/>
  <c r="L60"/>
  <c r="M59" s="1"/>
  <c r="F57"/>
  <c r="J57" s="1"/>
  <c r="F56"/>
  <c r="J56" s="1"/>
  <c r="I30"/>
  <c r="J21"/>
  <c r="F20"/>
  <c r="J20" s="1"/>
  <c r="F19"/>
  <c r="J19" s="1"/>
  <c r="F16"/>
  <c r="J16" s="1"/>
  <c r="J17" s="1"/>
  <c r="D69" i="50" l="1"/>
  <c r="D70" s="1"/>
  <c r="D71" s="1"/>
  <c r="D11"/>
  <c r="D12" s="1"/>
  <c r="D13" s="1"/>
  <c r="D3" s="1"/>
  <c r="J104" i="49"/>
  <c r="J183"/>
  <c r="J185" s="1"/>
  <c r="J292"/>
  <c r="J304" s="1"/>
  <c r="J306" s="1"/>
  <c r="J143"/>
  <c r="J137"/>
  <c r="J22"/>
  <c r="J23" s="1"/>
  <c r="J70"/>
  <c r="J98"/>
  <c r="J111"/>
  <c r="J59"/>
  <c r="J305" l="1"/>
  <c r="J307" s="1"/>
  <c r="J308" s="1"/>
  <c r="J309" s="1"/>
  <c r="I310" s="1"/>
  <c r="J112"/>
  <c r="J113" s="1"/>
  <c r="J75"/>
  <c r="J77" s="1"/>
  <c r="J148"/>
  <c r="J184"/>
  <c r="J186" s="1"/>
  <c r="J187" s="1"/>
  <c r="J150"/>
  <c r="J149"/>
  <c r="J114"/>
  <c r="J25"/>
  <c r="J24"/>
  <c r="J76" l="1"/>
  <c r="J26"/>
  <c r="J27" s="1"/>
  <c r="J28" s="1"/>
  <c r="J115"/>
  <c r="J78"/>
  <c r="J188"/>
  <c r="I189" s="1"/>
  <c r="I190" s="1"/>
  <c r="J151"/>
  <c r="J152" s="1"/>
  <c r="J153" s="1"/>
  <c r="I154" s="1"/>
  <c r="I155" s="1"/>
  <c r="J116"/>
  <c r="J117" s="1"/>
  <c r="I118" s="1"/>
  <c r="I119" s="1"/>
  <c r="J79"/>
  <c r="J80" s="1"/>
  <c r="I81" s="1"/>
  <c r="I82" s="1"/>
  <c r="G15" i="51" l="1"/>
  <c r="G14"/>
  <c r="G13"/>
  <c r="G12"/>
  <c r="G11"/>
  <c r="G10"/>
  <c r="G9"/>
  <c r="G8"/>
  <c r="G7"/>
  <c r="D642" i="50"/>
  <c r="D643" s="1"/>
  <c r="D644" s="1"/>
  <c r="D630"/>
  <c r="D618"/>
  <c r="D619" s="1"/>
  <c r="D620" s="1"/>
  <c r="D621" s="1"/>
  <c r="D622" s="1"/>
  <c r="D607"/>
  <c r="D608" s="1"/>
  <c r="D609" s="1"/>
  <c r="D610" s="1"/>
  <c r="D611" s="1"/>
  <c r="D596"/>
  <c r="D597" s="1"/>
  <c r="D598" s="1"/>
  <c r="D599" s="1"/>
  <c r="D600" s="1"/>
  <c r="D584"/>
  <c r="D585" s="1"/>
  <c r="D586" s="1"/>
  <c r="D571"/>
  <c r="D572" s="1"/>
  <c r="D573" s="1"/>
  <c r="D555"/>
  <c r="D556" s="1"/>
  <c r="D557" s="1"/>
  <c r="D540"/>
  <c r="D541" s="1"/>
  <c r="D542" s="1"/>
  <c r="D526"/>
  <c r="D527" s="1"/>
  <c r="D528" s="1"/>
  <c r="D512"/>
  <c r="D497"/>
  <c r="D498" s="1"/>
  <c r="D499" s="1"/>
  <c r="D486"/>
  <c r="D475"/>
  <c r="D476" s="1"/>
  <c r="D477" s="1"/>
  <c r="D478" s="1"/>
  <c r="D479" s="1"/>
  <c r="D469" s="1"/>
  <c r="D464"/>
  <c r="D465" s="1"/>
  <c r="D466" s="1"/>
  <c r="D453"/>
  <c r="D454" s="1"/>
  <c r="D455" s="1"/>
  <c r="D456" s="1"/>
  <c r="D457" s="1"/>
  <c r="D446" s="1"/>
  <c r="D441"/>
  <c r="D429"/>
  <c r="D430" s="1"/>
  <c r="D431" s="1"/>
  <c r="D417"/>
  <c r="D418" s="1"/>
  <c r="D419" s="1"/>
  <c r="D420" s="1"/>
  <c r="D421" s="1"/>
  <c r="D406"/>
  <c r="D395"/>
  <c r="D396" s="1"/>
  <c r="D397" s="1"/>
  <c r="D398" s="1"/>
  <c r="D399" s="1"/>
  <c r="D389" s="1"/>
  <c r="D384"/>
  <c r="D385" s="1"/>
  <c r="D386" s="1"/>
  <c r="D373"/>
  <c r="D374" s="1"/>
  <c r="D375" s="1"/>
  <c r="D376" s="1"/>
  <c r="D377" s="1"/>
  <c r="D366" s="1"/>
  <c r="D361"/>
  <c r="D362" s="1"/>
  <c r="D363" s="1"/>
  <c r="D364" s="1"/>
  <c r="D365" s="1"/>
  <c r="D354" s="1"/>
  <c r="D349"/>
  <c r="D336"/>
  <c r="D324"/>
  <c r="D313"/>
  <c r="D314" s="1"/>
  <c r="D315" s="1"/>
  <c r="D316" s="1"/>
  <c r="D317" s="1"/>
  <c r="D303"/>
  <c r="D293"/>
  <c r="D294" s="1"/>
  <c r="D295" s="1"/>
  <c r="D282"/>
  <c r="D283" s="1"/>
  <c r="D284" s="1"/>
  <c r="D271"/>
  <c r="D272" s="1"/>
  <c r="D273" s="1"/>
  <c r="D260"/>
  <c r="D249"/>
  <c r="D238"/>
  <c r="D226"/>
  <c r="D227" s="1"/>
  <c r="D228" s="1"/>
  <c r="D215"/>
  <c r="D203"/>
  <c r="D204" s="1"/>
  <c r="D205" s="1"/>
  <c r="D206" s="1"/>
  <c r="D207" s="1"/>
  <c r="D196" s="1"/>
  <c r="D191"/>
  <c r="D179"/>
  <c r="D180" s="1"/>
  <c r="D181" s="1"/>
  <c r="D168"/>
  <c r="D169" s="1"/>
  <c r="D170" s="1"/>
  <c r="D171" s="1"/>
  <c r="D172" s="1"/>
  <c r="D162" s="1"/>
  <c r="D157"/>
  <c r="D158" s="1"/>
  <c r="D159" s="1"/>
  <c r="D146"/>
  <c r="D147" s="1"/>
  <c r="D148" s="1"/>
  <c r="D134"/>
  <c r="D135" s="1"/>
  <c r="D136" s="1"/>
  <c r="D137" s="1"/>
  <c r="D138" s="1"/>
  <c r="D128" s="1"/>
  <c r="D123"/>
  <c r="D124" s="1"/>
  <c r="D125" s="1"/>
  <c r="D112"/>
  <c r="D113" s="1"/>
  <c r="D114" s="1"/>
  <c r="D115" s="1"/>
  <c r="D116" s="1"/>
  <c r="D106" s="1"/>
  <c r="D101"/>
  <c r="D102" s="1"/>
  <c r="D103" s="1"/>
  <c r="D90"/>
  <c r="D91" s="1"/>
  <c r="D92" s="1"/>
  <c r="D79"/>
  <c r="D80" s="1"/>
  <c r="D81" s="1"/>
  <c r="D82" s="1"/>
  <c r="D83" s="1"/>
  <c r="D73" s="1"/>
  <c r="D56"/>
  <c r="D57" s="1"/>
  <c r="D58" s="1"/>
  <c r="D45"/>
  <c r="D46" s="1"/>
  <c r="D47" s="1"/>
  <c r="D48" s="1"/>
  <c r="D49" s="1"/>
  <c r="D33"/>
  <c r="D21"/>
  <c r="D22" s="1"/>
  <c r="D23" s="1"/>
  <c r="D612" l="1"/>
  <c r="D601"/>
  <c r="D589"/>
  <c r="D411"/>
  <c r="D39"/>
  <c r="D500"/>
  <c r="D501" s="1"/>
  <c r="D645"/>
  <c r="D646" s="1"/>
  <c r="D631"/>
  <c r="D632" s="1"/>
  <c r="D574"/>
  <c r="D575" s="1"/>
  <c r="D563" s="1"/>
  <c r="D587"/>
  <c r="D588" s="1"/>
  <c r="D576" s="1"/>
  <c r="D558"/>
  <c r="D559" s="1"/>
  <c r="D543"/>
  <c r="D544" s="1"/>
  <c r="D529"/>
  <c r="D530" s="1"/>
  <c r="D513"/>
  <c r="D514" s="1"/>
  <c r="D487"/>
  <c r="D488" s="1"/>
  <c r="D467"/>
  <c r="D468" s="1"/>
  <c r="D458" s="1"/>
  <c r="D442"/>
  <c r="D443" s="1"/>
  <c r="D432"/>
  <c r="D433" s="1"/>
  <c r="D422" s="1"/>
  <c r="D407"/>
  <c r="D408" s="1"/>
  <c r="D409" s="1"/>
  <c r="D410" s="1"/>
  <c r="D400" s="1"/>
  <c r="D387"/>
  <c r="D388" s="1"/>
  <c r="D378" s="1"/>
  <c r="D350"/>
  <c r="D351" s="1"/>
  <c r="D337"/>
  <c r="D338" s="1"/>
  <c r="D339" s="1"/>
  <c r="D340" s="1"/>
  <c r="D325"/>
  <c r="D326" s="1"/>
  <c r="D304"/>
  <c r="D305" s="1"/>
  <c r="D296"/>
  <c r="D297" s="1"/>
  <c r="D287" s="1"/>
  <c r="D285"/>
  <c r="D286" s="1"/>
  <c r="D276" s="1"/>
  <c r="D274"/>
  <c r="D275" s="1"/>
  <c r="D265" s="1"/>
  <c r="D261"/>
  <c r="D262" s="1"/>
  <c r="D250"/>
  <c r="D251" s="1"/>
  <c r="D239"/>
  <c r="D240" s="1"/>
  <c r="D229"/>
  <c r="D230" s="1"/>
  <c r="D220" s="1"/>
  <c r="D216"/>
  <c r="D217" s="1"/>
  <c r="D192"/>
  <c r="D193" s="1"/>
  <c r="D182"/>
  <c r="D183" s="1"/>
  <c r="D173" s="1"/>
  <c r="D160"/>
  <c r="D161" s="1"/>
  <c r="D151" s="1"/>
  <c r="D149"/>
  <c r="D150" s="1"/>
  <c r="D139" s="1"/>
  <c r="D126"/>
  <c r="D127" s="1"/>
  <c r="D117" s="1"/>
  <c r="D93"/>
  <c r="D94" s="1"/>
  <c r="D104"/>
  <c r="D105" s="1"/>
  <c r="D95" s="1"/>
  <c r="D59"/>
  <c r="D60" s="1"/>
  <c r="D34"/>
  <c r="D35" s="1"/>
  <c r="D24"/>
  <c r="D25" s="1"/>
  <c r="D635" l="1"/>
  <c r="D545"/>
  <c r="D531"/>
  <c r="D517"/>
  <c r="D491"/>
  <c r="D84"/>
  <c r="D50"/>
  <c r="D15"/>
  <c r="D633"/>
  <c r="D634" s="1"/>
  <c r="D515"/>
  <c r="D516" s="1"/>
  <c r="D502" s="1"/>
  <c r="D489"/>
  <c r="D490" s="1"/>
  <c r="D444"/>
  <c r="D445" s="1"/>
  <c r="D434" s="1"/>
  <c r="D352"/>
  <c r="D353" s="1"/>
  <c r="D342" s="1"/>
  <c r="D327"/>
  <c r="D328" s="1"/>
  <c r="D319" s="1"/>
  <c r="D306"/>
  <c r="D307" s="1"/>
  <c r="D298" s="1"/>
  <c r="D252"/>
  <c r="D253" s="1"/>
  <c r="D243" s="1"/>
  <c r="D263"/>
  <c r="D264" s="1"/>
  <c r="D254" s="1"/>
  <c r="D241"/>
  <c r="D242" s="1"/>
  <c r="D231" s="1"/>
  <c r="D218"/>
  <c r="D219" s="1"/>
  <c r="D208" s="1"/>
  <c r="D194"/>
  <c r="D195" s="1"/>
  <c r="D184" s="1"/>
  <c r="D72"/>
  <c r="D61" s="1"/>
  <c r="D36"/>
  <c r="D37" s="1"/>
  <c r="D27" s="1"/>
  <c r="J258" i="49"/>
  <c r="J254"/>
  <c r="F253"/>
  <c r="F252"/>
  <c r="F251"/>
  <c r="F246"/>
  <c r="F245"/>
  <c r="F244"/>
  <c r="J243"/>
  <c r="J248" s="1"/>
  <c r="J203"/>
  <c r="F204"/>
  <c r="J204" s="1"/>
  <c r="F205"/>
  <c r="J205" s="1"/>
  <c r="F206"/>
  <c r="J206" s="1"/>
  <c r="F211"/>
  <c r="J211" s="1"/>
  <c r="F212"/>
  <c r="J212" s="1"/>
  <c r="F213"/>
  <c r="J213" s="1"/>
  <c r="F214"/>
  <c r="J214" s="1"/>
  <c r="F215"/>
  <c r="J215" s="1"/>
  <c r="F216"/>
  <c r="J216" s="1"/>
  <c r="F217"/>
  <c r="J217" s="1"/>
  <c r="F218"/>
  <c r="J218" s="1"/>
  <c r="J223"/>
  <c r="J42"/>
  <c r="L42"/>
  <c r="J43"/>
  <c r="J44" s="1"/>
  <c r="J46" s="1"/>
  <c r="L43"/>
  <c r="D318"/>
  <c r="J322"/>
  <c r="J324" s="1"/>
  <c r="J327"/>
  <c r="J328"/>
  <c r="G775" i="20"/>
  <c r="G776" s="1"/>
  <c r="F120" i="13" s="1"/>
  <c r="G842" i="20"/>
  <c r="M846"/>
  <c r="D623" i="50" l="1"/>
  <c r="D480"/>
  <c r="J259" i="49"/>
  <c r="J330"/>
  <c r="J331" s="1"/>
  <c r="J219"/>
  <c r="J208"/>
  <c r="J332" l="1"/>
  <c r="J333"/>
  <c r="J260"/>
  <c r="J261"/>
  <c r="J224"/>
  <c r="J226" s="1"/>
  <c r="J334" l="1"/>
  <c r="J335" s="1"/>
  <c r="J336" s="1"/>
  <c r="I337" s="1"/>
  <c r="J225"/>
  <c r="J227" s="1"/>
  <c r="J228" s="1"/>
  <c r="J229" s="1"/>
  <c r="I230" s="1"/>
  <c r="I231" s="1"/>
  <c r="J262"/>
  <c r="J263" s="1"/>
  <c r="J264" s="1"/>
  <c r="I265" s="1"/>
  <c r="I266" s="1"/>
  <c r="G836" i="20" l="1"/>
  <c r="G835"/>
  <c r="J113" i="45" l="1"/>
  <c r="J179" s="1"/>
  <c r="H113"/>
  <c r="H114" s="1"/>
  <c r="H115" s="1"/>
  <c r="H116" s="1"/>
  <c r="H117" s="1"/>
  <c r="H171"/>
  <c r="H173" s="1"/>
  <c r="H174" s="1"/>
  <c r="H175" s="1"/>
  <c r="H176" s="1"/>
  <c r="H177" s="1"/>
  <c r="J144"/>
  <c r="H144"/>
  <c r="H145" s="1"/>
  <c r="H146" s="1"/>
  <c r="H147" s="1"/>
  <c r="H148" s="1"/>
  <c r="J157"/>
  <c r="H157"/>
  <c r="H158" s="1"/>
  <c r="H159" s="1"/>
  <c r="H160" s="1"/>
  <c r="H161" s="1"/>
  <c r="H127"/>
  <c r="H129" s="1"/>
  <c r="H130" s="1"/>
  <c r="H131" s="1"/>
  <c r="H132" s="1"/>
  <c r="H133" s="1"/>
  <c r="J99"/>
  <c r="H99"/>
  <c r="H100" s="1"/>
  <c r="H101" s="1"/>
  <c r="H102" s="1"/>
  <c r="H103" s="1"/>
  <c r="J84"/>
  <c r="H84"/>
  <c r="H85" s="1"/>
  <c r="H86" s="1"/>
  <c r="H87" s="1"/>
  <c r="H88" s="1"/>
  <c r="J69"/>
  <c r="H69"/>
  <c r="H70" s="1"/>
  <c r="H71" s="1"/>
  <c r="H72" s="1"/>
  <c r="H73" s="1"/>
  <c r="H54"/>
  <c r="H55" s="1"/>
  <c r="H56" s="1"/>
  <c r="H57" s="1"/>
  <c r="H58" s="1"/>
  <c r="J53"/>
  <c r="J59" s="1"/>
  <c r="J40"/>
  <c r="J46" s="1"/>
  <c r="H40"/>
  <c r="H41" s="1"/>
  <c r="H42" s="1"/>
  <c r="H43" s="1"/>
  <c r="H44" s="1"/>
  <c r="J26"/>
  <c r="J31" s="1"/>
  <c r="H26"/>
  <c r="H27" s="1"/>
  <c r="H28" s="1"/>
  <c r="H29" s="1"/>
  <c r="H30" s="1"/>
  <c r="H12"/>
  <c r="H13" s="1"/>
  <c r="H14" s="1"/>
  <c r="H15" s="1"/>
  <c r="H16" s="1"/>
  <c r="J11"/>
  <c r="J17" s="1"/>
  <c r="J21" i="44" l="1"/>
  <c r="F20"/>
  <c r="J20" s="1"/>
  <c r="F19"/>
  <c r="J19" s="1"/>
  <c r="F15"/>
  <c r="J15" s="1"/>
  <c r="J16" s="1"/>
  <c r="J22" l="1"/>
  <c r="J23" s="1"/>
  <c r="I41" i="47"/>
  <c r="M17"/>
  <c r="M18" s="1"/>
  <c r="K17"/>
  <c r="I17"/>
  <c r="G17"/>
  <c r="E17"/>
  <c r="J24" i="44" l="1"/>
  <c r="J25" s="1"/>
  <c r="G455" i="20"/>
  <c r="G456"/>
  <c r="G177"/>
  <c r="G176"/>
  <c r="G175"/>
  <c r="G109"/>
  <c r="G110"/>
  <c r="G111"/>
  <c r="G47"/>
  <c r="F700"/>
  <c r="G700" s="1"/>
  <c r="F701"/>
  <c r="G701" s="1"/>
  <c r="F702"/>
  <c r="G702" s="1"/>
  <c r="F703"/>
  <c r="G703" s="1"/>
  <c r="F699"/>
  <c r="G699" s="1"/>
  <c r="G15"/>
  <c r="G704" l="1"/>
  <c r="I44" i="44" l="1"/>
  <c r="I43"/>
  <c r="I47" l="1"/>
  <c r="I49" s="1"/>
  <c r="I50" s="1"/>
  <c r="I66" l="1"/>
  <c r="I62"/>
  <c r="I248"/>
  <c r="F722" i="20" l="1"/>
  <c r="G722" s="1"/>
  <c r="F723"/>
  <c r="G723" s="1"/>
  <c r="F724"/>
  <c r="G724" s="1"/>
  <c r="F725"/>
  <c r="G725" s="1"/>
  <c r="F721"/>
  <c r="G721" s="1"/>
  <c r="F42"/>
  <c r="G42" s="1"/>
  <c r="F43"/>
  <c r="G43" s="1"/>
  <c r="F44"/>
  <c r="G44" s="1"/>
  <c r="F45"/>
  <c r="G45" s="1"/>
  <c r="F46"/>
  <c r="G46" s="1"/>
  <c r="J40"/>
  <c r="F41"/>
  <c r="F11"/>
  <c r="F12"/>
  <c r="F13"/>
  <c r="F14"/>
  <c r="F10"/>
  <c r="E77" i="13"/>
  <c r="E76"/>
  <c r="E74"/>
  <c r="E73"/>
  <c r="E98"/>
  <c r="E97"/>
  <c r="E80"/>
  <c r="E79"/>
  <c r="E71"/>
  <c r="E70"/>
  <c r="E55"/>
  <c r="E61"/>
  <c r="E60"/>
  <c r="G726" i="20" l="1"/>
  <c r="G727" s="1"/>
  <c r="F114" i="13" s="1"/>
  <c r="E43"/>
  <c r="E38"/>
  <c r="E37"/>
  <c r="E24"/>
  <c r="E11"/>
  <c r="I282" i="44"/>
  <c r="I281"/>
  <c r="I280"/>
  <c r="I276"/>
  <c r="I275"/>
  <c r="I250"/>
  <c r="I249"/>
  <c r="I244"/>
  <c r="I243"/>
  <c r="I225"/>
  <c r="I222"/>
  <c r="I223" s="1"/>
  <c r="I204"/>
  <c r="I205" s="1"/>
  <c r="I200"/>
  <c r="I199"/>
  <c r="I198"/>
  <c r="I178"/>
  <c r="I177"/>
  <c r="I176"/>
  <c r="I175"/>
  <c r="I158"/>
  <c r="I159" s="1"/>
  <c r="I153"/>
  <c r="I136"/>
  <c r="I135"/>
  <c r="I134"/>
  <c r="I130"/>
  <c r="I129"/>
  <c r="I109"/>
  <c r="I111" s="1"/>
  <c r="I102"/>
  <c r="I101"/>
  <c r="I86"/>
  <c r="I88" s="1"/>
  <c r="I81"/>
  <c r="I80"/>
  <c r="I83" s="1"/>
  <c r="I57"/>
  <c r="I32"/>
  <c r="F31"/>
  <c r="I31" s="1"/>
  <c r="K14" i="43"/>
  <c r="K33" s="1"/>
  <c r="I138" i="44" l="1"/>
  <c r="I252"/>
  <c r="I131"/>
  <c r="I133" s="1"/>
  <c r="I140" s="1"/>
  <c r="I141" s="1"/>
  <c r="I142" s="1"/>
  <c r="I59"/>
  <c r="I68" s="1"/>
  <c r="I69" s="1"/>
  <c r="I105"/>
  <c r="I107" s="1"/>
  <c r="I113" s="1"/>
  <c r="I114" s="1"/>
  <c r="I155"/>
  <c r="I156" s="1"/>
  <c r="I161" s="1"/>
  <c r="I162" s="1"/>
  <c r="I245"/>
  <c r="I247" s="1"/>
  <c r="I277"/>
  <c r="I279" s="1"/>
  <c r="I180"/>
  <c r="I183" s="1"/>
  <c r="I184" s="1"/>
  <c r="I284"/>
  <c r="K16" i="43"/>
  <c r="K25" s="1"/>
  <c r="K26" s="1"/>
  <c r="I201" i="44"/>
  <c r="I207" s="1"/>
  <c r="I34"/>
  <c r="I35" s="1"/>
  <c r="I226"/>
  <c r="I84"/>
  <c r="I90" s="1"/>
  <c r="I91" s="1"/>
  <c r="I254" l="1"/>
  <c r="I255" s="1"/>
  <c r="I256" s="1"/>
  <c r="I227"/>
  <c r="I228" s="1"/>
  <c r="I229" s="1"/>
  <c r="I208"/>
  <c r="I209" s="1"/>
  <c r="K27" i="43"/>
  <c r="I286" i="44"/>
  <c r="I163"/>
  <c r="I71"/>
  <c r="I115"/>
  <c r="I92"/>
  <c r="I185"/>
  <c r="I186" s="1"/>
  <c r="K31" i="43"/>
  <c r="K35" s="1"/>
  <c r="I287" i="44" l="1"/>
  <c r="I288" s="1"/>
  <c r="I289" s="1"/>
  <c r="I290" s="1"/>
  <c r="I116"/>
  <c r="I93"/>
  <c r="I143"/>
  <c r="I144" s="1"/>
  <c r="F56" i="13"/>
  <c r="G56" s="1"/>
  <c r="S23" i="41"/>
  <c r="I257" i="44" l="1"/>
  <c r="I258" s="1"/>
  <c r="O18" i="38" l="1"/>
  <c r="P21" i="36"/>
  <c r="P21" i="35"/>
  <c r="F55" i="13" l="1"/>
  <c r="G55" s="1"/>
  <c r="F54"/>
  <c r="G54" s="1"/>
  <c r="F52"/>
  <c r="G52" s="1"/>
  <c r="F51"/>
  <c r="G51" s="1"/>
  <c r="G377" i="20"/>
  <c r="F53" i="13" s="1"/>
  <c r="G53" s="1"/>
  <c r="K9" i="30" l="1"/>
  <c r="K28" s="1"/>
  <c r="K18" l="1"/>
  <c r="K16"/>
  <c r="K13"/>
  <c r="O17"/>
  <c r="K20" l="1"/>
  <c r="K22" s="1"/>
  <c r="K26" s="1"/>
  <c r="K24" l="1"/>
  <c r="K30" l="1"/>
  <c r="G430" i="20" l="1"/>
  <c r="J81" i="13" l="1"/>
  <c r="D417" i="20" l="1"/>
  <c r="G129"/>
  <c r="G680" l="1"/>
  <c r="G10"/>
  <c r="F25" i="19" l="1"/>
  <c r="F24"/>
  <c r="F23"/>
  <c r="E23" i="13" l="1"/>
  <c r="I74" l="1"/>
  <c r="I73"/>
  <c r="G611" i="20" l="1"/>
  <c r="G610"/>
  <c r="G609"/>
  <c r="G608"/>
  <c r="G607"/>
  <c r="G606"/>
  <c r="G605"/>
  <c r="G604"/>
  <c r="G603"/>
  <c r="G602"/>
  <c r="G601"/>
  <c r="G600"/>
  <c r="G599"/>
  <c r="G598"/>
  <c r="G340"/>
  <c r="G339"/>
  <c r="G338"/>
  <c r="G337"/>
  <c r="G336"/>
  <c r="G335"/>
  <c r="G334"/>
  <c r="G333"/>
  <c r="G332"/>
  <c r="G331"/>
  <c r="G330"/>
  <c r="G329"/>
  <c r="G612" l="1"/>
  <c r="G613" s="1"/>
  <c r="F81" i="13" s="1"/>
  <c r="G81" s="1"/>
  <c r="G341" i="20"/>
  <c r="E616" l="1"/>
  <c r="E344"/>
  <c r="F39" i="13"/>
  <c r="G39" s="1"/>
  <c r="O78" l="1"/>
  <c r="O36"/>
  <c r="L737" i="20" l="1"/>
  <c r="M733"/>
  <c r="M732"/>
  <c r="G434"/>
  <c r="G435" s="1"/>
  <c r="F64" i="13" s="1"/>
  <c r="G64" s="1"/>
  <c r="G684" i="20"/>
  <c r="G685" s="1"/>
  <c r="F100" i="13" s="1"/>
  <c r="L100" s="1"/>
  <c r="G620" i="20"/>
  <c r="G796"/>
  <c r="G795"/>
  <c r="G794"/>
  <c r="G792"/>
  <c r="G791"/>
  <c r="G790"/>
  <c r="G789"/>
  <c r="G788"/>
  <c r="G787"/>
  <c r="G786"/>
  <c r="G785"/>
  <c r="L64" i="13" l="1"/>
  <c r="G100"/>
  <c r="G797" i="20"/>
  <c r="G798" l="1"/>
  <c r="F122" i="13" s="1"/>
  <c r="G621" i="20"/>
  <c r="G622" s="1"/>
  <c r="G660"/>
  <c r="G659"/>
  <c r="G658"/>
  <c r="G657"/>
  <c r="K653"/>
  <c r="G652"/>
  <c r="G651"/>
  <c r="F84" i="13" l="1"/>
  <c r="D625" i="20"/>
  <c r="G653"/>
  <c r="G654" s="1"/>
  <c r="F94" i="13" s="1"/>
  <c r="G661" i="20"/>
  <c r="J624"/>
  <c r="G662" l="1"/>
  <c r="F96" i="13" s="1"/>
  <c r="G848" i="20" l="1"/>
  <c r="G850" s="1"/>
  <c r="F129" i="13" s="1"/>
  <c r="G525" i="20"/>
  <c r="G524"/>
  <c r="G522"/>
  <c r="G521"/>
  <c r="G520"/>
  <c r="G519"/>
  <c r="G518"/>
  <c r="G516"/>
  <c r="G515"/>
  <c r="G514"/>
  <c r="G513"/>
  <c r="G510"/>
  <c r="G509"/>
  <c r="G508"/>
  <c r="G507"/>
  <c r="G506"/>
  <c r="G505"/>
  <c r="G503"/>
  <c r="G502"/>
  <c r="G501"/>
  <c r="G500"/>
  <c r="G499"/>
  <c r="G498"/>
  <c r="K496"/>
  <c r="G495"/>
  <c r="G781"/>
  <c r="G511" l="1"/>
  <c r="H32" i="23" l="1"/>
  <c r="H33" s="1"/>
  <c r="H34" s="1"/>
  <c r="H26"/>
  <c r="H27" s="1"/>
  <c r="H28" s="1"/>
  <c r="H20"/>
  <c r="H21" s="1"/>
  <c r="H22" s="1"/>
  <c r="H13"/>
  <c r="H14" s="1"/>
  <c r="H15" s="1"/>
  <c r="H7"/>
  <c r="H8" s="1"/>
  <c r="H9" s="1"/>
  <c r="D19" i="15" l="1"/>
  <c r="C19"/>
  <c r="E19" l="1"/>
  <c r="K393" i="20" l="1"/>
  <c r="A66" i="21" l="1"/>
  <c r="A68" s="1"/>
  <c r="A69" s="1"/>
  <c r="A70" s="1"/>
  <c r="A56"/>
  <c r="A57" s="1"/>
  <c r="A45"/>
  <c r="A47" s="1"/>
  <c r="A48" s="1"/>
  <c r="A49" s="1"/>
  <c r="A36"/>
  <c r="A38" s="1"/>
  <c r="A39" s="1"/>
  <c r="A40" s="1"/>
  <c r="A25"/>
  <c r="A28" s="1"/>
  <c r="A29" s="1"/>
  <c r="D23" i="15" l="1"/>
  <c r="G17" l="1"/>
  <c r="F86" i="13"/>
  <c r="G86" s="1"/>
  <c r="F48"/>
  <c r="G48" s="1"/>
  <c r="F93"/>
  <c r="G93" s="1"/>
  <c r="F49"/>
  <c r="G141" i="20"/>
  <c r="G638"/>
  <c r="G641" s="1"/>
  <c r="F92" i="13" s="1"/>
  <c r="M584" i="20"/>
  <c r="M850"/>
  <c r="M849"/>
  <c r="M848"/>
  <c r="M847"/>
  <c r="G844"/>
  <c r="D843"/>
  <c r="G843" s="1"/>
  <c r="G838"/>
  <c r="G837"/>
  <c r="G830"/>
  <c r="D829"/>
  <c r="G829" s="1"/>
  <c r="D828"/>
  <c r="G828" s="1"/>
  <c r="D827"/>
  <c r="G827" s="1"/>
  <c r="D826"/>
  <c r="G826" s="1"/>
  <c r="D825"/>
  <c r="G825" s="1"/>
  <c r="D824"/>
  <c r="G824" s="1"/>
  <c r="D823"/>
  <c r="G823" s="1"/>
  <c r="D822"/>
  <c r="G822" s="1"/>
  <c r="D821"/>
  <c r="G821" s="1"/>
  <c r="D820"/>
  <c r="G820" s="1"/>
  <c r="D819"/>
  <c r="G819" s="1"/>
  <c r="G813"/>
  <c r="G812"/>
  <c r="G811"/>
  <c r="G810"/>
  <c r="G809"/>
  <c r="G808"/>
  <c r="G807"/>
  <c r="G806"/>
  <c r="G805"/>
  <c r="G804"/>
  <c r="G803"/>
  <c r="G802"/>
  <c r="G673"/>
  <c r="D671"/>
  <c r="G671" s="1"/>
  <c r="D670"/>
  <c r="G670" s="1"/>
  <c r="G666"/>
  <c r="G665"/>
  <c r="G692"/>
  <c r="G691"/>
  <c r="G690"/>
  <c r="G689"/>
  <c r="G688"/>
  <c r="J625"/>
  <c r="G867"/>
  <c r="G866"/>
  <c r="G865"/>
  <c r="G864"/>
  <c r="G863"/>
  <c r="G862"/>
  <c r="G861"/>
  <c r="G860"/>
  <c r="G859"/>
  <c r="G858"/>
  <c r="G857"/>
  <c r="G856"/>
  <c r="G855"/>
  <c r="G854"/>
  <c r="G579"/>
  <c r="G578"/>
  <c r="G577"/>
  <c r="G576"/>
  <c r="G575"/>
  <c r="G574"/>
  <c r="G571"/>
  <c r="G570"/>
  <c r="G564"/>
  <c r="G563"/>
  <c r="G562"/>
  <c r="G561"/>
  <c r="G560"/>
  <c r="G559"/>
  <c r="G558"/>
  <c r="G557"/>
  <c r="G556"/>
  <c r="G555"/>
  <c r="G554"/>
  <c r="G553"/>
  <c r="G552"/>
  <c r="G551"/>
  <c r="G548"/>
  <c r="D547"/>
  <c r="G547" s="1"/>
  <c r="D546"/>
  <c r="G546" s="1"/>
  <c r="D545"/>
  <c r="G545" s="1"/>
  <c r="D544"/>
  <c r="G544" s="1"/>
  <c r="D543"/>
  <c r="G543" s="1"/>
  <c r="D542"/>
  <c r="G542" s="1"/>
  <c r="D541"/>
  <c r="G541" s="1"/>
  <c r="D540"/>
  <c r="G540" s="1"/>
  <c r="D539"/>
  <c r="G539" s="1"/>
  <c r="D538"/>
  <c r="G538" s="1"/>
  <c r="D537"/>
  <c r="G537" s="1"/>
  <c r="D536"/>
  <c r="G536" s="1"/>
  <c r="D535"/>
  <c r="G535" s="1"/>
  <c r="D534"/>
  <c r="G534" s="1"/>
  <c r="D533"/>
  <c r="G533" s="1"/>
  <c r="D532"/>
  <c r="G532" s="1"/>
  <c r="G487"/>
  <c r="G486"/>
  <c r="G485"/>
  <c r="G484"/>
  <c r="G483"/>
  <c r="G482"/>
  <c r="G481"/>
  <c r="G480"/>
  <c r="G479"/>
  <c r="K477"/>
  <c r="G476"/>
  <c r="G477" s="1"/>
  <c r="G473"/>
  <c r="G472"/>
  <c r="G471"/>
  <c r="G470"/>
  <c r="G469"/>
  <c r="G468"/>
  <c r="G467"/>
  <c r="G466"/>
  <c r="G463"/>
  <c r="J457"/>
  <c r="G453"/>
  <c r="G454"/>
  <c r="G452"/>
  <c r="G451"/>
  <c r="G771"/>
  <c r="G770"/>
  <c r="G769"/>
  <c r="G764"/>
  <c r="G763"/>
  <c r="G762"/>
  <c r="G761"/>
  <c r="G760"/>
  <c r="G759"/>
  <c r="G758"/>
  <c r="G756"/>
  <c r="D755"/>
  <c r="G755" s="1"/>
  <c r="D754"/>
  <c r="G754" s="1"/>
  <c r="D753"/>
  <c r="G753" s="1"/>
  <c r="D752"/>
  <c r="G752" s="1"/>
  <c r="D751"/>
  <c r="G751" s="1"/>
  <c r="D750"/>
  <c r="G750" s="1"/>
  <c r="D749"/>
  <c r="G749" s="1"/>
  <c r="D748"/>
  <c r="G748" s="1"/>
  <c r="D747"/>
  <c r="G747" s="1"/>
  <c r="G741"/>
  <c r="G740"/>
  <c r="G739"/>
  <c r="G738"/>
  <c r="G737"/>
  <c r="G736"/>
  <c r="G735"/>
  <c r="G734"/>
  <c r="G733"/>
  <c r="G732"/>
  <c r="G731"/>
  <c r="G257"/>
  <c r="G256"/>
  <c r="G255"/>
  <c r="G254"/>
  <c r="G252"/>
  <c r="G251"/>
  <c r="G250"/>
  <c r="G249"/>
  <c r="G248"/>
  <c r="G247"/>
  <c r="G246"/>
  <c r="G245"/>
  <c r="G244"/>
  <c r="G243"/>
  <c r="G242"/>
  <c r="G239"/>
  <c r="G238"/>
  <c r="G237"/>
  <c r="G236"/>
  <c r="G235"/>
  <c r="G234"/>
  <c r="G233"/>
  <c r="G231"/>
  <c r="G230"/>
  <c r="G229"/>
  <c r="G228"/>
  <c r="G227"/>
  <c r="G226"/>
  <c r="G225"/>
  <c r="G224"/>
  <c r="G223"/>
  <c r="G220"/>
  <c r="G219"/>
  <c r="G422"/>
  <c r="D420"/>
  <c r="G420" s="1"/>
  <c r="D419"/>
  <c r="G419" s="1"/>
  <c r="D418"/>
  <c r="G418" s="1"/>
  <c r="G417"/>
  <c r="G412"/>
  <c r="G411"/>
  <c r="G410"/>
  <c r="G409"/>
  <c r="G408"/>
  <c r="G444"/>
  <c r="G443"/>
  <c r="G442"/>
  <c r="G441"/>
  <c r="G440"/>
  <c r="G439"/>
  <c r="G438"/>
  <c r="J350"/>
  <c r="G347"/>
  <c r="G348" s="1"/>
  <c r="G349" s="1"/>
  <c r="G403"/>
  <c r="G402"/>
  <c r="G401"/>
  <c r="G400"/>
  <c r="G399"/>
  <c r="G398"/>
  <c r="G397"/>
  <c r="G392"/>
  <c r="G391"/>
  <c r="G390"/>
  <c r="G312"/>
  <c r="G311"/>
  <c r="G523" s="1"/>
  <c r="G526" s="1"/>
  <c r="G528" s="1"/>
  <c r="G529" s="1"/>
  <c r="F70" i="13" s="1"/>
  <c r="G310" i="20"/>
  <c r="G309"/>
  <c r="G308"/>
  <c r="G307"/>
  <c r="G306"/>
  <c r="K305"/>
  <c r="G305"/>
  <c r="G302"/>
  <c r="G301"/>
  <c r="G295"/>
  <c r="G294"/>
  <c r="G293"/>
  <c r="G292"/>
  <c r="G291"/>
  <c r="G290"/>
  <c r="G289"/>
  <c r="G288"/>
  <c r="G287"/>
  <c r="G286"/>
  <c r="G285"/>
  <c r="G284"/>
  <c r="G283"/>
  <c r="G282"/>
  <c r="G281"/>
  <c r="G280"/>
  <c r="D277"/>
  <c r="G277" s="1"/>
  <c r="D276"/>
  <c r="G276" s="1"/>
  <c r="D275"/>
  <c r="G275" s="1"/>
  <c r="D274"/>
  <c r="G274" s="1"/>
  <c r="D273"/>
  <c r="G273" s="1"/>
  <c r="D272"/>
  <c r="G272" s="1"/>
  <c r="K271"/>
  <c r="G271"/>
  <c r="D270"/>
  <c r="G270" s="1"/>
  <c r="D269"/>
  <c r="G269" s="1"/>
  <c r="K268"/>
  <c r="D268"/>
  <c r="G268" s="1"/>
  <c r="D267"/>
  <c r="G267" s="1"/>
  <c r="D266"/>
  <c r="G266" s="1"/>
  <c r="D265"/>
  <c r="G265" s="1"/>
  <c r="D264"/>
  <c r="G264" s="1"/>
  <c r="D263"/>
  <c r="G263" s="1"/>
  <c r="G212"/>
  <c r="G211"/>
  <c r="G210"/>
  <c r="G209"/>
  <c r="G208"/>
  <c r="G207"/>
  <c r="G206"/>
  <c r="G205"/>
  <c r="G204"/>
  <c r="J203"/>
  <c r="G203"/>
  <c r="G202"/>
  <c r="G199"/>
  <c r="G200" s="1"/>
  <c r="G196"/>
  <c r="G195"/>
  <c r="G194"/>
  <c r="G193"/>
  <c r="G191"/>
  <c r="G190"/>
  <c r="G189"/>
  <c r="G188"/>
  <c r="G187"/>
  <c r="G186"/>
  <c r="J184"/>
  <c r="G183"/>
  <c r="G174"/>
  <c r="G173"/>
  <c r="G172"/>
  <c r="G166"/>
  <c r="G165"/>
  <c r="G164"/>
  <c r="G163"/>
  <c r="G162"/>
  <c r="G160"/>
  <c r="G159"/>
  <c r="G158"/>
  <c r="G157"/>
  <c r="G156"/>
  <c r="G155"/>
  <c r="G152"/>
  <c r="G151"/>
  <c r="G135"/>
  <c r="G134"/>
  <c r="G133"/>
  <c r="G130"/>
  <c r="G123"/>
  <c r="G122"/>
  <c r="G121"/>
  <c r="G118"/>
  <c r="G117"/>
  <c r="G108"/>
  <c r="G107"/>
  <c r="G106"/>
  <c r="G99"/>
  <c r="G98"/>
  <c r="G97"/>
  <c r="G96"/>
  <c r="G95"/>
  <c r="G93"/>
  <c r="G92"/>
  <c r="G91"/>
  <c r="G90"/>
  <c r="G89"/>
  <c r="G88"/>
  <c r="G85"/>
  <c r="M84"/>
  <c r="L84"/>
  <c r="G84"/>
  <c r="K79"/>
  <c r="G79"/>
  <c r="G80"/>
  <c r="G77"/>
  <c r="G76"/>
  <c r="G75"/>
  <c r="L74"/>
  <c r="M75" s="1"/>
  <c r="G70"/>
  <c r="G69"/>
  <c r="G68"/>
  <c r="G66"/>
  <c r="G65"/>
  <c r="G64"/>
  <c r="G63"/>
  <c r="G62"/>
  <c r="G60"/>
  <c r="G59"/>
  <c r="G58"/>
  <c r="G57"/>
  <c r="G56"/>
  <c r="G55"/>
  <c r="G51"/>
  <c r="G50"/>
  <c r="G41"/>
  <c r="G48" s="1"/>
  <c r="D36"/>
  <c r="G36" s="1"/>
  <c r="G37" s="1"/>
  <c r="G32"/>
  <c r="G23"/>
  <c r="G21"/>
  <c r="G22"/>
  <c r="G18"/>
  <c r="G17"/>
  <c r="J16"/>
  <c r="G14"/>
  <c r="G12"/>
  <c r="G11"/>
  <c r="G845" l="1"/>
  <c r="F128" i="13" s="1"/>
  <c r="G839" i="20"/>
  <c r="F127" i="13" s="1"/>
  <c r="G457" i="20"/>
  <c r="G52"/>
  <c r="G113"/>
  <c r="G114" s="1"/>
  <c r="G71"/>
  <c r="G178"/>
  <c r="G25"/>
  <c r="G70" i="13"/>
  <c r="G488" i="20"/>
  <c r="F42" i="13"/>
  <c r="E352" i="20"/>
  <c r="G868"/>
  <c r="G240"/>
  <c r="G423"/>
  <c r="F61" i="13" s="1"/>
  <c r="G61" s="1"/>
  <c r="G393" i="20"/>
  <c r="G394" s="1"/>
  <c r="F57" i="13" s="1"/>
  <c r="G572" i="20"/>
  <c r="G549"/>
  <c r="G772"/>
  <c r="F119" i="13" s="1"/>
  <c r="G474" i="20"/>
  <c r="F91" i="13"/>
  <c r="G13" i="20"/>
  <c r="G19" s="1"/>
  <c r="G693"/>
  <c r="G667"/>
  <c r="G565"/>
  <c r="G580"/>
  <c r="G124"/>
  <c r="G131"/>
  <c r="G303"/>
  <c r="G167"/>
  <c r="F24" i="13" s="1"/>
  <c r="G24" s="1"/>
  <c r="G404" i="20"/>
  <c r="D145"/>
  <c r="G145" s="1"/>
  <c r="F13" i="13"/>
  <c r="G13" s="1"/>
  <c r="G78" i="20"/>
  <c r="G119"/>
  <c r="G125" s="1"/>
  <c r="G136"/>
  <c r="G197"/>
  <c r="G445"/>
  <c r="G359" s="1"/>
  <c r="G100"/>
  <c r="G296"/>
  <c r="G458"/>
  <c r="F68" i="13" s="1"/>
  <c r="G313" i="20"/>
  <c r="G413"/>
  <c r="G765"/>
  <c r="G213"/>
  <c r="G674"/>
  <c r="F98" i="13" s="1"/>
  <c r="G98" s="1"/>
  <c r="G831" i="20"/>
  <c r="G832" s="1"/>
  <c r="F126" i="13" s="1"/>
  <c r="G278" i="20"/>
  <c r="G489" l="1"/>
  <c r="G490" s="1"/>
  <c r="F69" i="13" s="1"/>
  <c r="G81" i="20"/>
  <c r="D714" s="1"/>
  <c r="E714" s="1"/>
  <c r="G714" s="1"/>
  <c r="F110" i="13" s="1"/>
  <c r="G26" i="20"/>
  <c r="G137"/>
  <c r="F21" i="13" s="1"/>
  <c r="G21" s="1"/>
  <c r="G91"/>
  <c r="G146" i="20"/>
  <c r="D707" s="1"/>
  <c r="G707" s="1"/>
  <c r="F23" i="13"/>
  <c r="G23" s="1"/>
  <c r="G581" i="20"/>
  <c r="F18" i="13"/>
  <c r="G18" s="1"/>
  <c r="D716" i="20"/>
  <c r="E716" s="1"/>
  <c r="G716" s="1"/>
  <c r="F112" i="13" s="1"/>
  <c r="G352" i="20"/>
  <c r="G353" s="1"/>
  <c r="F43" i="13" s="1"/>
  <c r="G43" s="1"/>
  <c r="J397" i="20"/>
  <c r="G766"/>
  <c r="F118" i="13" s="1"/>
  <c r="G405" i="20"/>
  <c r="F59" i="13" s="1"/>
  <c r="F19"/>
  <c r="G19" s="1"/>
  <c r="G179" i="20"/>
  <c r="F27" i="13" s="1"/>
  <c r="G566" i="20"/>
  <c r="G214"/>
  <c r="G632"/>
  <c r="F88" i="13" s="1"/>
  <c r="F101"/>
  <c r="G362" i="20"/>
  <c r="F47" i="13" s="1"/>
  <c r="F60"/>
  <c r="G314" i="20"/>
  <c r="G253"/>
  <c r="G258" s="1"/>
  <c r="G625"/>
  <c r="F45" i="13"/>
  <c r="F63"/>
  <c r="G63" s="1"/>
  <c r="F82"/>
  <c r="G82" s="1"/>
  <c r="G635" i="20"/>
  <c r="F90" i="13" s="1"/>
  <c r="F97"/>
  <c r="G297" i="20"/>
  <c r="D101"/>
  <c r="J626"/>
  <c r="F40" i="13"/>
  <c r="G40" s="1"/>
  <c r="G344" i="20"/>
  <c r="G140" l="1"/>
  <c r="G142" s="1"/>
  <c r="F22" i="13" s="1"/>
  <c r="G22" s="1"/>
  <c r="E593" i="20"/>
  <c r="F79" i="13" s="1"/>
  <c r="G298" i="20"/>
  <c r="F31" i="13" s="1"/>
  <c r="G31" s="1"/>
  <c r="E325" i="20"/>
  <c r="G325" s="1"/>
  <c r="G326" s="1"/>
  <c r="D28"/>
  <c r="G28" s="1"/>
  <c r="G29" s="1"/>
  <c r="G33" s="1"/>
  <c r="F11" i="13" s="1"/>
  <c r="G11" s="1"/>
  <c r="F9"/>
  <c r="G9" s="1"/>
  <c r="D102" i="20"/>
  <c r="D717"/>
  <c r="F14" i="13"/>
  <c r="G14" s="1"/>
  <c r="D713" i="20"/>
  <c r="E713" s="1"/>
  <c r="G713" s="1"/>
  <c r="F32" i="13"/>
  <c r="G32" s="1"/>
  <c r="G90"/>
  <c r="G47"/>
  <c r="F89"/>
  <c r="G89" s="1"/>
  <c r="G88"/>
  <c r="G97"/>
  <c r="F46"/>
  <c r="G46" s="1"/>
  <c r="G45"/>
  <c r="G60"/>
  <c r="J493" i="20"/>
  <c r="G259"/>
  <c r="G260" s="1"/>
  <c r="F29" i="13" s="1"/>
  <c r="G29" s="1"/>
  <c r="G708" i="20"/>
  <c r="G710" s="1"/>
  <c r="F107" i="13" s="1"/>
  <c r="G626" i="20"/>
  <c r="F85" i="13" s="1"/>
  <c r="G85" s="1"/>
  <c r="G869" i="20"/>
  <c r="F130" i="13" s="1"/>
  <c r="G567" i="20"/>
  <c r="F73" i="13" s="1"/>
  <c r="G73" s="1"/>
  <c r="G582" i="20"/>
  <c r="F71" i="13"/>
  <c r="G71" s="1"/>
  <c r="G215" i="20"/>
  <c r="F28" i="13" s="1"/>
  <c r="G315" i="20"/>
  <c r="G318" s="1"/>
  <c r="G79" i="13" l="1"/>
  <c r="F80"/>
  <c r="G80" s="1"/>
  <c r="F16"/>
  <c r="D715" i="20"/>
  <c r="E715" s="1"/>
  <c r="G715" s="1"/>
  <c r="F111" i="13" s="1"/>
  <c r="I114"/>
  <c r="J114" s="1"/>
  <c r="F12"/>
  <c r="G12" s="1"/>
  <c r="F10"/>
  <c r="G10" s="1"/>
  <c r="G28"/>
  <c r="G585" i="20"/>
  <c r="G814"/>
  <c r="G742"/>
  <c r="F37" i="13"/>
  <c r="F34"/>
  <c r="F76"/>
  <c r="G76" s="1"/>
  <c r="F109"/>
  <c r="E717" i="20"/>
  <c r="G717" s="1"/>
  <c r="F113" i="13" s="1"/>
  <c r="F74"/>
  <c r="G74" s="1"/>
  <c r="G815" i="20" l="1"/>
  <c r="G816" s="1"/>
  <c r="F125" i="13" s="1"/>
  <c r="G587" i="20"/>
  <c r="G743"/>
  <c r="G744" s="1"/>
  <c r="F117" i="13" s="1"/>
  <c r="G320" i="20"/>
  <c r="G16" i="13"/>
  <c r="F35"/>
  <c r="G35" s="1"/>
  <c r="G34"/>
  <c r="F38"/>
  <c r="G38" s="1"/>
  <c r="G37"/>
  <c r="G589" i="20"/>
  <c r="F77" i="13"/>
  <c r="G77" s="1"/>
  <c r="G322" i="20"/>
  <c r="F36" i="13" s="1"/>
  <c r="G36" s="1"/>
  <c r="F78" l="1"/>
  <c r="G78" s="1"/>
  <c r="G16" i="16"/>
  <c r="G13"/>
  <c r="K8" i="19"/>
  <c r="F84"/>
  <c r="F82"/>
  <c r="F80"/>
  <c r="F74"/>
  <c r="F72"/>
  <c r="F66"/>
  <c r="F59"/>
  <c r="F58"/>
  <c r="F49"/>
  <c r="F47"/>
  <c r="F46"/>
  <c r="F40"/>
  <c r="F39"/>
  <c r="F32"/>
  <c r="F16"/>
  <c r="F15"/>
  <c r="F14"/>
  <c r="F89" l="1"/>
  <c r="G33" i="16"/>
  <c r="G32"/>
  <c r="G31"/>
  <c r="G30"/>
  <c r="G29"/>
  <c r="G28"/>
  <c r="G27"/>
  <c r="G26"/>
  <c r="G25"/>
  <c r="G24"/>
  <c r="G23"/>
  <c r="G21"/>
  <c r="G20"/>
  <c r="G19"/>
  <c r="G18"/>
  <c r="G15"/>
  <c r="G11"/>
  <c r="G10"/>
  <c r="G9"/>
  <c r="G8"/>
  <c r="C12" i="26" l="1"/>
  <c r="D21" i="15"/>
  <c r="C17" l="1"/>
  <c r="D17"/>
  <c r="G92" i="13"/>
  <c r="G101"/>
  <c r="G96"/>
  <c r="G94"/>
  <c r="G49"/>
  <c r="G59"/>
  <c r="G57"/>
  <c r="E17" i="15" l="1"/>
  <c r="G27" i="13"/>
  <c r="G69"/>
  <c r="G68"/>
  <c r="G84"/>
  <c r="G42"/>
  <c r="G102" l="1"/>
  <c r="G103" s="1"/>
  <c r="G65"/>
  <c r="D14" i="15"/>
  <c r="C12"/>
  <c r="D13"/>
  <c r="D12"/>
  <c r="E12" l="1"/>
  <c r="C13"/>
  <c r="E13" s="1"/>
  <c r="K28" i="13"/>
  <c r="C14" i="15" l="1"/>
  <c r="E14" s="1"/>
  <c r="K26" i="13"/>
  <c r="C8" i="26" l="1"/>
  <c r="E15" i="15"/>
  <c r="E24" s="1"/>
  <c r="E28" s="1"/>
  <c r="H17"/>
  <c r="I117" i="13" l="1"/>
  <c r="I99"/>
  <c r="K99" l="1"/>
  <c r="C58" i="47"/>
  <c r="I58" l="1"/>
  <c r="I65" s="1"/>
  <c r="I68" s="1"/>
  <c r="G58"/>
  <c r="M58"/>
  <c r="M65" s="1"/>
  <c r="M68" s="1"/>
  <c r="E58"/>
  <c r="C9"/>
  <c r="C63"/>
  <c r="C56" l="1"/>
  <c r="K63"/>
  <c r="E63"/>
  <c r="G63"/>
  <c r="G9"/>
  <c r="E9"/>
  <c r="I9"/>
  <c r="I15" s="1"/>
  <c r="I18" s="1"/>
  <c r="C36"/>
  <c r="C37"/>
  <c r="C61"/>
  <c r="C62"/>
  <c r="G62" l="1"/>
  <c r="E62"/>
  <c r="G37"/>
  <c r="E37"/>
  <c r="C13"/>
  <c r="C12"/>
  <c r="C10"/>
  <c r="G61"/>
  <c r="K61"/>
  <c r="E61"/>
  <c r="G36"/>
  <c r="K36"/>
  <c r="E36"/>
  <c r="C31"/>
  <c r="C57"/>
  <c r="K56"/>
  <c r="G56"/>
  <c r="E56"/>
  <c r="C33"/>
  <c r="C32"/>
  <c r="K32" l="1"/>
  <c r="G32"/>
  <c r="E32"/>
  <c r="I33"/>
  <c r="I39" s="1"/>
  <c r="I42" s="1"/>
  <c r="M33"/>
  <c r="E33"/>
  <c r="G33"/>
  <c r="K57"/>
  <c r="E57"/>
  <c r="G57"/>
  <c r="K31"/>
  <c r="K39" s="1"/>
  <c r="K42" s="1"/>
  <c r="E31"/>
  <c r="G31"/>
  <c r="K65"/>
  <c r="K68" s="1"/>
  <c r="G10"/>
  <c r="E10"/>
  <c r="K10"/>
  <c r="G12"/>
  <c r="E12"/>
  <c r="K12"/>
  <c r="G13"/>
  <c r="E13"/>
  <c r="K13"/>
  <c r="C11"/>
  <c r="M39" l="1"/>
  <c r="M42" s="1"/>
  <c r="C59"/>
  <c r="G11"/>
  <c r="K11"/>
  <c r="E11"/>
  <c r="E15" s="1"/>
  <c r="E18" s="1"/>
  <c r="K15"/>
  <c r="K18" s="1"/>
  <c r="G15"/>
  <c r="G18" s="1"/>
  <c r="D21" l="1"/>
  <c r="C34"/>
  <c r="G59"/>
  <c r="C60"/>
  <c r="E59"/>
  <c r="E60" l="1"/>
  <c r="E65" s="1"/>
  <c r="E68" s="1"/>
  <c r="G60"/>
  <c r="G65" s="1"/>
  <c r="G68" s="1"/>
  <c r="G34"/>
  <c r="C35"/>
  <c r="E34"/>
  <c r="D71" l="1"/>
  <c r="E35"/>
  <c r="E39" s="1"/>
  <c r="E42" s="1"/>
  <c r="G35"/>
  <c r="G39" s="1"/>
  <c r="G42" s="1"/>
  <c r="D45" l="1"/>
  <c r="G26" i="26" l="1"/>
</calcChain>
</file>

<file path=xl/sharedStrings.xml><?xml version="1.0" encoding="utf-8"?>
<sst xmlns="http://schemas.openxmlformats.org/spreadsheetml/2006/main" count="5549" uniqueCount="1417">
  <si>
    <t>Description</t>
  </si>
  <si>
    <t>Unit</t>
  </si>
  <si>
    <t>%Cft</t>
  </si>
  <si>
    <t>Each</t>
  </si>
  <si>
    <t>P.Sft</t>
  </si>
  <si>
    <t>No.</t>
  </si>
  <si>
    <t>Total</t>
  </si>
  <si>
    <t>CFT</t>
  </si>
  <si>
    <t xml:space="preserve"> -</t>
  </si>
  <si>
    <t>SFT</t>
  </si>
  <si>
    <t>Sft</t>
  </si>
  <si>
    <t>Cft</t>
  </si>
  <si>
    <t>AT</t>
  </si>
  <si>
    <t xml:space="preserve">S.No </t>
  </si>
  <si>
    <t>Description of Item</t>
  </si>
  <si>
    <t xml:space="preserve">Qty </t>
  </si>
  <si>
    <t xml:space="preserve">Rate </t>
  </si>
  <si>
    <t xml:space="preserve">Amount </t>
  </si>
  <si>
    <t>(Rs.)</t>
  </si>
  <si>
    <t xml:space="preserve">Summary </t>
  </si>
  <si>
    <t>Cost of Scheduled Items</t>
  </si>
  <si>
    <t>Cost of Non Scheduled Items</t>
  </si>
  <si>
    <t xml:space="preserve">Total Cost </t>
  </si>
  <si>
    <t xml:space="preserve"> Items (Rs.) </t>
  </si>
  <si>
    <t>Items (Rs.)</t>
  </si>
  <si>
    <t xml:space="preserve">(Rs.) </t>
  </si>
  <si>
    <t>Civil Works</t>
  </si>
  <si>
    <t xml:space="preserve"> </t>
  </si>
  <si>
    <t>Rft</t>
  </si>
  <si>
    <t>Ground Floor</t>
  </si>
  <si>
    <t>First Floor</t>
  </si>
  <si>
    <t>Amount</t>
  </si>
  <si>
    <t xml:space="preserve">Providing &amp; fixing 1/2" dia, lead connection complete with a 1/2" dia brass stop cock, two brass nuts &amp; lining jointed to lead pipe with plumber wiped solder joints 1/2" inches lead pipe to be of not less than 4lbs per lineal yard (S.I. No. 22/P-6). </t>
  </si>
  <si>
    <t xml:space="preserve">Providing &amp; fixing M.S clamps of the approved design to 4" i/c the cost of cutting and making good to wall or M.S bolts and nuts, 4" into wall including pipe distance pieces extra painting to match the colour of the building (S.I. No. 2/P-9). </t>
  </si>
  <si>
    <t>Providing &amp; fixing M.S clamps of the approved design to 3" i/c the cost of cutting and making good to wall or M.S bolts and nuts,3" into wall including pipe distance pieces extra painting to match the colour of the building (S.I. No. 14/P-10).</t>
  </si>
  <si>
    <t xml:space="preserve">(b)  S/Fixing long bib-cock of superior quality with c.p head 1/2" dia (S.I. No. 13(a)/P-19). </t>
  </si>
  <si>
    <t xml:space="preserve">Providing and fixing chrome plated brass towel rail complete with brackets fixing on wooden cleats with 1" long C.P brass Screws.(I) Towel rail 36" long (a) 3/4" dia round or square (standard pattern) (S.I. No.1(i)(a)/P-7).                                            </t>
  </si>
  <si>
    <t>Providing and fixing C.P brass toilet paper holder of standard size with chrome plated brass brackets complete (similar to two ford design No.1108)(b) superior quality.  (S.I. No.2(b)/P-7).</t>
  </si>
  <si>
    <t>Supplying &amp; fixing soap tray of made of plastic of superior quality and design with fine finishing with c.p screws etc complete (S.I. No.6/P-8).</t>
  </si>
  <si>
    <t>Providing &amp; fixing C.P muslim shower with double bib cock &amp; ring pipe (S.I. No.19(a)/P-19).</t>
  </si>
  <si>
    <t>Providing and fixing steel stainless local make complete with cast iron or wrought iron brackets 6 inches built in wall, 1-1/2" rubber plug chorme brass chain 1-1/2" c.p brass waste with 1-1/2" plate P.V.C waste pipe and making good in cement concrete 1:2:4 a) Steel sink stainless sized 40" x 20" local making (Standard Pattern) (S.I. No.19(a)/P-6)</t>
  </si>
  <si>
    <t>Supplying &amp; fixing telephonic shower with ring pipe etc complete (S.No 20 / P-19)</t>
  </si>
  <si>
    <t>Supplying &amp; fixing sink mixture cock of each superior quality with c.p head etc complete  (S.I. No.17 /P-19)</t>
  </si>
  <si>
    <t>Supplying &amp; fixing wash basen mixture of superior quality with c.p head 1/2" dia
(S.I. No.14 b /P-19)</t>
  </si>
  <si>
    <t xml:space="preserve">Supply &amp; fix UPVC (Dadex or Equivalent or approved by engineer incharge) fitting with 'Z' joint &amp; rubber ring etc. </t>
  </si>
  <si>
    <t>(a) Elbow / Bend 110 mm or 4" dia</t>
  </si>
  <si>
    <t>(a) Elbow / Bend 75 mm or 3" dia</t>
  </si>
  <si>
    <t>(b) Tee 75 mm dia</t>
  </si>
  <si>
    <t>(c) Socket 75 mm dia</t>
  </si>
  <si>
    <t>(d) UPVC Tee With Door 75 mm dia</t>
  </si>
  <si>
    <t xml:space="preserve">Providing &amp; laying PPR PN-20 (Dadex or approved by engineer incharge) pipe with all fittings i.e socket, bend tee, elbow where required.(for cold water pipe )                                                                                                                                                </t>
  </si>
  <si>
    <t>(a) 20mm (3/4") dia PPR</t>
  </si>
  <si>
    <t>(b) 1 mm ( 1" )</t>
  </si>
  <si>
    <t>Supply &amp; laying UPVC (Dadex or approved by engineer incharge) soil and waste pipe complete 'Z' joint and rubber ring all as specified including socket, bend, tee all fittings 4" dia (110 mm) etc complete.</t>
  </si>
  <si>
    <t>Supply &amp; laying UPVC (Dadex or approved by engineer incharge) soil and waste pipe complete 'Z' joint and rubber ring all as specified including socket, bend, tee all fittings 3" dia (75 mm) etc complete.</t>
  </si>
  <si>
    <t>Supply &amp; fix UPVC Dadex or approved by engineer incharge vent cowel 110mm (4" dia) on top of vent pipe.</t>
  </si>
  <si>
    <t>Supply &amp; fix UPVC Dadex or approved by engineer incharge vent cowel 110mm (3" dia) on top of vent pipe.</t>
  </si>
  <si>
    <t xml:space="preserve">Providing &amp; fixing UPVC floor trap(DADEX or approved by engineer incharge) with 4" dia inlet and 4" dia outlet of the approved self cleaning design with a UPVC Grating with or without a vent arm i/c cost of making requisite number of holes in walls plinth and floor for pipe connectons and making good cement concrete 1:2:4. </t>
  </si>
  <si>
    <t>Providing UPVC pipe with collars class "B" and digging the trenches to required depth and fixing imposition i/c cutting, fitting &amp; jointing with maxphalt composition &amp; cement mortar 1:1 and testing with water pressure to a head of 4 feet above the top of the highest pipe and refilling with excavated staff.</t>
  </si>
  <si>
    <t>Providing &amp; fixing 24" x 18" lavatory basin in white glazed earthen ware complete with and including the cost of W.I or C.I cantilever brackets 6 inches built into wall, painted white in to two coats after a primary coat of red lead paint , a pair of 1/2" dia rubber plug &amp; chrome plate brass chain 1-1/4" dia malloable iron or c.p brass traps malloable iron or brass unions and making requiste number of holes in wall plinth &amp; floor for pipe connection and making good in cement concrete 1:2:4 (Standard pattern ) (S.No 8 / P-3 )</t>
  </si>
  <si>
    <t>Add extra for labour for providing and fixing of earthen ware pedestal white or coloured glazed (S.No 9 / P-3 )</t>
  </si>
  <si>
    <t>Providing and fixing 15" x 12" bavelled edge mirror of belgium glass complete with 1/8" thick hard board and c.p screws fixed to wooden pleat 
(b) Superior Quality (S.No 4(b) / P - 7 )</t>
  </si>
  <si>
    <t>Providing &amp; fixing European type white glazed earthen ware wash down w.c pan complete with including the cost of white / black plastic seat ( Best Qty ) and lid with c.p brass hinges best quality and buffers 3 gallons plastic flushing cistern with internal fitting with fitting clamp 3/4" dia. and cutting and making requistic number of holes in walls, plinth and floor for pipe connection and making good in cement concrete 1:2:4 ( S.No 4 / P-2 )</t>
  </si>
  <si>
    <t>Plumbing Works</t>
  </si>
  <si>
    <t>Job</t>
  </si>
  <si>
    <t>Electrical Works</t>
  </si>
  <si>
    <t xml:space="preserve">Electric geyser 45 litres capacity complete with themostate safety valves supply and fixing. </t>
  </si>
  <si>
    <t>P.SFT</t>
  </si>
  <si>
    <t xml:space="preserve">CONSTRUCTION OF  </t>
  </si>
  <si>
    <t>AT CMC LARKANA</t>
  </si>
  <si>
    <t>ENGINEER'S ESTIMATE</t>
  </si>
  <si>
    <t>S.No</t>
  </si>
  <si>
    <t>ITEMS OF WORKS</t>
  </si>
  <si>
    <t>COST (Rs.)</t>
  </si>
  <si>
    <t>TOTAL AMOUNT</t>
  </si>
  <si>
    <t>(1) (Foundation)</t>
  </si>
  <si>
    <t>Sr.
#</t>
  </si>
  <si>
    <t>Qty</t>
  </si>
  <si>
    <t>Cement</t>
  </si>
  <si>
    <t>Hill Sand</t>
  </si>
  <si>
    <t>Stone Metal</t>
  </si>
  <si>
    <t>Stone Bajri</t>
  </si>
  <si>
    <t>Ratio</t>
  </si>
  <si>
    <t xml:space="preserve"> %</t>
  </si>
  <si>
    <t>Bags</t>
  </si>
  <si>
    <t xml:space="preserve">Cement Concrete( 1:4:8) </t>
  </si>
  <si>
    <t xml:space="preserve">Cement Concrete( 1:3:6) </t>
  </si>
  <si>
    <t xml:space="preserve">Total Quantities :- </t>
  </si>
  <si>
    <t>Rate as per R.A.A</t>
  </si>
  <si>
    <t xml:space="preserve">Amount :- </t>
  </si>
  <si>
    <t xml:space="preserve">Total Amount :- </t>
  </si>
  <si>
    <t>(2) (Ground Floor)</t>
  </si>
  <si>
    <t>Cement plaster(1:4) 3/8" thick</t>
  </si>
  <si>
    <t>Glaze tiles floor &amp; dado</t>
  </si>
  <si>
    <t>RATE ANALYSIS</t>
  </si>
  <si>
    <t>CEMENT</t>
  </si>
  <si>
    <t>MILES</t>
  </si>
  <si>
    <t>RS</t>
  </si>
  <si>
    <t>/ BAG</t>
  </si>
  <si>
    <t>EACH SUBSEQUENT @ 0.60 PER MILE</t>
  </si>
  <si>
    <t>TOTAL=</t>
  </si>
  <si>
    <t>per mile</t>
  </si>
  <si>
    <t>HILL SAND</t>
  </si>
  <si>
    <t>EACH SUBSEQUENT @32.56 PER MILE</t>
  </si>
  <si>
    <t>STONE METAL</t>
  </si>
  <si>
    <t>EACH SUBSEQUENT @ 32.56 PER MILE</t>
  </si>
  <si>
    <t>% Cft</t>
  </si>
  <si>
    <t>STONE BAJRI</t>
  </si>
  <si>
    <t>BRICK</t>
  </si>
  <si>
    <t>Add Cartages</t>
  </si>
  <si>
    <t>Item #</t>
  </si>
  <si>
    <r>
      <rPr>
        <b/>
        <sz val="11"/>
        <rFont val="Arial Black"/>
        <family val="2"/>
      </rPr>
      <t xml:space="preserve">LEAN CONCRETE (1:4:8):  </t>
    </r>
    <r>
      <rPr>
        <sz val="11"/>
        <rFont val="Calibri"/>
        <family val="2"/>
        <scheme val="minor"/>
      </rPr>
      <t xml:space="preserve">                                 Cement concrete plain including placing, compacting, finishing and curing, complete(including screening and washing at stone aggregate without shuttering)                         (i)Ratio 1:4:8</t>
    </r>
  </si>
  <si>
    <t>SCH/C4/ item no.6-a(i)/  P-16</t>
  </si>
  <si>
    <t>Below Plinth Beam</t>
  </si>
  <si>
    <t>SCH/C4/ item no.6-a(ii)/  P-16</t>
  </si>
  <si>
    <t>a) Short Column</t>
  </si>
  <si>
    <t>4" thick (Floors)</t>
  </si>
  <si>
    <t>b)For CC plain below external plinth beam.</t>
  </si>
  <si>
    <t>SCH/C4/ item   no.5h/       P-16</t>
  </si>
  <si>
    <r>
      <rPr>
        <b/>
        <sz val="11"/>
        <rFont val="Arial Black"/>
        <family val="2"/>
      </rPr>
      <t>C.C (1:3:6):                                                          (3</t>
    </r>
    <r>
      <rPr>
        <b/>
        <sz val="10"/>
        <rFont val="Arial Black"/>
        <family val="2"/>
      </rPr>
      <t xml:space="preserve">" THICK FOR FLOORING)  </t>
    </r>
    <r>
      <rPr>
        <sz val="11"/>
        <rFont val="Calibri"/>
        <family val="2"/>
        <scheme val="minor"/>
      </rPr>
      <t xml:space="preserve">                                 Cement concrete plain including placing compacting, finishing and curing, complete (including screening and washing of stone aggregate without shuttering).
(h) Ratio 1:3:6</t>
    </r>
  </si>
  <si>
    <t>FLOORING + FOUNDATION PAD</t>
  </si>
  <si>
    <t>GROUND FLOOR</t>
  </si>
  <si>
    <t>s</t>
  </si>
  <si>
    <t>a) Columns</t>
  </si>
  <si>
    <t>n</t>
  </si>
  <si>
    <t>a) 3/8" thick</t>
  </si>
  <si>
    <t>b ) 1/2" thick</t>
  </si>
  <si>
    <t>b) Windows &amp; Ventillators</t>
  </si>
  <si>
    <t>a) Doors</t>
  </si>
  <si>
    <t>DOORS, WINDOWS PAINT</t>
  </si>
  <si>
    <t xml:space="preserve">SCH/C11/ item     no.5d/          P-70     </t>
  </si>
  <si>
    <t xml:space="preserve">(i) </t>
  </si>
  <si>
    <t>Primer coat</t>
  </si>
  <si>
    <t xml:space="preserve">(ii) </t>
  </si>
  <si>
    <t>Each subsequent coat of paint.</t>
  </si>
  <si>
    <t>(Toilets, Filter room, Labs)</t>
  </si>
  <si>
    <t>SCH/C7/ item no.37/    P-38</t>
  </si>
  <si>
    <t>MAIN DOOR</t>
  </si>
  <si>
    <t>OR 01</t>
  </si>
  <si>
    <t>Lean 1:4:8</t>
  </si>
  <si>
    <t>OR 02</t>
  </si>
  <si>
    <t>OR 03</t>
  </si>
  <si>
    <t>OR 04</t>
  </si>
  <si>
    <t>OR 05</t>
  </si>
  <si>
    <t>OR 06</t>
  </si>
  <si>
    <t>OR 07</t>
  </si>
  <si>
    <t>s=</t>
  </si>
  <si>
    <t>SCH/C8/ item no.16d/  P-42</t>
  </si>
  <si>
    <t>SCH/C7/ item   no.41/       P-38</t>
  </si>
  <si>
    <r>
      <rPr>
        <b/>
        <sz val="11"/>
        <rFont val="Arial Black"/>
        <family val="2"/>
      </rPr>
      <t>BITUMEN COATING:</t>
    </r>
    <r>
      <rPr>
        <b/>
        <sz val="10"/>
        <rFont val="Arial Black"/>
        <family val="2"/>
      </rPr>
      <t xml:space="preserve">                                                 (FOR ROOF)</t>
    </r>
    <r>
      <rPr>
        <sz val="10"/>
        <rFont val="Calibri"/>
        <family val="2"/>
      </rPr>
      <t xml:space="preserve">                                                                                                          </t>
    </r>
    <r>
      <rPr>
        <sz val="11"/>
        <rFont val="Calibri"/>
        <family val="2"/>
      </rPr>
      <t xml:space="preserve"> Providing &amp; fixing</t>
    </r>
    <r>
      <rPr>
        <sz val="10"/>
        <rFont val="Calibri"/>
        <family val="2"/>
      </rPr>
      <t xml:space="preserve"> </t>
    </r>
    <r>
      <rPr>
        <sz val="11"/>
        <rFont val="Calibri"/>
        <family val="2"/>
      </rPr>
      <t>Bitumen felt paper of 60Lbs over roof i.e. cleaning of roof with wire brush and removing dust, applying bitumen coat at the rate of 34 Lbs per %sft as premix inter coats and then laying felt paper with 10% overlaps, then applying and spreading hill sand at the rate of 1 cft for 100sft the cost also i/e necessary fire material, kerosene oil, wood, etc.</t>
    </r>
  </si>
  <si>
    <t>RCC (1:1.5:3)</t>
  </si>
  <si>
    <t>Cement Concrete ( 1:2:4 )</t>
  </si>
  <si>
    <t>R.C.C 1:1.5:3</t>
  </si>
  <si>
    <t>Cement plaster (1:4 )1/2" thick</t>
  </si>
  <si>
    <t>Screeding for Roof (1:2:4) 2" thick</t>
  </si>
  <si>
    <t>Foundation</t>
  </si>
  <si>
    <t xml:space="preserve">KIDNEY TRANSPLANT </t>
  </si>
  <si>
    <t xml:space="preserve">Constructing manhole or inspection chamber for the required diameter of circular sewer and 3’-6”(1067mm) depth with walls of B.B in cement sand mortar 1:3 cement plastered 1:3,1/2” thick inside of walls and 1” (25mm) thick over benching and channel i/c fixing C.I manhole Cover with Frame of Clear opening 1-1/2’ x 1-1/2’ (457x457 mm) of 1.75 cwt (88.9) embedded in plain C.C  1:2:4 and fixing 1” (25mm) dia M.S Steps 6’ (150 mm) Wide Projecting 4” (102mm) from the face of wall at 12” (305 mm) C/C duly Painted Etc. Complete as per standard Specification and Drawing. (a) 4" to 12" dia 2'x2'x3'-6" (S.I.No. 1/P-46) ).                                                                                                                                                                                                                                                                                                                                                                                                                                                                                                                                                                                                                                                                                                                                                                                                                                                                                                                                                                                                                     </t>
  </si>
  <si>
    <t xml:space="preserve">i) 3/4" dia </t>
  </si>
  <si>
    <t xml:space="preserve">ii) 1" dia </t>
  </si>
  <si>
    <t xml:space="preserve">iii) 1-1/2" dia </t>
  </si>
  <si>
    <t>(b) Elbow / Bend With Door 110 mm or 4" dia</t>
  </si>
  <si>
    <t>(c) Tee 110 mm dia</t>
  </si>
  <si>
    <t>(d) Socket 110 mm dia</t>
  </si>
  <si>
    <t>(e) UPVC Tee With Door 110 mm dia</t>
  </si>
  <si>
    <t>d) 38mm (1-1/2") dia</t>
  </si>
  <si>
    <t xml:space="preserve">Providing &amp; laying PPR PN-20 (Dadex or approved by engineer incharge) pipe with all fittings i.e socket, bend tee, elbow where required.(for Hot water pipe )                                                                                                                                                </t>
  </si>
  <si>
    <t>a.9" dia RCC Pipe Class B</t>
  </si>
  <si>
    <t>AMOUNT</t>
  </si>
  <si>
    <t>QTY</t>
  </si>
  <si>
    <t>UNIT</t>
  </si>
  <si>
    <t>DESCRIPTION OF WORK</t>
  </si>
  <si>
    <t>S.NO</t>
  </si>
  <si>
    <t>Providing &amp; Fixing, testing,commissioning cubical type metal sheet distribution board flush type with locking arrangement duly powder quoted paint including all fastening material including wiring with suitable gauge PVC wire complete in all respect (Pel, Libra, Rco, Karimi, Industrial Power Tech, Global Tech).</t>
  </si>
  <si>
    <t>Providing and fixing Earthing set with 2'x2'x1/8" copper plate buried in the ground at a depth of 12 feet or less if water comes out from the ground level (salt &amp; charcoal, or earthing chemical powder) etc. making the pit 12 feet deep by excavation of all type of soil (except soft or hard rock) including fixing of 2x8 SWG copper wire in 1/2" dia GI conduit complete in as respect as required.</t>
  </si>
  <si>
    <t>Providing and fixing 4 1/2" x 4 1/2" ms di casted powder coated recessed type fan clamp box with 3/8" dia ms bar fan clamp fixed on roof at casting time as required</t>
  </si>
  <si>
    <t>Providing and fixing bulk head fitting with brass holder and glass cover including 25 w Saver lamp</t>
  </si>
  <si>
    <t>Air Conditioning, Ventilation, Exhaust System &amp; Ancillary Works</t>
  </si>
  <si>
    <t>S.NO.</t>
  </si>
  <si>
    <t>DESCRIPTION</t>
  </si>
  <si>
    <t>RATE, Rs</t>
  </si>
  <si>
    <t>AMOUNT, Rs</t>
  </si>
  <si>
    <t>All Air Conditioning &amp; Ventilation Works shall be, Supply, Installation,Rigging, Lifting, Placement, testing and commissioning as per Drawings,Technical Specifications, General Specification, List of Approved Manufacturers, Schedule of Works, Schedule of Equipment and as per instruction of Consultant.</t>
  </si>
  <si>
    <t>Supply,Installation, rigging, lifting &amp; placement of  Medical grade and Fresh Air Packaged type Air-Conditioning Units, as per DIN EN 1946-4, EN1886 including Air cooled Condenser, Supply air fan, return air fan, humidifire, 65% Beg Filter, 95% Supply air filter, Motorized Isolation damper, Plate and Fins heat exchanger,Cooling coil, industrial grade vibration isolator, drain connection with U trap, flexible rubberized connector, duct connection etc complete in all respects ready to operate as per schedule, specification, drawings and as per instruction of Consultant.</t>
  </si>
  <si>
    <t xml:space="preserve">Approved Make: Weiss technik, Robatherm,Clima Tech, Euro-Clima, Al-ko or Approved Equal. </t>
  </si>
  <si>
    <t>Origin By: JAPAN, USA, EUROPE OR EQUIVALENT.</t>
  </si>
  <si>
    <t>Pakaged AC unit-1 (Cfm: 4,050,Total Cooling Capacity: 430.61MBH, Sensible Capacity: 179.72MBH, Ambient Temp: 124/94DegF)</t>
  </si>
  <si>
    <t>Nos</t>
  </si>
  <si>
    <t>Cost of Assembling &amp; Installation.</t>
  </si>
  <si>
    <t>Cost of  testing and commissioning.</t>
  </si>
  <si>
    <t>Supply,Installation, rigging, lifting &amp; placement of Normal, Packaged type Air-Conditioning Units,S.S Double Skin as per DIN EN 1946-4, EN1886 including Air cooled Condenser, Supply air fan, return air fan, humidifire, 65% Beg Filter, 95% Supply air filter, Motorized Isolation damper,Cooling coil, industrial grade vibration isolator, drain connection with U trap, flexible rubberized connector, duct connection etc complete in all respects ready to operate as per schedule, specification, drawings and as per instruction of Consultant.</t>
  </si>
  <si>
    <t xml:space="preserve">Approved Make: Daikin, Climaventa,Carrier,Trane,Clima Tech, Euro-Clima or Approved Equal. </t>
  </si>
  <si>
    <t>Pakaged AC unit-2 (Cfm: 3200,Total Cooling Capacity: 144.61MBH)</t>
  </si>
  <si>
    <t>No</t>
  </si>
  <si>
    <t>Supply, Fabrication and installation of  Aluminum / Polysocianurate/ Polyurethane sandwich panel composed of an expanded polysocianurate/  Polyurethane rigid foam board faced on both sides by an aluminum foil duct  works for different  sections of supply, return &amp; exhaust air complete in all respects including plenums, spliter dampers, guide vanes, access door, transformation, plenums chambers compete in all respects etc ready to operate as per schedule, specfications, drawings and as per instructions of Consultant.Thickness : 21MM for inside,32MM for outside, Density: 48 - 50 Kg / m3,Thickness of the aluminum  : 80/80 Microns, Origin:Itally.</t>
  </si>
  <si>
    <t xml:space="preserve">Approved Make: EUROPAN, ALP or Approved Equal. </t>
  </si>
  <si>
    <t>Origin By: JAPAN,EUROPE OR EQUIVALENT.</t>
  </si>
  <si>
    <t xml:space="preserve">Polyurethane Aluminum, rigid foam board thermo-insulated panel ,80 micron embossed onouter face and antimicrobial smooth on the inner.  </t>
  </si>
  <si>
    <t>Sq Ft</t>
  </si>
  <si>
    <t>Supply, Installation, rigging, lifting &amp; placement of Prop Fans ,Centrifugal Fans ,Cabinet type,fully G.I construction,as specified including Damper, industrial grade vibration isolator, flexible rubberized connector, duct connection etc complete in all respects ready to operate as per schedule, specification, drawings and as per instruction of Consultant.</t>
  </si>
  <si>
    <t xml:space="preserve">Approved Make: Greenheck, Systemair, Dynair, CookExpres, Penn Barry, Comefri or Approved Equal. </t>
  </si>
  <si>
    <t>Origin By: JAPAN,USA, EUROPE OR EQUIVALENT.</t>
  </si>
  <si>
    <t>EF-1    (Propeller Type, Flow. 280 Cfm)</t>
  </si>
  <si>
    <t>EF-2   (Cabinet Type, Flow. 680 Cfm, SP 0.6)</t>
  </si>
  <si>
    <t>Supply and Installation of Aluminum fabricated, powder coated Grills, Diffusers and Registers for supply air, return air, exhaust air &amp; fresh air of different sizes (Grade A ) complete in all respects with wooden frame (if required) supports and other accessories etc</t>
  </si>
  <si>
    <t xml:space="preserve">Approved Make: Shan Associates,Mehan Eng, Steel Craft,       Air Guide Co or Approved Equal. </t>
  </si>
  <si>
    <t>Origin By: PAKISTAN OR EQUIVALENT.</t>
  </si>
  <si>
    <t xml:space="preserve">i.     Supply Register (A-70 Series, Equivalent T&amp;B ) </t>
  </si>
  <si>
    <t>SqFt</t>
  </si>
  <si>
    <t xml:space="preserve">ii.   Return Air Diffuser (ME Series, Equivalent T&amp;B) </t>
  </si>
  <si>
    <t>Supply and installation of Volume Control Damper and Fire Damper, complete in all respects ready to operate as per specification, drawings &amp; as per instruction of Consultant</t>
  </si>
  <si>
    <t>Sqft</t>
  </si>
  <si>
    <t>Supply, installation, testing and commissioning of U Pvc Drain pipe insulated with 1/2" thick rubber foam insulation,on specials protected with 16oz canvas cloth than paint with Anti fungus paint compete in all respects including clamps, bends, tees, drain plugs, drain traps, sockets, protection treatment, PVC tape wrapping complete in all respects ready to operate.</t>
  </si>
  <si>
    <t xml:space="preserve">         </t>
  </si>
  <si>
    <t xml:space="preserve">Approved Make: AGM, Dadex, PakArab or Approved Equal. </t>
  </si>
  <si>
    <t>Origin By: PAKISTAN,UAE, KSA,CHINA OR EQUIVALENT.</t>
  </si>
  <si>
    <t>i.     1"  Dia (U Pvc, Class-D.)</t>
  </si>
  <si>
    <t>Rft.</t>
  </si>
  <si>
    <t>ii.   1 1/4"  Dia (U Pvc, Class-D.)</t>
  </si>
  <si>
    <t>Supply, installation, testing and commissioning  of Motor Control Centre, MCCs complete in all respects including weather proof sheet metal cabinet, bus bars, internal wiring, earth strip, connector strip, MCB, MCCB, control fuses, magnetic connector, overload relay, indication lights, voltmeter, ammeter, under/Over voltage, phase reversible, phase faliure device, selector switch, related civil works etc. complete in all respects as per schedule, specifications, drawings &amp; as per instructions of Consultant.</t>
  </si>
  <si>
    <t xml:space="preserve">Note: All Exposed to weather MCC shall comply IP 54 </t>
  </si>
  <si>
    <t xml:space="preserve">Approved Make: Libra Eng, Sunbeem, Siemens,Babar Eng,  Mutitechnology, Hussani Electric or Approved Equal. </t>
  </si>
  <si>
    <t>I.    MCC-Central (Main Plant Room)</t>
  </si>
  <si>
    <t>Supply, laying and installation of Power Cabling form MCC to Air Conditioining Equipments, Ventilation and Exhaust Fans units,In-coming and out going Power supply shall be rated size as mentioned in drawing complete in all respects including connectors, tagging of cables, weather proof enclourse with isloator switch near each units, etc ready to operate as per specification, drawings &amp; instruction of Consultant.</t>
  </si>
  <si>
    <t xml:space="preserve">Approved Make: Pakistan Cable, Pioneer Cable, AGE                          or Approved Equal. </t>
  </si>
  <si>
    <t>Complete Electrical Wiring</t>
  </si>
  <si>
    <t xml:space="preserve"> Automatic Control Wiring for AC Units</t>
  </si>
  <si>
    <t>Job.</t>
  </si>
  <si>
    <t xml:space="preserve">Supply &amp; Installation of Operation Theator Ceiling, Including Parameter Lighting size. 96"x96" including Frame, HEPA filter Dust Spot Test ASHRAE Standard 52-76  eff. 99.997 %, Complete in all respects ready to operate as per schedule, specifications and as per instruction of consultant. </t>
  </si>
  <si>
    <t>Approved Make: Tecnairair Lb, FCR, Clima Tech or Approved Equal.</t>
  </si>
  <si>
    <t>Operation Theatre Ceiling</t>
  </si>
  <si>
    <t>Set</t>
  </si>
  <si>
    <t>Testing, balancing and commissioning of Air side of the system (from Idependent Agency as per instruction of Consultant) complete in all respects as per schedule, specifications, drawings &amp; as per instructions of Consultant.</t>
  </si>
  <si>
    <t>Testing, balancing and commissioning of water side of the system (from Idependent Agency as per instruction of Consultant) complete in all respects as per schedule, specifications, drawings &amp; as per instructions of Consultant.</t>
  </si>
  <si>
    <t>Total Cost of HVAC Works Rs.</t>
  </si>
  <si>
    <t>CONSTRUCTION OF CMC ESTABLISHMENT OF KIDNEY TRANSPLANT CENTRE</t>
  </si>
  <si>
    <t>HVAC Works</t>
  </si>
  <si>
    <t>PLUMBING WORKS</t>
  </si>
  <si>
    <t xml:space="preserve">NON SCHEDULE OF ITEM </t>
  </si>
  <si>
    <t xml:space="preserve">CIVIL WORKS </t>
  </si>
  <si>
    <t>S.No.</t>
  </si>
  <si>
    <t>Length</t>
  </si>
  <si>
    <t>Width</t>
  </si>
  <si>
    <t>Height</t>
  </si>
  <si>
    <t>QUANTIES OF FOUNDATION</t>
  </si>
  <si>
    <t>ITEM # 1</t>
  </si>
  <si>
    <t>Excavation</t>
  </si>
  <si>
    <t xml:space="preserve"> "</t>
  </si>
  <si>
    <t>B/WALL</t>
  </si>
  <si>
    <t>External P.B</t>
  </si>
  <si>
    <t xml:space="preserve">EXTERNAL PLINTH BEAM </t>
  </si>
  <si>
    <t>Deduction:</t>
  </si>
  <si>
    <t>T=</t>
  </si>
  <si>
    <t>ITEM # 2</t>
  </si>
  <si>
    <t>Surplus(1/3 of Excavation)</t>
  </si>
  <si>
    <t>ITEM # 3</t>
  </si>
  <si>
    <t>Earth fill From Outside</t>
  </si>
  <si>
    <t>BUILDING AREA</t>
  </si>
  <si>
    <t>"</t>
  </si>
  <si>
    <t>ITEM # 4</t>
  </si>
  <si>
    <t>Anti - Termite Treatment</t>
  </si>
  <si>
    <t xml:space="preserve">BUILDING </t>
  </si>
  <si>
    <t>ITEM # 5</t>
  </si>
  <si>
    <t>C.C 1:4:8</t>
  </si>
  <si>
    <t>total</t>
  </si>
  <si>
    <t>External PB</t>
  </si>
  <si>
    <t>Internal Plinth beam</t>
  </si>
  <si>
    <t>VERIZINTAL</t>
  </si>
  <si>
    <t xml:space="preserve">PAHOLOGY &amp; LAB </t>
  </si>
  <si>
    <t>PANTRY</t>
  </si>
  <si>
    <t>MADICINE TO CONSULTANT</t>
  </si>
  <si>
    <t>MADICINE &amp; EMERG GASSES</t>
  </si>
  <si>
    <t>TOILET  &amp; RECORD</t>
  </si>
  <si>
    <t>CUBICAL TO ADMIN END</t>
  </si>
  <si>
    <t>HORIZINTAL</t>
  </si>
  <si>
    <t>EQUIPMANT &amp; R.M.O &amp;CONSULTANT etc</t>
  </si>
  <si>
    <t>ADMIN</t>
  </si>
  <si>
    <t>WIDE PASSAGE  WALL</t>
  </si>
  <si>
    <t>TOILET  &amp; TOILET</t>
  </si>
  <si>
    <t xml:space="preserve">C4(RECTANGLE)  </t>
  </si>
  <si>
    <t>ITEM # 6</t>
  </si>
  <si>
    <t>RCC 1:2:4</t>
  </si>
  <si>
    <t>Foundation  ratio 1:2:4</t>
  </si>
  <si>
    <t>5-</t>
  </si>
  <si>
    <t>Plinth beam  ratio 1:2:4</t>
  </si>
  <si>
    <t>SUM OF ALL CONCRETE =</t>
  </si>
  <si>
    <t>10% INCREAS</t>
  </si>
  <si>
    <t>ITEM # 7</t>
  </si>
  <si>
    <t>RCC 1 :1.5: 3</t>
  </si>
  <si>
    <t>Column up to G.L  ratio 1:1.5:3</t>
  </si>
  <si>
    <t>ITEM # 8</t>
  </si>
  <si>
    <t>ITEM # 9</t>
  </si>
  <si>
    <t>Erection and Removal of Shuttering</t>
  </si>
  <si>
    <t>External Plinth beam</t>
  </si>
  <si>
    <t>-</t>
  </si>
  <si>
    <t>ITEM # 10</t>
  </si>
  <si>
    <t>C.C Plain 1:3:6</t>
  </si>
  <si>
    <t>Same Qty of Item No. 11 x 3"</t>
  </si>
  <si>
    <t>cft</t>
  </si>
  <si>
    <t>ITEM # 11</t>
  </si>
  <si>
    <t>Polythene Sheet singles layer(flooring)</t>
  </si>
  <si>
    <t>BUILDING</t>
  </si>
  <si>
    <t>ITEM # 12</t>
  </si>
  <si>
    <t xml:space="preserve">External </t>
  </si>
  <si>
    <t>INTERNAL</t>
  </si>
  <si>
    <t>WIDE PASSAGE WALL</t>
  </si>
  <si>
    <t>ITEM # 13</t>
  </si>
  <si>
    <t>BITUMEN</t>
  </si>
  <si>
    <t>NON SCHEDULE ITEM</t>
  </si>
  <si>
    <t>SR CEMENT</t>
  </si>
  <si>
    <t>STONE SOLLING (Polyethene sheet * 0.5)</t>
  </si>
  <si>
    <t>QUANTITIES OF THE GROUND FLOOR</t>
  </si>
  <si>
    <t>Concrete Ratio 1 : 1.5 : 3</t>
  </si>
  <si>
    <t>Column</t>
  </si>
  <si>
    <t>LIFT WALL</t>
  </si>
  <si>
    <t>INCREASE 10%</t>
  </si>
  <si>
    <t>Concrete Ratio 1 : 2 : 4</t>
  </si>
  <si>
    <t xml:space="preserve">Roof Beam </t>
  </si>
  <si>
    <t xml:space="preserve">EXTERNAL  BEAM </t>
  </si>
  <si>
    <t>ADMIN + WIDE PASSAGE BEAM</t>
  </si>
  <si>
    <t>A=</t>
  </si>
  <si>
    <t xml:space="preserve">Ceiling slabs </t>
  </si>
  <si>
    <t>ALL BUILDING</t>
  </si>
  <si>
    <t>B=</t>
  </si>
  <si>
    <t>lintel</t>
  </si>
  <si>
    <t>DOOR 3</t>
  </si>
  <si>
    <t>DOOR 2</t>
  </si>
  <si>
    <t>DOOR 1</t>
  </si>
  <si>
    <t>W1</t>
  </si>
  <si>
    <t>W2</t>
  </si>
  <si>
    <t>W3</t>
  </si>
  <si>
    <t>W4</t>
  </si>
  <si>
    <t>W5</t>
  </si>
  <si>
    <t>W6</t>
  </si>
  <si>
    <t>V1</t>
  </si>
  <si>
    <t>C=</t>
  </si>
  <si>
    <t>Sum A+B+C=</t>
  </si>
  <si>
    <t>INCREAS 10%</t>
  </si>
  <si>
    <t>PATHOLOHY + LAB</t>
  </si>
  <si>
    <t>TOILET+ STORE</t>
  </si>
  <si>
    <t>MEDICINE + EMERG GASSES</t>
  </si>
  <si>
    <t>EQUIPMENT</t>
  </si>
  <si>
    <t>R.M.O</t>
  </si>
  <si>
    <t>CONSULTANT</t>
  </si>
  <si>
    <t>6' 9" WIDE PASSAGE</t>
  </si>
  <si>
    <t xml:space="preserve">BATH </t>
  </si>
  <si>
    <t>TOILET 2</t>
  </si>
  <si>
    <t>TOILET 3</t>
  </si>
  <si>
    <t>RECORD</t>
  </si>
  <si>
    <t>LIFT</t>
  </si>
  <si>
    <t>10" WIDE PASSAGE + WAITING FOYER+ENT</t>
  </si>
  <si>
    <t>DEDUCTION</t>
  </si>
  <si>
    <t>D1</t>
  </si>
  <si>
    <t>D3</t>
  </si>
  <si>
    <t>D2</t>
  </si>
  <si>
    <t>6' 9" WIDE PASSAGE DOOR</t>
  </si>
  <si>
    <t>Plaster 1:4 &amp; 1/2" thick  (EXT.)</t>
  </si>
  <si>
    <t>TOTAL BLOCK</t>
  </si>
  <si>
    <t>10 % INCREAS</t>
  </si>
  <si>
    <t>TOILET + STORE</t>
  </si>
  <si>
    <t>6' 9" WIDE PASSAGE ALL ROOM</t>
  </si>
  <si>
    <t>TOILET</t>
  </si>
  <si>
    <t>FALSE CEILING</t>
  </si>
  <si>
    <t>Matt finish</t>
  </si>
  <si>
    <t>sft</t>
  </si>
  <si>
    <t>Primary Coat Chalk distemper</t>
  </si>
  <si>
    <t>2 coats distemper</t>
  </si>
  <si>
    <t>ITEM # 14</t>
  </si>
  <si>
    <t>ALUMINIUM DOOR</t>
  </si>
  <si>
    <t>ALUMINIUM WINDOW &amp; VENTILATOR</t>
  </si>
  <si>
    <t>ITEM # 15</t>
  </si>
  <si>
    <t xml:space="preserve">FLUSH DOOR </t>
  </si>
  <si>
    <t>ITEM # 16</t>
  </si>
  <si>
    <t>French polishing</t>
  </si>
  <si>
    <t xml:space="preserve">Twice of area of doors </t>
  </si>
  <si>
    <t>ITEM # 17</t>
  </si>
  <si>
    <t>MORTCE LOCK</t>
  </si>
  <si>
    <t>Total=</t>
  </si>
  <si>
    <t>STEEL GRILL</t>
  </si>
  <si>
    <t>painting steel Gird bar iron bar</t>
  </si>
  <si>
    <t>C.C FLOORING 1:2:4 (1.5" thick) BATH</t>
  </si>
  <si>
    <t>Glazing tiles 6"x6"x1/4" on floor</t>
  </si>
  <si>
    <t>TOILET 1</t>
  </si>
  <si>
    <t>6' 9"ft WIDE PASSAGE</t>
  </si>
  <si>
    <t>Dado</t>
  </si>
  <si>
    <t>DEDUCTIONS</t>
  </si>
  <si>
    <t>SPOUT</t>
  </si>
  <si>
    <t>Steel</t>
  </si>
  <si>
    <t>AREA</t>
  </si>
  <si>
    <t>=</t>
  </si>
  <si>
    <t>EXTERNAL WALL</t>
  </si>
  <si>
    <t>TOILET IN WALL</t>
  </si>
  <si>
    <t>BATH</t>
  </si>
  <si>
    <t>TOILT IN R M O &amp; CONSULTANT</t>
  </si>
  <si>
    <t>LINTEL</t>
  </si>
  <si>
    <t>C5 B/WALL</t>
  </si>
  <si>
    <t>Porcelain Tiles</t>
  </si>
  <si>
    <t>STORE</t>
  </si>
  <si>
    <t>Porcelain Tiles skirting</t>
  </si>
  <si>
    <t>STEPS</t>
  </si>
  <si>
    <t>RISERS</t>
  </si>
  <si>
    <t>LANDING</t>
  </si>
  <si>
    <t>QUANTITIES OF THE FIRST FLOOR</t>
  </si>
  <si>
    <t>EXTERNAL</t>
  </si>
  <si>
    <t>EXTERNAL WALLS</t>
  </si>
  <si>
    <t>OT &amp; OT</t>
  </si>
  <si>
    <t>CSSD TO NURSES</t>
  </si>
  <si>
    <t>RECOVERY  TO I.C.U</t>
  </si>
  <si>
    <t xml:space="preserve">OT &amp; OT </t>
  </si>
  <si>
    <t>CSSD&amp;SURGEON&amp;AUTO CLOVE</t>
  </si>
  <si>
    <t>I.C.U + WIDE PASSAGE BEAM</t>
  </si>
  <si>
    <t>O.T</t>
  </si>
  <si>
    <t xml:space="preserve">CSSD </t>
  </si>
  <si>
    <t>AUTO CLOVE + WASHING</t>
  </si>
  <si>
    <t>SURGEON</t>
  </si>
  <si>
    <t>NURSES</t>
  </si>
  <si>
    <t>RECOVERY</t>
  </si>
  <si>
    <t>AHU</t>
  </si>
  <si>
    <t>LINE</t>
  </si>
  <si>
    <t>5' WIDE PASSAGE</t>
  </si>
  <si>
    <t>I.C.U</t>
  </si>
  <si>
    <t>R.O.M</t>
  </si>
  <si>
    <t>10' WIDE PASSAGE</t>
  </si>
  <si>
    <t>WAITING FOYER</t>
  </si>
  <si>
    <t xml:space="preserve">D1 </t>
  </si>
  <si>
    <t xml:space="preserve">D2 </t>
  </si>
  <si>
    <t xml:space="preserve">D3 </t>
  </si>
  <si>
    <t>FERAPET WALL</t>
  </si>
  <si>
    <t>CHANGING+SCRIB</t>
  </si>
  <si>
    <t>Twice of area of doors</t>
  </si>
  <si>
    <t>C.C Topping 1:2:4 2" thick(screeding)</t>
  </si>
  <si>
    <t>BITUMEN COATING</t>
  </si>
  <si>
    <t>AUTO CLOVE &amp; WASHING</t>
  </si>
  <si>
    <t>I.C.U + WIDE PASSAGE WALL</t>
  </si>
  <si>
    <t>ICU</t>
  </si>
  <si>
    <t>O.T ROOM</t>
  </si>
  <si>
    <t>Footing</t>
  </si>
  <si>
    <t>(i) Ratio (1 :2: 4)</t>
  </si>
  <si>
    <t>1:3:6 PLAIN CONC(below ext PB) C2</t>
  </si>
  <si>
    <r>
      <rPr>
        <b/>
        <sz val="11"/>
        <rFont val="Arial Black"/>
        <family val="2"/>
      </rPr>
      <t xml:space="preserve">POLYTHENE SHEET:   </t>
    </r>
    <r>
      <rPr>
        <sz val="11"/>
        <rFont val="Calibri"/>
        <family val="2"/>
        <scheme val="minor"/>
      </rPr>
      <t xml:space="preserve">                                                           Providing and laying single 
layer of polythene sheet 0.13 mm 
thick for water proofing as per 
specification and instructions of 
Engineer incharge.</t>
    </r>
  </si>
  <si>
    <r>
      <rPr>
        <b/>
        <sz val="11"/>
        <rFont val="Arial Black"/>
        <family val="2"/>
      </rPr>
      <t>BITUMEN COATING:</t>
    </r>
    <r>
      <rPr>
        <b/>
        <sz val="10"/>
        <rFont val="Arial Black"/>
        <family val="2"/>
      </rPr>
      <t xml:space="preserve">                                                    (FOR VERTICAL ON SIDES OF PLINTH BEAM)</t>
    </r>
    <r>
      <rPr>
        <sz val="10"/>
        <rFont val="Calibri"/>
        <family val="2"/>
      </rPr>
      <t xml:space="preserve">                                                                                                           </t>
    </r>
    <r>
      <rPr>
        <sz val="11"/>
        <rFont val="Calibri"/>
        <family val="2"/>
      </rPr>
      <t>Bitumen coating to plastered or cement 
concrete surface.</t>
    </r>
  </si>
  <si>
    <t xml:space="preserve">Plinth Protection </t>
  </si>
  <si>
    <t>Plaster 1:4 &amp; 3/4" thick (INSIDE.)</t>
  </si>
  <si>
    <t>OR 08</t>
  </si>
  <si>
    <t>OR 09</t>
  </si>
  <si>
    <t>Plaster 1:4 &amp; 1/2" thick (INSIDE.)</t>
  </si>
  <si>
    <t>(3) (Frist Floor)</t>
  </si>
  <si>
    <t>MEASURMENT SHEET OF</t>
  </si>
  <si>
    <t>Article</t>
  </si>
  <si>
    <t>Rate (Rs.)</t>
  </si>
  <si>
    <t>Total Amount</t>
  </si>
  <si>
    <t>Lamps</t>
  </si>
  <si>
    <t>Paintings</t>
  </si>
  <si>
    <t>Curtain</t>
  </si>
  <si>
    <t>Computer</t>
  </si>
  <si>
    <t xml:space="preserve">VIP Table </t>
  </si>
  <si>
    <t>VIP Seat</t>
  </si>
  <si>
    <t>Chairs</t>
  </si>
  <si>
    <t>TOTAL</t>
  </si>
  <si>
    <t>TOTAL SUM</t>
  </si>
  <si>
    <t xml:space="preserve">R.M.O </t>
  </si>
  <si>
    <t xml:space="preserve">RECORED </t>
  </si>
  <si>
    <t xml:space="preserve">MEDICIANE </t>
  </si>
  <si>
    <t xml:space="preserve">Counter </t>
  </si>
  <si>
    <t>LAB</t>
  </si>
  <si>
    <t xml:space="preserve">PATHOLOGY </t>
  </si>
  <si>
    <t>Funiture Works</t>
  </si>
  <si>
    <t>Tabel</t>
  </si>
  <si>
    <t xml:space="preserve">CONSULTANT </t>
  </si>
  <si>
    <t>Table</t>
  </si>
  <si>
    <t>ENGINEER'S ESTIMATE OF</t>
  </si>
  <si>
    <t>ENGINEER'S  ESTIMATE OF</t>
  </si>
  <si>
    <t>Consultant</t>
  </si>
  <si>
    <t>Project Director</t>
  </si>
  <si>
    <t>KIDNEY CENTER</t>
  </si>
  <si>
    <t>CMC LARKANA</t>
  </si>
  <si>
    <t>AT  CMC LARKANA</t>
  </si>
  <si>
    <t xml:space="preserve">MATERIAL  CARTAGE STATEMENT KIDNEY  CENTRE AT CMC LARKANA </t>
  </si>
  <si>
    <t xml:space="preserve">MATERIAL  CARTAGE STATEMENT KIDNEY CENTRE AT CMC LARKANA </t>
  </si>
  <si>
    <t>CONSTRUCTION OF KIDENY CENTER</t>
  </si>
  <si>
    <t>Pacca Brick Works 1:4</t>
  </si>
  <si>
    <t>SUB T=</t>
  </si>
  <si>
    <t xml:space="preserve">Avg. Lead from Lucky Cement Factory to Site of Work: </t>
  </si>
  <si>
    <r>
      <t xml:space="preserve">               For 1</t>
    </r>
    <r>
      <rPr>
        <vertAlign val="superscript"/>
        <sz val="10"/>
        <color indexed="8"/>
        <rFont val="Calibri"/>
        <family val="2"/>
      </rPr>
      <t>st</t>
    </r>
    <r>
      <rPr>
        <sz val="10"/>
        <color indexed="8"/>
        <rFont val="Calibri"/>
        <family val="2"/>
      </rPr>
      <t xml:space="preserve"> 2 mile at rate</t>
    </r>
  </si>
  <si>
    <t xml:space="preserve">               Each subsequent  294 mile at rate Mile Rs  @ 0.60 per mile:</t>
  </si>
  <si>
    <t>Avg.Lead from Bholari quarry to site of work:</t>
  </si>
  <si>
    <r>
      <t xml:space="preserve">              1</t>
    </r>
    <r>
      <rPr>
        <vertAlign val="superscript"/>
        <sz val="10"/>
        <color indexed="8"/>
        <rFont val="Calibri"/>
        <family val="2"/>
      </rPr>
      <t>st</t>
    </r>
    <r>
      <rPr>
        <sz val="10"/>
        <color indexed="8"/>
        <rFont val="Calibri"/>
        <family val="2"/>
      </rPr>
      <t xml:space="preserve"> six mile :</t>
    </r>
  </si>
  <si>
    <t xml:space="preserve">              Lead from Ubhan Shah quarry to site of work:</t>
  </si>
  <si>
    <t xml:space="preserve">              Lead from Killin to Site of Work: </t>
  </si>
  <si>
    <t>Rs</t>
  </si>
  <si>
    <t xml:space="preserve">             Each subsequent  18 mile rate@ 26.05per mile            </t>
  </si>
  <si>
    <t>% 0No.</t>
  </si>
  <si>
    <t xml:space="preserve">M.S Railing </t>
  </si>
  <si>
    <t>Providing and laying Brick Masonary Work in FIRST Floor 1:4</t>
  </si>
  <si>
    <t>Pacca Brick (1:4)</t>
  </si>
  <si>
    <t>Bricks</t>
  </si>
  <si>
    <t>1000 Nos</t>
  </si>
  <si>
    <t>Per Bag</t>
  </si>
  <si>
    <t>%0 No's</t>
  </si>
  <si>
    <t>Main Building</t>
  </si>
  <si>
    <t>Civil Work</t>
  </si>
  <si>
    <r>
      <rPr>
        <b/>
        <sz val="11"/>
        <rFont val="Arial Black"/>
        <family val="2"/>
      </rPr>
      <t>EXCAVATION:</t>
    </r>
    <r>
      <rPr>
        <b/>
        <sz val="11"/>
        <rFont val="Calibri"/>
        <family val="2"/>
        <scheme val="minor"/>
      </rPr>
      <t xml:space="preserve">   </t>
    </r>
    <r>
      <rPr>
        <sz val="11"/>
        <rFont val="Calibri"/>
        <family val="2"/>
        <scheme val="minor"/>
      </rPr>
      <t xml:space="preserve">                                                                  Excavation in foundation of Building Bridges and other structures including dagbelling dressing,refilling around structrure with excavated earth Watering and ramming lead upto 5 ft.
(b) In ordinary soil.</t>
    </r>
  </si>
  <si>
    <r>
      <rPr>
        <b/>
        <sz val="11"/>
        <rFont val="Arial Black"/>
        <family val="2"/>
      </rPr>
      <t xml:space="preserve">SURPLUS EARTH:(Left after Backfilling) </t>
    </r>
    <r>
      <rPr>
        <b/>
        <sz val="11"/>
        <rFont val="Calibri"/>
        <family val="2"/>
        <scheme val="minor"/>
      </rPr>
      <t xml:space="preserve"> </t>
    </r>
    <r>
      <rPr>
        <sz val="11"/>
        <rFont val="Calibri"/>
        <family val="2"/>
        <scheme val="minor"/>
      </rPr>
      <t xml:space="preserve">                                         Filling, watering and ramming earth in floor with surplus earth from foundation lead upto the one chain and lift upto 5 ft.</t>
    </r>
  </si>
  <si>
    <r>
      <rPr>
        <b/>
        <sz val="11"/>
        <rFont val="Arial Black"/>
        <family val="2"/>
      </rPr>
      <t xml:space="preserve">REINFORCED CEMENT CONCRETE:      </t>
    </r>
    <r>
      <rPr>
        <sz val="11"/>
        <rFont val="Arial Black"/>
        <family val="2"/>
      </rPr>
      <t xml:space="preserv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(ii Ratio 1 :1 1/2: 3.</t>
    </r>
  </si>
  <si>
    <r>
      <rPr>
        <b/>
        <sz val="11"/>
        <rFont val="Arial Black"/>
        <family val="2"/>
      </rPr>
      <t xml:space="preserve">REINFORCED CEMENT CONCRETE:)  </t>
    </r>
    <r>
      <rPr>
        <sz val="11"/>
        <rFont val="Arial Black"/>
        <family val="2"/>
      </rPr>
      <t xml:space="preserv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 Ratio (1 :2: 4) 90lbs cement 2 Cft Sand 4Cft Shingle 1/8" to 1/4" guage.</t>
    </r>
  </si>
  <si>
    <r>
      <rPr>
        <b/>
        <sz val="11"/>
        <rFont val="Arial Black"/>
        <family val="2"/>
      </rPr>
      <t xml:space="preserve">REINFORCED CEMENT CONCRETE:  </t>
    </r>
    <r>
      <rPr>
        <sz val="11"/>
        <rFont val="Arial Black"/>
        <family val="2"/>
      </rPr>
      <t xml:space="preserv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(ii Ratio 1 :1 1/2: 3.</t>
    </r>
  </si>
  <si>
    <r>
      <rPr>
        <b/>
        <sz val="11"/>
        <rFont val="Arial Black"/>
        <family val="2"/>
      </rPr>
      <t xml:space="preserve">REINFORCED CEMENT CONCRETE: )   </t>
    </r>
    <r>
      <rPr>
        <sz val="11"/>
        <rFont val="Arial Black"/>
        <family val="2"/>
      </rPr>
      <t xml:space="preserv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 Ratio (1 :2: 4) 90lbs cement 2 Cft Sand 4Cft Shingle 1/8" to 1/4" guage.</t>
    </r>
  </si>
  <si>
    <r>
      <rPr>
        <b/>
        <sz val="11"/>
        <rFont val="Arial Black"/>
        <family val="2"/>
      </rPr>
      <t>FRENCH POLISHING:</t>
    </r>
    <r>
      <rPr>
        <b/>
        <sz val="10"/>
        <rFont val="Arial Black"/>
        <family val="2"/>
      </rPr>
      <t xml:space="preserve">   </t>
    </r>
    <r>
      <rPr>
        <sz val="10"/>
        <rFont val="Arial Black"/>
        <family val="2"/>
      </rPr>
      <t xml:space="preserve"> </t>
    </r>
    <r>
      <rPr>
        <sz val="11"/>
        <rFont val="Arial Black"/>
        <family val="2"/>
      </rPr>
      <t xml:space="preserve"> </t>
    </r>
    <r>
      <rPr>
        <sz val="11"/>
        <rFont val="Calibri"/>
        <family val="2"/>
      </rPr>
      <t xml:space="preserve">                                                                     French Polishing complete    </t>
    </r>
  </si>
  <si>
    <r>
      <rPr>
        <b/>
        <sz val="11"/>
        <rFont val="Arial Black"/>
        <family val="2"/>
      </rPr>
      <t xml:space="preserve">CONCRETE(1:2:4)   FOR BASE OF TOILET FLOORING:     </t>
    </r>
    <r>
      <rPr>
        <sz val="11"/>
        <rFont val="Arial Black"/>
        <family val="2"/>
      </rPr>
      <t xml:space="preserve">                                               
 </t>
    </r>
    <r>
      <rPr>
        <sz val="11"/>
        <rFont val="Calibri"/>
        <family val="2"/>
        <scheme val="minor"/>
      </rPr>
      <t>Providing and laying 1" thick topping cement concrete (1:2:4) including surface finishing and dividing into panels:
b) 1 1/2" thick</t>
    </r>
  </si>
  <si>
    <r>
      <rPr>
        <b/>
        <sz val="11"/>
        <rFont val="Arial Black"/>
        <family val="2"/>
      </rPr>
      <t xml:space="preserve">GLAZED TILES FOR FLOORING:     </t>
    </r>
    <r>
      <rPr>
        <sz val="11"/>
        <rFont val="Arial Black"/>
        <family val="2"/>
      </rPr>
      <t xml:space="preserve">               </t>
    </r>
    <r>
      <rPr>
        <sz val="11"/>
        <rFont val="Calibri"/>
        <family val="2"/>
      </rPr>
      <t xml:space="preserve">                                        Laying floor of approved coloured with glazed tile 1/4" thick in white cement 1:2 over 3/4" thick cement mortar 1:2 complete</t>
    </r>
  </si>
  <si>
    <r>
      <rPr>
        <b/>
        <sz val="11"/>
        <rFont val="Arial Black"/>
        <family val="2"/>
      </rPr>
      <t xml:space="preserve">GLAZED TILES (DADO): </t>
    </r>
    <r>
      <rPr>
        <b/>
        <sz val="11"/>
        <rFont val="Calibri"/>
        <family val="2"/>
      </rPr>
      <t xml:space="preserve"> </t>
    </r>
    <r>
      <rPr>
        <sz val="11"/>
        <rFont val="Calibri"/>
        <family val="2"/>
      </rPr>
      <t xml:space="preserve">              
Glazed tile dado 1/4" thick laid in 
pigment over 1:2 cement sand mortar 3/4"thick including finishing.</t>
    </r>
  </si>
  <si>
    <r>
      <rPr>
        <b/>
        <sz val="11"/>
        <rFont val="Arial Black"/>
        <family val="2"/>
      </rPr>
      <t xml:space="preserve">PAINTING GUARD BARS, IRON BARS:  </t>
    </r>
    <r>
      <rPr>
        <b/>
        <sz val="11"/>
        <rFont val="Calibri"/>
        <family val="2"/>
      </rPr>
      <t xml:space="preserve">   </t>
    </r>
    <r>
      <rPr>
        <sz val="11"/>
        <rFont val="Calibri"/>
        <family val="2"/>
      </rPr>
      <t xml:space="preserve">                                                 (d) Preparing surface and painting guard bars, gate of iron bars, gratings, railing (including standard braces, etc) And similar open work.</t>
    </r>
  </si>
  <si>
    <t>FOUNDATION</t>
  </si>
  <si>
    <r>
      <rPr>
        <b/>
        <sz val="11"/>
        <rFont val="Arial Black"/>
        <family val="2"/>
      </rPr>
      <t xml:space="preserve">REINFORCED CEMENT CONCRETE:        </t>
    </r>
    <r>
      <rPr>
        <sz val="11"/>
        <rFont val="Arial Black"/>
        <family val="2"/>
      </rPr>
      <t xml:space="preserv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(ii Ratio 1 :1 1/2: 3.</t>
    </r>
  </si>
  <si>
    <r>
      <rPr>
        <b/>
        <sz val="11"/>
        <rFont val="Arial Black"/>
        <family val="2"/>
      </rPr>
      <t xml:space="preserve">REINFORCED CEMENT CONCRETE:  </t>
    </r>
    <r>
      <rPr>
        <sz val="11"/>
        <rFont val="Arial Black"/>
        <family val="2"/>
      </rPr>
      <t xml:space="preserv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 Ratio (1 :2: 4) 90lbs cement 2 Cft Sand 4Cft Shingle 1/8" to 1/4" guage.</t>
    </r>
  </si>
  <si>
    <r>
      <rPr>
        <b/>
        <sz val="11"/>
        <rFont val="Arial Black"/>
        <family val="2"/>
      </rPr>
      <t xml:space="preserve">CEMENT PLASTER (EXTERNAL): </t>
    </r>
    <r>
      <rPr>
        <sz val="11"/>
        <rFont val="Arial Black"/>
        <family val="2"/>
      </rPr>
      <t xml:space="preserve">            </t>
    </r>
    <r>
      <rPr>
        <sz val="11"/>
        <rFont val="Calibri"/>
        <family val="2"/>
        <scheme val="minor"/>
      </rPr>
      <t xml:space="preserve">Cement plaster 1:4 upto 12' height.         </t>
    </r>
  </si>
  <si>
    <r>
      <rPr>
        <b/>
        <sz val="11"/>
        <rFont val="Arial Black"/>
        <family val="2"/>
      </rPr>
      <t>PRIMARY COAT CHALK DISTEMPER (CEILING):</t>
    </r>
    <r>
      <rPr>
        <b/>
        <sz val="11"/>
        <rFont val="Calibri"/>
        <family val="2"/>
        <scheme val="minor"/>
      </rPr>
      <t xml:space="preserve"> </t>
    </r>
    <r>
      <rPr>
        <sz val="11"/>
        <rFont val="Calibri"/>
        <family val="2"/>
        <scheme val="minor"/>
      </rPr>
      <t xml:space="preserve">                                                                              Primary coat of Chalk under distemper (for ceiling).</t>
    </r>
  </si>
  <si>
    <r>
      <rPr>
        <b/>
        <sz val="11"/>
        <rFont val="Arial Black"/>
        <family val="2"/>
      </rPr>
      <t xml:space="preserve">WATER SPOUT: </t>
    </r>
    <r>
      <rPr>
        <sz val="11"/>
        <rFont val="Calibri"/>
        <family val="2"/>
        <scheme val="minor"/>
      </rPr>
      <t xml:space="preserve">                                                                                Fixing water Spout or Purnalah.</t>
    </r>
  </si>
  <si>
    <r>
      <rPr>
        <b/>
        <sz val="11"/>
        <rFont val="Arial Black"/>
        <family val="2"/>
      </rPr>
      <t xml:space="preserve">GLAZED TILES FOR FLOORING: </t>
    </r>
    <r>
      <rPr>
        <sz val="11"/>
        <rFont val="Arial Black"/>
        <family val="2"/>
      </rPr>
      <t xml:space="preserve">                   </t>
    </r>
    <r>
      <rPr>
        <sz val="11"/>
        <rFont val="Calibri"/>
        <family val="2"/>
      </rPr>
      <t xml:space="preserve">                                          Laying floor of approved coloured with glazed tile 1/4" thick in white cement 1:2 over 3/4" thick cement mortar 1:2 complete</t>
    </r>
  </si>
  <si>
    <r>
      <rPr>
        <b/>
        <sz val="11"/>
        <rFont val="Arial Black"/>
        <family val="2"/>
      </rPr>
      <t>CONCRETE(1:2:4) FOR BASE OF TOILET FLOORING:</t>
    </r>
    <r>
      <rPr>
        <sz val="11"/>
        <rFont val="Arial Black"/>
        <family val="2"/>
      </rPr>
      <t xml:space="preserve">                                                     </t>
    </r>
    <r>
      <rPr>
        <sz val="11"/>
        <rFont val="Calibri"/>
        <family val="2"/>
        <scheme val="minor"/>
      </rPr>
      <t>Providing and laying 1" thick topping cement concrete (1:2:4) including surface finishing and dividing into panels:
b) 1 1/2" thick</t>
    </r>
  </si>
  <si>
    <r>
      <rPr>
        <b/>
        <sz val="11"/>
        <rFont val="Arial Black"/>
        <family val="2"/>
      </rPr>
      <t xml:space="preserve">PAINTING GUARD BARS, IRON BARS:  </t>
    </r>
    <r>
      <rPr>
        <sz val="11"/>
        <rFont val="Calibri"/>
        <family val="2"/>
      </rPr>
      <t xml:space="preserve">                                                    (d) Preparing surface and painting guard bars, gate of iron bars, gratings, railing (including standard braces, etc) And similar open work.</t>
    </r>
  </si>
  <si>
    <r>
      <rPr>
        <b/>
        <sz val="11"/>
        <rFont val="Arial Black"/>
        <family val="2"/>
      </rPr>
      <t xml:space="preserve">VERONA MARBLE: </t>
    </r>
    <r>
      <rPr>
        <b/>
        <sz val="11"/>
        <rFont val="Calibri"/>
        <family val="2"/>
        <scheme val="minor"/>
      </rPr>
      <t xml:space="preserve"> </t>
    </r>
    <r>
      <rPr>
        <sz val="11"/>
        <rFont val="Calibri"/>
        <family val="2"/>
        <scheme val="minor"/>
      </rPr>
      <t xml:space="preserve">                                                         Providing and fixing 3/8" thick Verona marble tiles of approved quality and colour shade size on stairs as specified in drawings in steps and risers skirting and facing removal / tucking of existing plaster surface etc over 1/2" thick base of cement mortar 1:3 setting mortar base including fillings the joints and washing the tiles with white cement , slurry current , finishing cleaning and polishing etc complete . (a) for new work </t>
    </r>
  </si>
  <si>
    <t>Total of Non Schedule Items</t>
  </si>
  <si>
    <t>Cost</t>
  </si>
  <si>
    <t>A</t>
  </si>
  <si>
    <t>Schedule Items</t>
  </si>
  <si>
    <t>Cartages</t>
  </si>
  <si>
    <t>Plumbing</t>
  </si>
  <si>
    <t>Non Schedule Items</t>
  </si>
  <si>
    <t>Electrical</t>
  </si>
  <si>
    <t>TOTAL OF A</t>
  </si>
  <si>
    <t>Cost Summary of External Electrification</t>
  </si>
  <si>
    <t xml:space="preserve"> CONSTRUCTION OF KIDNEY TRANSPLANT</t>
  </si>
  <si>
    <t>RCC ( 1:2:4 )</t>
  </si>
  <si>
    <t>3" Thick Flooring (1:3:6)</t>
  </si>
  <si>
    <t>R.C.C 1:2:4</t>
  </si>
  <si>
    <t>Tons</t>
  </si>
  <si>
    <t>Ton</t>
  </si>
  <si>
    <t>d</t>
  </si>
  <si>
    <t>ANALYSIS OF RATE FOR THE DEFORMED STEEL</t>
  </si>
  <si>
    <t>Providing and laying deformed (Grade - 60 ) reinforcement bars including the cost of straightening, cutting, bending, binding, wastage, and such overlaps as are not shown in the drawings, placing in position on cement Concrete 4000psi preCOST spacer or M.s. chairs and tying with binding wire etc. complete in all respects as per drawings and in accordance with the specifications. :-</t>
  </si>
  <si>
    <t>Sr. No. 1</t>
  </si>
  <si>
    <t>Unit = TON</t>
  </si>
  <si>
    <t>(A)</t>
  </si>
  <si>
    <t>COST OF MATERIAL</t>
  </si>
  <si>
    <t>a)</t>
  </si>
  <si>
    <t>Deformed Steel</t>
  </si>
  <si>
    <t>@ Rs.</t>
  </si>
  <si>
    <t>Rs.</t>
  </si>
  <si>
    <t>d)</t>
  </si>
  <si>
    <t xml:space="preserve">Add 10% Wastage </t>
  </si>
  <si>
    <t>L.S</t>
  </si>
  <si>
    <t>b)</t>
  </si>
  <si>
    <t xml:space="preserve">Cost of Cutting </t>
  </si>
  <si>
    <t>Cost of Transport</t>
  </si>
  <si>
    <t>Contractors 15% Profit</t>
  </si>
  <si>
    <t>D4</t>
  </si>
  <si>
    <t>D5</t>
  </si>
  <si>
    <t>V2</t>
  </si>
  <si>
    <t>Foundation Paid 1:2:4</t>
  </si>
  <si>
    <t>Plinth Beam Ratio 1:2:4</t>
  </si>
  <si>
    <t>Short Column Ratio 1:1.5:3</t>
  </si>
  <si>
    <t>Situ Ratio 1:3:6</t>
  </si>
  <si>
    <t>NET QTY</t>
  </si>
  <si>
    <t>P.Rft</t>
  </si>
  <si>
    <t>G.I CHOUKHATS</t>
  </si>
  <si>
    <t>Colour Crete</t>
  </si>
  <si>
    <t>Same Qty of  External Plaster</t>
  </si>
  <si>
    <t>Deduction of Hala Tile Qty</t>
  </si>
  <si>
    <t>Net Qty</t>
  </si>
  <si>
    <t>COLOUR CRETE</t>
  </si>
  <si>
    <t>Same Qty of External Plaster</t>
  </si>
  <si>
    <t xml:space="preserve">Deduction of Hala Tile Qty </t>
  </si>
  <si>
    <t>NET  QTY</t>
  </si>
  <si>
    <t>Same Quantity of Primary Coat chalk Distemper</t>
  </si>
  <si>
    <t>Same Quantity of primary Coat Chalk Distemper</t>
  </si>
  <si>
    <t>(b) Second  coat.</t>
  </si>
  <si>
    <t>(b) Second coat.</t>
  </si>
  <si>
    <t>SCH/C5/ ITEM no.6-/
P-22</t>
  </si>
  <si>
    <t xml:space="preserve">Ground Floor </t>
  </si>
  <si>
    <t xml:space="preserve">First Floor </t>
  </si>
  <si>
    <r>
      <rPr>
        <sz val="11"/>
        <rFont val="Arial Black"/>
        <family val="2"/>
      </rPr>
      <t xml:space="preserve">BRICK MASONRY                                                              </t>
    </r>
    <r>
      <rPr>
        <sz val="11"/>
        <rFont val="Calibri"/>
        <family val="2"/>
        <scheme val="minor"/>
      </rPr>
      <t>Pacca brick work in ground floor in cement sand mortar (1:4)</t>
    </r>
  </si>
  <si>
    <t>OR 10</t>
  </si>
  <si>
    <t>CIVIL WORKS</t>
  </si>
  <si>
    <t>SCHEDULE ITEMS (PART I)</t>
  </si>
  <si>
    <t>SCH/C1/ ITEM  22/P-6)</t>
  </si>
  <si>
    <t>SCH/C3/ ITEM  14/P-10).</t>
  </si>
  <si>
    <t>SCH/C6/ ITEM19(a)/P-6)</t>
  </si>
  <si>
    <t>SCH/C6/ ITEM20 / P-19)</t>
  </si>
  <si>
    <t>SCH/C6/ ITEM17 /P-19)</t>
  </si>
  <si>
    <t>SCH/C1/ ITEM 8 / P-3 )</t>
  </si>
  <si>
    <t>OR 11</t>
  </si>
  <si>
    <t>SCH/C3/ ITEM . 2/P-9</t>
  </si>
  <si>
    <t>SCH/C3/ ITEM 13(a)/P-19)</t>
  </si>
  <si>
    <t xml:space="preserve">                                 SCH/C1/ ITEM 09 / P-3 )</t>
  </si>
  <si>
    <t>SCH/C6/ ITEM.19a/P-19</t>
  </si>
  <si>
    <t>SCH/C2/ ITEM. 1/P-7).</t>
  </si>
  <si>
    <t>SCH/C2/ ITEM. 1/P-46).</t>
  </si>
  <si>
    <t>SCH/C2/ ITEM. 2(b)/P-7).</t>
  </si>
  <si>
    <t>SCHEDULE OF ITEM</t>
  </si>
  <si>
    <t>9.5 x Covered Area x 0.4535</t>
  </si>
  <si>
    <t>6.5 x Covered Area x 0.4535</t>
  </si>
  <si>
    <t>non</t>
  </si>
  <si>
    <t xml:space="preserve">S.S Railing </t>
  </si>
  <si>
    <r>
      <rPr>
        <b/>
        <sz val="11"/>
        <rFont val="Arial Black"/>
        <family val="2"/>
      </rPr>
      <t>PRIMARY COAT CHALK DISTEMPER (CEILING):</t>
    </r>
    <r>
      <rPr>
        <b/>
        <sz val="11"/>
        <rFont val="Calibri"/>
        <family val="2"/>
        <scheme val="minor"/>
      </rPr>
      <t xml:space="preserve">    </t>
    </r>
    <r>
      <rPr>
        <sz val="11"/>
        <rFont val="Calibri"/>
        <family val="2"/>
        <scheme val="minor"/>
      </rPr>
      <t xml:space="preserve">                                                                                      Primary coat of Chalk under distemper (for ceiling).</t>
    </r>
  </si>
  <si>
    <r>
      <rPr>
        <b/>
        <sz val="11"/>
        <rFont val="Arial Black"/>
        <family val="2"/>
      </rPr>
      <t>2 COATS DISTEMPER:</t>
    </r>
    <r>
      <rPr>
        <sz val="11"/>
        <rFont val="Arial Black"/>
        <family val="2"/>
      </rPr>
      <t xml:space="preserve">                                     </t>
    </r>
    <r>
      <rPr>
        <sz val="11"/>
        <rFont val="Calibri"/>
        <family val="2"/>
        <scheme val="minor"/>
      </rPr>
      <t>Distempering
b) Two Coats</t>
    </r>
  </si>
  <si>
    <r>
      <rPr>
        <b/>
        <sz val="11"/>
        <rFont val="Arial Black"/>
        <family val="2"/>
      </rPr>
      <t>EARTH FILL FROM OUTSIDE:</t>
    </r>
    <r>
      <rPr>
        <b/>
        <sz val="10"/>
        <rFont val="Arial Black"/>
        <family val="2"/>
      </rPr>
      <t xml:space="preserve">                           (FOR FLOORING) </t>
    </r>
    <r>
      <rPr>
        <sz val="10"/>
        <rFont val="Calibri"/>
        <family val="2"/>
      </rPr>
      <t xml:space="preserve">     </t>
    </r>
    <r>
      <rPr>
        <sz val="11"/>
        <rFont val="Calibri"/>
        <family val="2"/>
      </rPr>
      <t xml:space="preserve">                                                                                  Filling watering and ramming earth under floor with new earth (Excavated from outside) lead upto one chain and lift upto 5feet.</t>
    </r>
  </si>
  <si>
    <r>
      <rPr>
        <b/>
        <sz val="11"/>
        <rFont val="Arial Black"/>
        <family val="2"/>
      </rPr>
      <t>ANTI TERMITE:</t>
    </r>
    <r>
      <rPr>
        <sz val="11"/>
        <rFont val="Calibri"/>
        <family val="2"/>
      </rPr>
      <t xml:space="preserve">                                                                        Providing Anti-teRMmite treatment by spraying /sprinkling /spreading Neptachler 0.5% Emulsion as an overal pre construction treatment in slab type construction along external foundation trenches of the building over complete perimeter of the foundation trench etc, as per directions of Engineer Incharge</t>
    </r>
  </si>
  <si>
    <r>
      <rPr>
        <b/>
        <sz val="11"/>
        <rFont val="Arial Black"/>
        <family val="2"/>
      </rPr>
      <t>FORMWORK:</t>
    </r>
    <r>
      <rPr>
        <sz val="11"/>
        <rFont val="Calibri"/>
        <family val="2"/>
        <scheme val="minor"/>
      </rPr>
      <t xml:space="preserve">                                                                                          Erection and removal of centering for RCC or plain cement works of partal wood (ii)vertical</t>
    </r>
  </si>
  <si>
    <r>
      <rPr>
        <b/>
        <sz val="11"/>
        <rFont val="Arial Black"/>
        <family val="2"/>
      </rPr>
      <t xml:space="preserve">GLAZED TILES (DADO): </t>
    </r>
    <r>
      <rPr>
        <sz val="11"/>
        <rFont val="Calibri"/>
        <family val="2"/>
      </rPr>
      <t xml:space="preserve">                                                               Glazed tile dado 1/4" thick laid in 
pigment over 1:2 cement sand mortar 3/4"thick including finishing.</t>
    </r>
  </si>
  <si>
    <r>
      <rPr>
        <b/>
        <sz val="11"/>
        <rFont val="Arial Black"/>
        <family val="2"/>
      </rPr>
      <t>NEW STEEL GRILL:</t>
    </r>
    <r>
      <rPr>
        <b/>
        <sz val="11"/>
        <rFont val="Calibri"/>
        <family val="2"/>
        <scheme val="minor"/>
      </rPr>
      <t xml:space="preserve">  </t>
    </r>
    <r>
      <rPr>
        <sz val="11"/>
        <rFont val="Calibri"/>
        <family val="2"/>
        <scheme val="minor"/>
      </rPr>
      <t xml:space="preserve">                                                           Providing and fixig iron steel grill using solid square bars of size  1/2" x  1/2" placed at 4" i/c and frame of flat iron patti of 3/4" x 3/4" i/c circle shape at 1-0 aprt equivalent fitted  with screws are pins i/c painting 3 coats with 1st coat of red oxide paint etc</t>
    </r>
  </si>
  <si>
    <r>
      <rPr>
        <b/>
        <sz val="11"/>
        <rFont val="Arial Black"/>
        <family val="2"/>
      </rPr>
      <t xml:space="preserve">SCREEDING FOR ROOF:  </t>
    </r>
    <r>
      <rPr>
        <sz val="11"/>
        <rFont val="Arial Black"/>
        <family val="2"/>
      </rPr>
      <t xml:space="preserve">                                          </t>
    </r>
    <r>
      <rPr>
        <sz val="11"/>
        <rFont val="Calibri"/>
        <family val="2"/>
        <scheme val="minor"/>
      </rPr>
      <t>Providing and laying 1" thick topping cement concrete (1:2:4) including surface finishing and dividing into panels:
C) 3" thick</t>
    </r>
  </si>
  <si>
    <t>No's</t>
  </si>
  <si>
    <t>ITEM #</t>
  </si>
  <si>
    <t xml:space="preserve">Providing &amp; Fixing energy saver superior quality 25w &amp; fixing on existing holder etc complete </t>
  </si>
  <si>
    <t>OR-1</t>
  </si>
  <si>
    <t>OR-2</t>
  </si>
  <si>
    <t>Providing and fixing operation theatre light (imported)</t>
  </si>
  <si>
    <t>OR-3</t>
  </si>
  <si>
    <t>OR-4</t>
  </si>
  <si>
    <t>OR-6</t>
  </si>
  <si>
    <t>Providing and fixing well finnished aluminium casted based glass cover water tide bulk head fitting complete with brass holder and 25 w Saver lamp including connection good quality</t>
  </si>
  <si>
    <t xml:space="preserve">Providing and fixing AC plug 20/25 amp plug/socket flush type on metal board &amp; covered with plastic sheet </t>
  </si>
  <si>
    <t>Providing and fixing electric geyser 30 galon includimg making connection (imported)</t>
  </si>
  <si>
    <t>Providing and instaling PABX 3/8 lines (Panasonic)</t>
  </si>
  <si>
    <t>Providing and instaling cansole set (Panasonic)</t>
  </si>
  <si>
    <t>Providing and instaling Telephone set (Panasonic)</t>
  </si>
  <si>
    <t>Providing and fixing fire extingusher powder type 6 kg</t>
  </si>
  <si>
    <t>Providing, Fixing, Testing, Commissioning optical smoke adressable sensor b-501-b5241e (m1-pse)</t>
  </si>
  <si>
    <t xml:space="preserve">Providing, Fixing, Testing, Commissioning adressable manual call point glass element sr 1t surface mounted </t>
  </si>
  <si>
    <t xml:space="preserve">Providing, Fixing, Testing, Commissioning intelligent wall mounted sounder lbpw,sdbd </t>
  </si>
  <si>
    <t>Providing, Fixing, Testing, Commissioning d*c4/2 10 loops network cable analogue addressable surface/ recessed mounting type fire alarm control panel</t>
  </si>
  <si>
    <t>Providing laying Pvc conduit pipe 1" dia recessed in wall,column and roof etc incluiding all accesseries such as socket , bend ,tee , junction box, etc.</t>
  </si>
  <si>
    <t>Sr. No. 2</t>
  </si>
  <si>
    <t xml:space="preserve">Cost of Transport 10% </t>
  </si>
  <si>
    <t>c)</t>
  </si>
  <si>
    <t>Cost of fixing 10%</t>
  </si>
  <si>
    <t>Cost of Miscellaneous 5%of Material</t>
  </si>
  <si>
    <t>e)</t>
  </si>
  <si>
    <t>Contractors 10% Profit</t>
  </si>
  <si>
    <t>SRB 03%</t>
  </si>
  <si>
    <t>f)</t>
  </si>
  <si>
    <t>Sales Tax @17.5% on Actual Cost.</t>
  </si>
  <si>
    <t xml:space="preserve">Providing &amp; Installation testing, commissioning of Patient  Elevator with complete all necessary Equipment as requiried (Germany, USA, Japan Origen) Item incluids Transportation loading unloading etc. </t>
  </si>
  <si>
    <t xml:space="preserve">ANALYSIS OF RATE FOR THE  PATIENT ELEVATOR: </t>
  </si>
  <si>
    <t>Unit = NO'S</t>
  </si>
  <si>
    <t>Patient Elevator (Actual Cost)</t>
  </si>
  <si>
    <t xml:space="preserve">                                    TOTAL AMOUNT OF NONSCHEDULE ITEM</t>
  </si>
  <si>
    <t>LED TV 55" (Echo star)</t>
  </si>
  <si>
    <t>Boring</t>
  </si>
  <si>
    <t>IN ORDINARY SOIL</t>
  </si>
  <si>
    <t>TOTAL QUANTITY=</t>
  </si>
  <si>
    <t>RFT</t>
  </si>
  <si>
    <t>IN SHINGLE</t>
  </si>
  <si>
    <t xml:space="preserve">Cutting Pipes Above 2" dia </t>
  </si>
  <si>
    <t>Threading pipe End</t>
  </si>
  <si>
    <t>Assembling 1 1/2" dia Pressure Pipe</t>
  </si>
  <si>
    <t>Upvc Pipe 4" dia</t>
  </si>
  <si>
    <r>
      <rPr>
        <sz val="10"/>
        <rFont val="Arial Black"/>
        <family val="2"/>
      </rPr>
      <t>BORING</t>
    </r>
    <r>
      <rPr>
        <sz val="10"/>
        <rFont val="Arial"/>
        <family val="2"/>
      </rPr>
      <t xml:space="preserve">                                                                                          Boring and fixing 1 1/2" dia. Pressure pipe. (S.I No. 26/ P-102)</t>
    </r>
  </si>
  <si>
    <t>In ordinary soil</t>
  </si>
  <si>
    <t>P.Lft</t>
  </si>
  <si>
    <t>In shingle</t>
  </si>
  <si>
    <t>ITEM 23</t>
  </si>
  <si>
    <t xml:space="preserve">Cutting pipes Above 2" dia </t>
  </si>
  <si>
    <t>P.Cut</t>
  </si>
  <si>
    <t>ITEM 24</t>
  </si>
  <si>
    <t>Threading 1-1/2" dia Pressure Pipe</t>
  </si>
  <si>
    <t>Per End</t>
  </si>
  <si>
    <t>ITEM 25</t>
  </si>
  <si>
    <t xml:space="preserve">Assembling 1/12" dia pressure Pipe </t>
  </si>
  <si>
    <t>SCH/C2 ITEM no.3/    P-23</t>
  </si>
  <si>
    <t>Providing  laying uPVC  Pressure pipe pipes of class D (equivalent make) fixing in trench i/c cutting fitting and jointing with Z joint with one rubber ring i/c testing with water to a head 122 meter or 400 ft.</t>
  </si>
  <si>
    <t>NON SCHEDULE ITEM EXTERNAL  ELECTRFICATION WORKS</t>
  </si>
  <si>
    <t>PLUMBING WORK</t>
  </si>
  <si>
    <t>ELECTRICAL WORK</t>
  </si>
  <si>
    <t xml:space="preserve">EXTERNAL ELECTRIFICATION </t>
  </si>
  <si>
    <t>FURNITURE WORK</t>
  </si>
  <si>
    <t>HVAC WORK</t>
  </si>
  <si>
    <t xml:space="preserve">RATE ANALYSIS </t>
  </si>
  <si>
    <t>CARTAGE &amp; LEAD</t>
  </si>
  <si>
    <t>OR 12</t>
  </si>
  <si>
    <t>Hands free taps and mixers foot tap can be connected with two 15 mm flexible hoses.  The AF-BFV stainless steel boxed including  thermostatic valve to pre-mix the hot and cold water.Good Quality</t>
  </si>
  <si>
    <t xml:space="preserve">  </t>
  </si>
  <si>
    <t>Providing and fixing led emergency light 50w</t>
  </si>
  <si>
    <t>Providing and fixing 1 gang switch clipsal or equalant sheet flusht type on metal board</t>
  </si>
  <si>
    <t>Providing and fixing 10 gang switch &amp; socket clipsal or equalant sheet flusht type on metal board</t>
  </si>
  <si>
    <t>Providing &amp; fixing three pin 5 a plug &amp; socket universal (superior quality)</t>
  </si>
  <si>
    <t xml:space="preserve">Providing and instaling Spilit AC 1.5 Ton 18 LM4/5 (Gree) including 10 kw Stebi lizer </t>
  </si>
  <si>
    <t>Providing and instaling diesel genrator set 100 KVA complete with  ATS Panel conopy type (Perkins)</t>
  </si>
  <si>
    <t>Providing and Instaling CCTV system with 3 nos night vision camera, 16 chanel DVR Camera accessories with complete cabling and 500 GB Hard Disk complete instalation &amp; programming</t>
  </si>
  <si>
    <t>Providing and instaling Transformer 200 KVA, 11kv/415 volts, 3phase 50 hz complete with making connection.(Johanson &amp; Philips)</t>
  </si>
  <si>
    <t xml:space="preserve">Wiring for earthing point with (1 mm²) PVC insulated wire recessed in the wall or column as required </t>
  </si>
  <si>
    <t xml:space="preserve">Wiring for earthing point with (1.5 mm²) PVC insulated wire recessed in the wall or column as required </t>
  </si>
  <si>
    <t xml:space="preserve">Wiring for earthing point with (2.5 mm²) PVC insulated wire recessed in the wall or column as required </t>
  </si>
  <si>
    <t>Providing &amp; laying coxil PVC insulated wire in 20mm (3/4") PVC conduite recessed in the wall or column including making connection with TV socket</t>
  </si>
  <si>
    <t>Providing and fixing TV socket superior quality flusht type on metal board</t>
  </si>
  <si>
    <t>Providing and fixing Telephone socket superior quality flusht type on metal board (Philips, Orange, btisino equalant brand</t>
  </si>
  <si>
    <t>OR-48</t>
  </si>
  <si>
    <t xml:space="preserve">Providing and fixing donkey pump 1 hp having suction and delivery 1" x 1" complete with motor, mounted on fixed frame as approved including wiring with 2.5 mm2 pvc insulated wire </t>
  </si>
  <si>
    <t>ELEVATOR</t>
  </si>
  <si>
    <t xml:space="preserve">Providing &amp; Installation testing, commissioning of 10 passenger Elevator with complete all necessary Equipment as requiried (Germany, USA, Japan Origen) Item incluids Transportation loading unloading etc. </t>
  </si>
  <si>
    <t>Providing and fixing false ceiling fan 2' x 2' 15" dia i/c making connections. (Air flow)</t>
  </si>
  <si>
    <t>Providing and fixing led light 2' x 2' 48 w false ceiling type i/c making connections. (Philips, Orange, btisino, equalent imported)</t>
  </si>
  <si>
    <t>Providing and fixing bolard light (garden light) suitable pipe with base complete with glass shade and 25 w saver lamp</t>
  </si>
  <si>
    <t xml:space="preserve">Providing and fixing on wall Flood light 150 w (HPIT) having ip 65 classification with 150 w lamp, choke, capicator, igniter &amp; internal wiring complete in all respect as required or instruction of E.I </t>
  </si>
  <si>
    <t>AIR CONDITION WORK</t>
  </si>
  <si>
    <r>
      <rPr>
        <b/>
        <sz val="12"/>
        <color theme="1"/>
        <rFont val="Arial"/>
        <family val="2"/>
      </rPr>
      <t xml:space="preserve">   </t>
    </r>
    <r>
      <rPr>
        <b/>
        <u/>
        <sz val="12"/>
        <color theme="1"/>
        <rFont val="Arial"/>
        <family val="2"/>
      </rPr>
      <t>NON SCHEDULE ITEM AIR CONDITION WORKS</t>
    </r>
  </si>
  <si>
    <t xml:space="preserve">RATE </t>
  </si>
  <si>
    <t xml:space="preserve">QTY </t>
  </si>
  <si>
    <t xml:space="preserve">                                    TOTAL AMOUNT OF NON SCHEDULE ITEM</t>
  </si>
  <si>
    <t>Water Cooler Large Size With Filter (Imported) Including 1.5 Kw Stebi Lizer</t>
  </si>
  <si>
    <t>Say</t>
  </si>
  <si>
    <r>
      <rPr>
        <sz val="11"/>
        <rFont val="Arial Black"/>
        <family val="2"/>
      </rPr>
      <t>LEAD FOR EXCAVATED EARTH FROM OUTSIDE:</t>
    </r>
    <r>
      <rPr>
        <sz val="11"/>
        <rFont val="Calibri"/>
        <family val="2"/>
        <scheme val="minor"/>
      </rPr>
      <t xml:space="preserve">                                                                                          Extra for every 50 ft. additional lead or part thereof.                                              (a) For earth work (soft, ordinary, hard and very hard.)</t>
    </r>
  </si>
  <si>
    <r>
      <rPr>
        <sz val="11"/>
        <rFont val="Arial Black"/>
        <family val="2"/>
      </rPr>
      <t xml:space="preserve">BRICK MASONRY                                                        </t>
    </r>
    <r>
      <rPr>
        <sz val="11"/>
        <rFont val="Calibri"/>
        <family val="2"/>
        <scheme val="minor"/>
      </rPr>
      <t>Pacca brick work in ground floor in cement sand mortar (1:4)</t>
    </r>
  </si>
  <si>
    <r>
      <rPr>
        <b/>
        <sz val="11"/>
        <rFont val="Arial Black"/>
        <family val="2"/>
      </rPr>
      <t xml:space="preserve">MATT FINISH: </t>
    </r>
    <r>
      <rPr>
        <b/>
        <sz val="11"/>
        <rFont val="Calibri"/>
        <family val="2"/>
        <scheme val="minor"/>
      </rPr>
      <t xml:space="preserve">  </t>
    </r>
    <r>
      <rPr>
        <sz val="11"/>
        <rFont val="Calibri"/>
        <family val="2"/>
        <scheme val="minor"/>
      </rPr>
      <t xml:space="preserve">                    
  Preparing the surface and painting with matt finish I/c rubbing the surface with Bathy (silicon carbide rubbing brick) filing the voids with zink/chalk / plaster of paris mixture, applying first coat premix, making the surface smooth and then painting 3 coats with matt finish of approved make etc: complete 
(new surface)</t>
    </r>
  </si>
  <si>
    <r>
      <rPr>
        <b/>
        <sz val="11"/>
        <rFont val="Arial Black"/>
        <family val="2"/>
      </rPr>
      <t>ALUMINIUM DOOR</t>
    </r>
    <r>
      <rPr>
        <sz val="11"/>
        <rFont val="Arial Black"/>
        <family val="2"/>
      </rPr>
      <t xml:space="preserve"> </t>
    </r>
    <r>
      <rPr>
        <b/>
        <sz val="11"/>
        <rFont val="Arial Black"/>
        <family val="2"/>
      </rPr>
      <t xml:space="preserve"> </t>
    </r>
    <r>
      <rPr>
        <sz val="11"/>
        <rFont val="Calibri"/>
        <family val="2"/>
        <scheme val="minor"/>
      </rPr>
      <t>Supplying &amp; fixing inposition aluminum channels framing for hinged door or alcop made with 5mm thick tinted glass glazing (Belgium) and alpha (Japan) locks ic handles, stoppers etc.  (b) Deluxe model (bronze)</t>
    </r>
  </si>
  <si>
    <r>
      <rPr>
        <sz val="11"/>
        <rFont val="Arial Black"/>
        <family val="2"/>
      </rPr>
      <t xml:space="preserve">ALUMINIUM WINDOWS &amp; VENTILATORS:  </t>
    </r>
    <r>
      <rPr>
        <sz val="11"/>
        <rFont val="Calibri"/>
        <family val="2"/>
        <scheme val="minor"/>
      </rPr>
      <t xml:space="preserve">        Supplying &amp; fixing in position aluminum channels framing for sliding windows &amp;ventilators of alcop made with 5mm thick tinted glass glazing (Belgium)&amp; aluminum fly screen i/c handles  stoppers &amp; locking arrangement etc. complete  (b) deluxe model (bronze)                                                                </t>
    </r>
  </si>
  <si>
    <r>
      <rPr>
        <b/>
        <sz val="11"/>
        <rFont val="Arial Black"/>
        <family val="2"/>
      </rPr>
      <t>MATT FINISH:</t>
    </r>
    <r>
      <rPr>
        <sz val="11"/>
        <rFont val="Arial Black"/>
        <family val="2"/>
      </rPr>
      <t xml:space="preserve"> </t>
    </r>
    <r>
      <rPr>
        <sz val="11"/>
        <rFont val="Calibri"/>
        <family val="2"/>
        <scheme val="minor"/>
      </rPr>
      <t xml:space="preserve">                                                                         Preparing the surface and painting with matt finish I/c rubbing the surface with Bathy (silicon carbide rubbing brick) filing the voids with zink/chalk / plaster of paris mixture, applying first coat premix, making the surface smooth and then painting 3 coats with matt finish of approved make etc: complete 
(new surface)</t>
    </r>
  </si>
  <si>
    <r>
      <rPr>
        <b/>
        <sz val="11"/>
        <rFont val="Arial Black"/>
        <family val="2"/>
      </rPr>
      <t xml:space="preserve">ALUMINIUM WINDOWS &amp; VENTILATORS:  </t>
    </r>
    <r>
      <rPr>
        <b/>
        <sz val="11"/>
        <rFont val="Calibri"/>
        <family val="2"/>
        <scheme val="minor"/>
      </rPr>
      <t xml:space="preserve"> </t>
    </r>
    <r>
      <rPr>
        <sz val="11"/>
        <rFont val="Calibri"/>
        <family val="2"/>
        <scheme val="minor"/>
      </rPr>
      <t xml:space="preserve">       Supplying &amp; fixing in position aluminum channels framing for sliding windows &amp;ventilators of alcop made with 5mm thick tinted glass glazing (Belgium)&amp; aluminum fly screen i/c handles  stoppers &amp; locking arrangement etc. complete  (b) deluxe model (bronze)                                                                </t>
    </r>
  </si>
  <si>
    <t>Sales Tax @13% on Actual Cost.</t>
  </si>
  <si>
    <t>FOR</t>
  </si>
  <si>
    <t>Non Schedule Civil Works (KIDNEY CENTER)</t>
  </si>
  <si>
    <t>Item No.1</t>
  </si>
  <si>
    <t>SR CEMENT: Extra over concrete 4000 psi with SR Cement.</t>
  </si>
  <si>
    <t>Unit Per Bag</t>
  </si>
  <si>
    <t>Sulphate Resstant Cement</t>
  </si>
  <si>
    <t>per bag</t>
  </si>
  <si>
    <t>@</t>
  </si>
  <si>
    <t>P.cft</t>
  </si>
  <si>
    <t>Ordinary Portland Cement</t>
  </si>
  <si>
    <t xml:space="preserve">Rate Diffrance </t>
  </si>
  <si>
    <t>Unit Per Ton</t>
  </si>
  <si>
    <t>L.S………………………………….</t>
  </si>
  <si>
    <t>Cost of Transport loading &amp; unloding</t>
  </si>
  <si>
    <t>Providing &amp; laying light/colour unglazed vitrified porcelain tiles (polished) not exceeding 1600 sq.cm each on wall &amp; floors foreign make (Italian or equivalent except china make) in any floor laid with dry bond (site bond) over existing floor including jointing the tiles with joint floor of approved quality as per direction of engineer incharge</t>
  </si>
  <si>
    <t>Unit Per Sft</t>
  </si>
  <si>
    <t>Tile 16" x 16" size</t>
  </si>
  <si>
    <t>1/2" thick C.C plaster 1:3 base</t>
  </si>
  <si>
    <t>P.Cft</t>
  </si>
  <si>
    <t>10% Wastage</t>
  </si>
  <si>
    <t>Total (A)</t>
  </si>
  <si>
    <t xml:space="preserve">Mason </t>
  </si>
  <si>
    <t>Beldar</t>
  </si>
  <si>
    <t>Total (B)</t>
  </si>
  <si>
    <t xml:space="preserve">Sundries </t>
  </si>
  <si>
    <t>L.S………………………………</t>
  </si>
  <si>
    <t>Total (C)</t>
  </si>
  <si>
    <t>Total (A+B+C)</t>
  </si>
  <si>
    <t>Rate for P.Sft</t>
  </si>
  <si>
    <t>Item No.4</t>
  </si>
  <si>
    <t>Providing &amp; laying light/colour unglazed vitrified porcelain tiles skirting (polished) not exceeding 1600 sq.cm each on wall &amp; floors foreign make (Italian or equivalent except china make) in any floor laid with dry bond (site bond) over existing floor including jointing the tiles with joint floor of approved quality as per direction of engineer incharge.</t>
  </si>
  <si>
    <t>Item No.5</t>
  </si>
  <si>
    <t xml:space="preserve">Providing and fixing 3/8" thick Verona marble tiles of approved quality and colour shade size on stairs as specified in drawings in steps and risers skirting and facing removal / tucking of existing plaster surface etc over 1/2" thick base of cement mortar 1:3 setting mortar base including fillings the joints and washing the tiles with white cement , slurry current , finishing cleaning and polishing etc complete . (a) for new work </t>
  </si>
  <si>
    <t xml:space="preserve">Taken 10' x 10' =  100 Sft </t>
  </si>
  <si>
    <t>Marble tile with grinding &amp; polishing</t>
  </si>
  <si>
    <t>1" thick mortar 1:2 C.C floor</t>
  </si>
  <si>
    <t xml:space="preserve">Cartage of Material </t>
  </si>
  <si>
    <t>L.S…………………………………………..</t>
  </si>
  <si>
    <t>Mason</t>
  </si>
  <si>
    <t>Maskhi</t>
  </si>
  <si>
    <t xml:space="preserve">Labour for loading &amp; unloading </t>
  </si>
  <si>
    <t>Rate for 100 Sft</t>
  </si>
  <si>
    <t>Rate Per Sft</t>
  </si>
  <si>
    <t>Item No.6</t>
  </si>
  <si>
    <t>Making and fixing S.S Pipe railing with 2" dia S.S Pipe @ 2' distance and Horizontal pipes as required &amp; cost of anti corrosive paint and fixing in good C.C 1:2:4 etc as per direction of Engineer Incharge.</t>
  </si>
  <si>
    <t>Unit P.Rft</t>
  </si>
  <si>
    <r>
      <rPr>
        <u/>
        <sz val="11"/>
        <color indexed="8"/>
        <rFont val="Arial"/>
        <family val="2"/>
      </rPr>
      <t>Material</t>
    </r>
    <r>
      <rPr>
        <sz val="11"/>
        <color indexed="8"/>
        <rFont val="Arial"/>
        <family val="2"/>
      </rPr>
      <t xml:space="preserve"> </t>
    </r>
  </si>
  <si>
    <t>Rate of steel pipe</t>
  </si>
  <si>
    <t>Charge of Fixing</t>
  </si>
  <si>
    <t>L.S………………………………………..</t>
  </si>
  <si>
    <t xml:space="preserve">Wastage 2% </t>
  </si>
  <si>
    <t>L.S…………………………..</t>
  </si>
  <si>
    <t>Labour charges for fixing</t>
  </si>
  <si>
    <t>Kg</t>
  </si>
  <si>
    <t>P.Kg</t>
  </si>
  <si>
    <t>Rate for P.Rft</t>
  </si>
  <si>
    <t>Item No.7</t>
  </si>
  <si>
    <t>Providing &amp; fixing G.I frames/choukhats of size 7"x2" or 4 1/2"x3" for door using 16 guage G.I sheet i.e welded hinges and fixing at site with necessary hold fasts, filling with cement sand slurry of ratio 1:6 and repairing the jambs. The cost also i.e all carriage, tools and plants used in making and fixing</t>
  </si>
  <si>
    <t>Unit Per Rft</t>
  </si>
  <si>
    <t>G.I Frame</t>
  </si>
  <si>
    <t>Filling with cement mortar 1:3:6</t>
  </si>
  <si>
    <t>2.29</t>
  </si>
  <si>
    <t>Iron Hinges including cost of welding</t>
  </si>
  <si>
    <t>3</t>
  </si>
  <si>
    <t>Hold fast including  cost of welding</t>
  </si>
  <si>
    <t>6</t>
  </si>
  <si>
    <t xml:space="preserve">Cost of painting of red oxide </t>
  </si>
  <si>
    <t>Labour for fixing for chokhate</t>
  </si>
  <si>
    <t xml:space="preserve">Cartage </t>
  </si>
  <si>
    <t>L.S……………………………</t>
  </si>
  <si>
    <t>Rate for 15 Rft</t>
  </si>
  <si>
    <t>Rate Per Rft</t>
  </si>
  <si>
    <t>Item No.8</t>
  </si>
  <si>
    <t>Providing and fixing false ceiling of Gypsum Sheet good Quaility   required design and size including frame work  T Section hanged with nail wire to Ceiling etc. completed As per Engineer Incharge.</t>
  </si>
  <si>
    <t>False Ceiling Panel</t>
  </si>
  <si>
    <t>P.sft</t>
  </si>
  <si>
    <t>Wire</t>
  </si>
  <si>
    <t>kg</t>
  </si>
  <si>
    <t>P.kg</t>
  </si>
  <si>
    <t>Screws &amp; nuts</t>
  </si>
  <si>
    <t>Total(A)</t>
  </si>
  <si>
    <t>Item No.9</t>
  </si>
  <si>
    <t>Preparing the surface and applying colour crete  /shield (Natural wall texture) coating to provide durable crust and aesthetics having thickness upto 3/4" with specified colour etc as per instruction of engineer incharge .</t>
  </si>
  <si>
    <t>Taken 10' x 10'  = 100 Sft</t>
  </si>
  <si>
    <t>Cost of Material For Enamel Paint Iron Work</t>
  </si>
  <si>
    <t>100</t>
  </si>
  <si>
    <t xml:space="preserve">Labour Charges </t>
  </si>
  <si>
    <t>L.S………………………………………</t>
  </si>
  <si>
    <t>Total (A+B)</t>
  </si>
  <si>
    <t>Rate for Per Sft</t>
  </si>
  <si>
    <t>Item No.10</t>
  </si>
  <si>
    <t xml:space="preserve">Pharmaceutical tile (flooring):Providing and laying 1 mm thick equivalent self leveling coating system for seemless flow for skirting &amp; Dado with rounded concrete with required color on 11/2" thick 1:2:4 concrete floor laid in panels to correct line and level over pre membrane 10 micrun thick over 4 inch, thick 1:4:8 concrete laid on compacted each of 95% modified AASHTO Density. </t>
  </si>
  <si>
    <t xml:space="preserve">Pharmaceutical Tile </t>
  </si>
  <si>
    <t>1"-1/2" thick mortar 1:2 C.C floor</t>
  </si>
  <si>
    <t>Item No.11</t>
  </si>
  <si>
    <t xml:space="preserve">Pharmaceutical dado tile Providing and laying 1 mm thick equivalent self leveling coating system for seemless flow for skirting &amp; Dado with rounded concrete with required color on 11/2" thick 1:2:4 concrete floor laid in panels to correct line and level over pre membrane 10 micrun thick over 4 inch, thick 1:4:8 concrete laid on compacted each of 95% modified AASHTO Density. (Vertical Dado) </t>
  </si>
  <si>
    <t>Pharmaceutical Tile  Dado</t>
  </si>
  <si>
    <t>%0CFT</t>
  </si>
  <si>
    <t>SCH/C1/ item no.21/     
P-4</t>
  </si>
  <si>
    <t>SCH/C1/ item no.22/     
P-4</t>
  </si>
  <si>
    <t>SCH/C1/ ITEM no.8a/     
P-2</t>
  </si>
  <si>
    <t>SCH/C1/ item no.18b/
P-4</t>
  </si>
  <si>
    <t>%CFT</t>
  </si>
  <si>
    <t>SCH/C18/ item no.92/    
P-109</t>
  </si>
  <si>
    <t>SCH/C4/ item no.5-i/    
P-16</t>
  </si>
  <si>
    <t>SCH/C4/ item no.6-a(i)/  
P-16</t>
  </si>
  <si>
    <t>SCH/C4/ item no.6-a(ii)/  
P-16</t>
  </si>
  <si>
    <t>SCH/C4/ item   no.5h/     
P-16</t>
  </si>
  <si>
    <r>
      <rPr>
        <b/>
        <sz val="11"/>
        <rFont val="Arial Black"/>
        <family val="2"/>
      </rPr>
      <t xml:space="preserve">C.C. PLAIN:                                                             </t>
    </r>
    <r>
      <rPr>
        <b/>
        <sz val="10"/>
        <rFont val="Arial Black"/>
        <family val="2"/>
      </rPr>
      <t>(BELOW EXTERNAL PLINTH BEAM)</t>
    </r>
    <r>
      <rPr>
        <b/>
        <sz val="11"/>
        <rFont val="Arial Black"/>
        <family val="2"/>
      </rPr>
      <t xml:space="preserve">   </t>
    </r>
    <r>
      <rPr>
        <sz val="11"/>
        <rFont val="Calibri"/>
        <family val="2"/>
        <scheme val="minor"/>
      </rPr>
      <t xml:space="preserve">                                      Cement concerete plain including placing compacting, finishing and curing, complete (including screening and washing at stone aggregate without shuttering         
(h) Ratio 1:3:6</t>
    </r>
  </si>
  <si>
    <t>SCH/C4/ item no.19b(ii)/ 
P-18</t>
  </si>
  <si>
    <t>%SFT</t>
  </si>
  <si>
    <t>SCH/C11/ item   no.9/       
P-71</t>
  </si>
  <si>
    <t>SCH/C7/ item no.38/    
P-38</t>
  </si>
  <si>
    <t>SCH/C5/ ITEM no.5-1(c)/
P-21</t>
  </si>
  <si>
    <r>
      <rPr>
        <b/>
        <sz val="11"/>
        <rFont val="Arial Black"/>
        <family val="2"/>
      </rPr>
      <t xml:space="preserve">CEMENT PLASTER (INTERNAL): </t>
    </r>
    <r>
      <rPr>
        <b/>
        <sz val="11"/>
        <rFont val="Calibri"/>
        <family val="2"/>
        <scheme val="minor"/>
      </rPr>
      <t xml:space="preserve">  </t>
    </r>
    <r>
      <rPr>
        <sz val="11"/>
        <rFont val="Calibri"/>
        <family val="2"/>
        <scheme val="minor"/>
      </rPr>
      <t xml:space="preserve">                   
Cement plaster 1:4 upto 12' height. </t>
    </r>
  </si>
  <si>
    <t>SCH/C9/ item no.11/  
P-52</t>
  </si>
  <si>
    <r>
      <rPr>
        <b/>
        <sz val="11"/>
        <rFont val="Arial Black"/>
        <family val="2"/>
      </rPr>
      <t>CEMENT PLASTER (EXTERNAL</t>
    </r>
    <r>
      <rPr>
        <sz val="11"/>
        <rFont val="Arial Black"/>
        <family val="2"/>
      </rPr>
      <t xml:space="preserve">):             
</t>
    </r>
    <r>
      <rPr>
        <sz val="11"/>
        <rFont val="Calibri"/>
        <family val="2"/>
        <scheme val="minor"/>
      </rPr>
      <t xml:space="preserve">Cement plaster 1:4 upto 12' height.         </t>
    </r>
  </si>
  <si>
    <t>SCH/C9/ item no.11/
P-52</t>
  </si>
  <si>
    <t>SCH/C9/ item no.36a/  
P-55</t>
  </si>
  <si>
    <t>SCH/C9/ item no.36b/  
P-55</t>
  </si>
  <si>
    <t>SCH/C9/ item no.23/ 
P-54</t>
  </si>
  <si>
    <t>SCH/C9 item no.24b/  
P-54</t>
  </si>
  <si>
    <t>SCH/C18 item no.83b/  
P-108</t>
  </si>
  <si>
    <t>SCH/C18 item no.84b/  
P-108</t>
  </si>
  <si>
    <t>SCH/C10 item no.7b/
P-58</t>
  </si>
  <si>
    <t>SCH/C11/ item no.7a/
P-71</t>
  </si>
  <si>
    <t>SCH/C17/ item no.30/
P-94</t>
  </si>
  <si>
    <t>SCH/C8/ item no.16b/
P-42</t>
  </si>
  <si>
    <t>SCH/C10/ item no.21/
P-60</t>
  </si>
  <si>
    <r>
      <rPr>
        <b/>
        <sz val="11"/>
        <rFont val="Arial Black"/>
        <family val="2"/>
      </rPr>
      <t>MORTICE LOCK:</t>
    </r>
    <r>
      <rPr>
        <b/>
        <sz val="11"/>
        <rFont val="Calibri"/>
        <family val="2"/>
        <scheme val="minor"/>
      </rPr>
      <t xml:space="preserve">  </t>
    </r>
    <r>
      <rPr>
        <sz val="11"/>
        <rFont val="Calibri"/>
        <family val="2"/>
        <scheme val="minor"/>
      </rPr>
      <t xml:space="preserve">                                                           Providing and fixing approved quality mortice lock.</t>
    </r>
  </si>
  <si>
    <t>SCH/C8/ item no.25/
P-43</t>
  </si>
  <si>
    <r>
      <rPr>
        <b/>
        <sz val="11"/>
        <rFont val="Arial Black"/>
        <family val="2"/>
      </rPr>
      <t xml:space="preserve">WATER SPOUT:
</t>
    </r>
    <r>
      <rPr>
        <sz val="11"/>
        <rFont val="Calibri"/>
        <family val="2"/>
        <scheme val="minor"/>
      </rPr>
      <t>Fixing water Spout or Purnalah.</t>
    </r>
  </si>
  <si>
    <t>SCH/C8/ item no.38/
P-45</t>
  </si>
  <si>
    <t>SCH/C7/ item no.37/
P-38</t>
  </si>
  <si>
    <t>SCH/C18 ITEM no.26/
P-102</t>
  </si>
  <si>
    <t>%Lft</t>
  </si>
  <si>
    <t>add extra labour in item no 5 for brick work in first floor</t>
  </si>
  <si>
    <t>SCH/C9/ item no.36a/
P-55</t>
  </si>
  <si>
    <t>SCH/C9/ item no.36b/
P-55</t>
  </si>
  <si>
    <t>SCH/C9/ item no.23/    
P-54</t>
  </si>
  <si>
    <r>
      <rPr>
        <b/>
        <sz val="11"/>
        <rFont val="Arial Black"/>
        <family val="2"/>
      </rPr>
      <t>2 COATS DISTEMPER:</t>
    </r>
    <r>
      <rPr>
        <sz val="11"/>
        <rFont val="Arial Black"/>
        <family val="2"/>
      </rPr>
      <t xml:space="preserve"> </t>
    </r>
    <r>
      <rPr>
        <sz val="11"/>
        <rFont val="Calibri"/>
        <family val="2"/>
        <scheme val="minor"/>
      </rPr>
      <t xml:space="preserve">  
Distempering
b) Two Coats</t>
    </r>
  </si>
  <si>
    <r>
      <rPr>
        <b/>
        <sz val="11"/>
        <rFont val="Arial Black"/>
        <family val="2"/>
      </rPr>
      <t xml:space="preserve">FRENCH POLISHING:
</t>
    </r>
    <r>
      <rPr>
        <sz val="10"/>
        <rFont val="Arial Black"/>
        <family val="2"/>
      </rPr>
      <t>(ON DOORS, WINDOWS &amp; VENTILATOR)</t>
    </r>
    <r>
      <rPr>
        <sz val="11"/>
        <rFont val="Arial Black"/>
        <family val="2"/>
      </rPr>
      <t xml:space="preserve"> </t>
    </r>
    <r>
      <rPr>
        <sz val="11"/>
        <rFont val="Calibri"/>
        <family val="2"/>
      </rPr>
      <t xml:space="preserve">                          French Polishing complete 
(a) new work</t>
    </r>
  </si>
  <si>
    <t>SCH/C10/ item no.21/  
P-59</t>
  </si>
  <si>
    <r>
      <rPr>
        <b/>
        <sz val="11"/>
        <rFont val="Arial Black"/>
        <family val="2"/>
      </rPr>
      <t>MORTICE LOCK:</t>
    </r>
    <r>
      <rPr>
        <b/>
        <sz val="11"/>
        <rFont val="Calibri"/>
        <family val="2"/>
        <scheme val="minor"/>
      </rPr>
      <t xml:space="preserve">    </t>
    </r>
    <r>
      <rPr>
        <sz val="11"/>
        <rFont val="Calibri"/>
        <family val="2"/>
        <scheme val="minor"/>
      </rPr>
      <t xml:space="preserve">                                                         Providing and fixing approved quality mortice lock </t>
    </r>
  </si>
  <si>
    <t>SCH/C8/ item no.16b/ 
P-42</t>
  </si>
  <si>
    <r>
      <rPr>
        <b/>
        <sz val="11"/>
        <rFont val="Arial Black"/>
        <family val="2"/>
      </rPr>
      <t xml:space="preserve">CEMENT PLASTER (INTERNAL):
</t>
    </r>
    <r>
      <rPr>
        <sz val="11"/>
        <rFont val="Calibri"/>
        <family val="2"/>
        <scheme val="minor"/>
      </rPr>
      <t>Cement plaster 1:4 upto 12' height. Add extra labour rate 32%</t>
    </r>
  </si>
  <si>
    <t>SCH/C3/ ITEM 12(B)/P-18)</t>
  </si>
  <si>
    <t xml:space="preserve">(b)  S/Fixing concealed Tee stop cock of superior quality with c.p head 1/2" dia (S.I.No. 12(B)/P-18). </t>
  </si>
  <si>
    <t>SCH/C3/ ITEM. 1(i)/P-24</t>
  </si>
  <si>
    <t>Supplying &amp; fixing 6" x 4" earthen gully trap with 4" outlet complete with 4" thick 1:2:4 C.C for bed &amp; 1/2 thick cement plaster (1:3) to the karb C.I grating 6" x 6" and C.I. cover and frame 12"x12" (inside) etc Complete (b)  earthen ware glazed gully trap(a) (i) 6'x6"x4" (i) With C.I Cover and Frame(S.I. No. 1(i)/P-24.</t>
  </si>
  <si>
    <t>SCH/C2/ ITEM. 6/P-8).</t>
  </si>
  <si>
    <t>SCH/C6/ ITEM.5/P-17</t>
  </si>
  <si>
    <t>Supplying &amp; fixing handle valves (china ) (S.I. No.5/P-17)</t>
  </si>
  <si>
    <t>SCH/C1/ ITEM 4 / P-2 )</t>
  </si>
  <si>
    <t>SCH/C6/ ITEM14B /P-19)</t>
  </si>
  <si>
    <t xml:space="preserve">                                 SCH/C2/ ITEM 4B / P-7 )</t>
  </si>
  <si>
    <t>F1</t>
  </si>
  <si>
    <t>F2</t>
  </si>
  <si>
    <t>F3</t>
  </si>
  <si>
    <t>F4</t>
  </si>
  <si>
    <t>F5</t>
  </si>
  <si>
    <t>C1</t>
  </si>
  <si>
    <t>C2</t>
  </si>
  <si>
    <t xml:space="preserve">C1   </t>
  </si>
  <si>
    <t>VERONA MARBLE</t>
  </si>
  <si>
    <t>Lean 1:10</t>
  </si>
  <si>
    <t>Truck Carriage 10 Tons and Charged 40,000</t>
  </si>
  <si>
    <t>Approx 2200 Sft One Mazda Carried (Cartage) Charged 25,000/-</t>
  </si>
  <si>
    <t>Cartage of Material (A truck carriage 2200 Sft and Charged 25000 Each)</t>
  </si>
  <si>
    <t>Cartage of Material (A truck loads 200 pipes of 20 ft and Charged 25000/- / 4000/-)</t>
  </si>
  <si>
    <t xml:space="preserve">Add 5% Wastage </t>
  </si>
  <si>
    <t>Cartage of Material (Approx One Mazda Carried 2200 Sft Charged 25,000)</t>
  </si>
  <si>
    <t>Unit Per cft</t>
  </si>
  <si>
    <t xml:space="preserve">Cement </t>
  </si>
  <si>
    <t>Sand Local</t>
  </si>
  <si>
    <t>Labour</t>
  </si>
  <si>
    <t>Sundries</t>
  </si>
  <si>
    <t>Providing &amp; laying  1:10 C.C blending &amp; using granular materal for filling stone wides levelling and compacting to required density etc.complete as per drawing and instruction approval of the Engineer Incharge  / Consultant.</t>
  </si>
  <si>
    <t>…………………………………………….</t>
  </si>
  <si>
    <t xml:space="preserve">Cartages </t>
  </si>
  <si>
    <t>Cost of Item</t>
  </si>
  <si>
    <t>Unit Per Each</t>
  </si>
  <si>
    <t>RA-12</t>
  </si>
  <si>
    <t>TABLE (HABIT EX-1101)</t>
  </si>
  <si>
    <t>RA-11</t>
  </si>
  <si>
    <t>RA-10</t>
  </si>
  <si>
    <t>RA-9</t>
  </si>
  <si>
    <t>Chairs (INTERWOOD FG020000822)</t>
  </si>
  <si>
    <t>RA-7</t>
  </si>
  <si>
    <t>VIP Seats (HABIT OCHR-1201)</t>
  </si>
  <si>
    <t>RA-6</t>
  </si>
  <si>
    <t>VIP Table (large Size) (Habit WS-1101)</t>
  </si>
  <si>
    <t>RA-5</t>
  </si>
  <si>
    <t>RA-4</t>
  </si>
  <si>
    <t>RA-3</t>
  </si>
  <si>
    <t>RA-2</t>
  </si>
  <si>
    <t>RA-1</t>
  </si>
  <si>
    <t>NON SCHEDULE ITEMS</t>
  </si>
  <si>
    <t>RATE ANALYSIS  OF KIDNEY TRANSPLANT</t>
  </si>
  <si>
    <t>Lift wall</t>
  </si>
  <si>
    <t>Add 20% contractor's profit+income tax</t>
  </si>
  <si>
    <t>Say Rs</t>
  </si>
  <si>
    <t>Item No.12</t>
  </si>
  <si>
    <t>Providing and laying soling stones 6 inches to 9 inches (152 mm to 229 mm) size under floors including packing with spawls and chips and consolidating etc. complete.</t>
  </si>
  <si>
    <t>DETAIL OF COST FOR 100 CFT OR 2.83 CUM.</t>
  </si>
  <si>
    <t>UNIT 100 CFT.</t>
  </si>
  <si>
    <t>MATERIAL</t>
  </si>
  <si>
    <t>Soling stone 6" to 9" (152 mm to 229 mm) size. = 100 Cft. Add extra for voids 16.67 %.</t>
  </si>
  <si>
    <t xml:space="preserve">LABOUR </t>
  </si>
  <si>
    <t>Beldar.</t>
  </si>
  <si>
    <t>Nos.</t>
  </si>
  <si>
    <t>Day</t>
  </si>
  <si>
    <t xml:space="preserve">Bhishti with mashak. </t>
  </si>
  <si>
    <t>Sundries / Labour.</t>
  </si>
  <si>
    <t>Lump sum</t>
  </si>
  <si>
    <t xml:space="preserve">Rs. </t>
  </si>
  <si>
    <t xml:space="preserve">Total A +B </t>
  </si>
  <si>
    <t>Cost of 100 Cft.</t>
  </si>
  <si>
    <t xml:space="preserve">F P S  Cost in Final Cost Units. </t>
  </si>
  <si>
    <t>Per 100 Cft.</t>
  </si>
  <si>
    <t>Item No.13</t>
  </si>
  <si>
    <t>Stone Soling</t>
  </si>
  <si>
    <t>Item No.2</t>
  </si>
  <si>
    <t>Item No3</t>
  </si>
  <si>
    <t xml:space="preserve">Add 20 % Contractor profit. </t>
  </si>
  <si>
    <t>(1)  STONE SOLING</t>
  </si>
  <si>
    <t>Providing and laying lamps on side table (2) the lamps should be of  normal quality material and antique style of design.
(Light Décor)</t>
  </si>
  <si>
    <t>Paintings with wooden frames (6'x4') (CELESTE)</t>
  </si>
  <si>
    <t>Providing and fixing dual shade curtains of imported fabric. (Colour as per approved by engineer incharge). (Allied carpets n curtains)</t>
  </si>
  <si>
    <t>Providing and instaling fridge 14 cft model: 9188 WBLVS+ with stebilizer (Haier, Pel, Dawlance). MEGA ELECTRONICS</t>
  </si>
  <si>
    <t xml:space="preserve">Dawlance14 Cft Fridge </t>
  </si>
  <si>
    <t>stabilizer 7000 watts</t>
  </si>
  <si>
    <t>Total Cost of Items</t>
  </si>
  <si>
    <t>LED TC 55'' (ECHO STAR) (MEGA ELECTRONICS)</t>
  </si>
  <si>
    <t>Providing and instaling electric water cooler 110 Liters size with filter (imported) including 1.5 kw Stebi lizer  ( MEGA ELECTRONICS)</t>
  </si>
  <si>
    <t>Genral water cooler</t>
  </si>
  <si>
    <t>Stabilizer 7000 watts</t>
  </si>
  <si>
    <t>Fridge 14 cft model: 9188 WBLVS+ with stebilizer (Haier, Pel, Dawlance). MEGA ELECTRONICS</t>
  </si>
  <si>
    <t>SCH/C17/ ITEM no.29-/
P-93</t>
  </si>
  <si>
    <r>
      <rPr>
        <sz val="11"/>
        <rFont val="Arial Black"/>
        <family val="2"/>
      </rPr>
      <t xml:space="preserve">G.I. FRAMES FOR DOOR  </t>
    </r>
    <r>
      <rPr>
        <sz val="11"/>
        <rFont val="Calibri"/>
        <family val="2"/>
      </rPr>
      <t xml:space="preserve">                                                                                 Providing &amp; fixing G.I frames/choukhats of size 7"x2" or 4 1/2"x3" for door using 20 guage G.I sheet i.e welded hinges and fixing at site with necessary hold fasts, filling with cement sand slurry of ratio 1:6 and repairing the jambs. The cost also i.e all carriage, tools and plants used in making and fixing.</t>
    </r>
  </si>
  <si>
    <t>SCH/C9/ ITEM no.44/  P-56</t>
  </si>
  <si>
    <r>
      <rPr>
        <sz val="11"/>
        <rFont val="Arial Black"/>
        <family val="2"/>
      </rPr>
      <t xml:space="preserve">COLOUR CRETE : </t>
    </r>
    <r>
      <rPr>
        <sz val="11"/>
        <rFont val="Calibri"/>
        <family val="2"/>
      </rPr>
      <t xml:space="preserve">                                                                              Providing &amp; fixing colour crete wall surface to provide, durable crust and aesthetics having thickness upto 3/4" with specified colour having water, fire and termite resistance (upto 20'-0" height).</t>
    </r>
  </si>
  <si>
    <t>Same Quantity of Item # 5 =</t>
  </si>
  <si>
    <t>item #17=</t>
  </si>
  <si>
    <t>FIRST  FLOOR</t>
  </si>
  <si>
    <t>NON SCHEDULE (PART II)</t>
  </si>
  <si>
    <t xml:space="preserve"> GROUND FLOOR </t>
  </si>
  <si>
    <t xml:space="preserve"> FIRST FLOOR </t>
  </si>
  <si>
    <r>
      <rPr>
        <sz val="11"/>
        <rFont val="Arial Black"/>
        <family val="2"/>
      </rPr>
      <t xml:space="preserve">STONE SOLING: </t>
    </r>
    <r>
      <rPr>
        <sz val="11"/>
        <rFont val="Calibri"/>
        <family val="2"/>
        <scheme val="minor"/>
      </rPr>
      <t xml:space="preserve">                                                                                  Providing and laying soling stones 6 inches to 9 inches (152 mm to 229 mm) size under floors including packing with spawls and chips and consolidating etc. complete.</t>
    </r>
  </si>
  <si>
    <r>
      <rPr>
        <sz val="11"/>
        <rFont val="Arial Black"/>
        <family val="2"/>
      </rPr>
      <t xml:space="preserve">1:9 C/S Blending:   </t>
    </r>
    <r>
      <rPr>
        <sz val="11"/>
        <rFont val="Calibri"/>
        <family val="2"/>
        <scheme val="minor"/>
      </rPr>
      <t xml:space="preserve">                                             
Providing and laying in CC Blending 1:9 (1 cement 9 all in aggregate) cement concrete using screened graded bajri 3/4 inch (19 mm) and down gauge for filling voids in foundation, basement and plinth including compacting, curing  etc. complete, foundation and basement up to 5 feet (1.52 m) depth and plinth up to 4 feet (1.2 m) height from ground level.</t>
    </r>
  </si>
  <si>
    <r>
      <rPr>
        <sz val="11"/>
        <rFont val="Arial Black"/>
        <family val="2"/>
      </rPr>
      <t xml:space="preserve">SR CEMENT: </t>
    </r>
    <r>
      <rPr>
        <sz val="11"/>
        <rFont val="Calibri"/>
        <family val="2"/>
        <scheme val="minor"/>
      </rPr>
      <t xml:space="preserve">                                                                                 Providing and using sulphate resisting cement in place of ordinary portland cement in item of RCC..</t>
    </r>
  </si>
  <si>
    <r>
      <rPr>
        <sz val="11"/>
        <rFont val="Arial Black"/>
        <family val="2"/>
      </rPr>
      <t xml:space="preserve">PORCELAIN TILES :                            </t>
    </r>
    <r>
      <rPr>
        <sz val="11"/>
        <rFont val="Calibri"/>
        <family val="2"/>
        <scheme val="minor"/>
      </rPr>
      <t xml:space="preserve">                           Providing and laying Procelain tiles laid in cement mortar or lime mortar 1:2 as per approved quality &amp; design complete. size 16" x 16"</t>
    </r>
  </si>
  <si>
    <r>
      <rPr>
        <sz val="11"/>
        <rFont val="Arial Black"/>
        <family val="2"/>
      </rPr>
      <t>PORCELAIN TILES SKIRTING:</t>
    </r>
    <r>
      <rPr>
        <sz val="11"/>
        <rFont val="Calibri"/>
        <family val="2"/>
        <scheme val="minor"/>
      </rPr>
      <t xml:space="preserve">                                           Providing and fixing Procilain tileupto 3/8'' thick of 8"x 10" (203mm x 254mm) size in dado and skirting in over 1/2" (13mm) thick base of cement mortar 1:3 setting of tiles in slurry of grey cement over mortar base including filling the joint with white cement and washing the tile, curing and cleaning etc. complete.</t>
    </r>
  </si>
  <si>
    <r>
      <rPr>
        <b/>
        <sz val="11"/>
        <rFont val="Arial Black"/>
        <family val="2"/>
      </rPr>
      <t>VERONA MARBLE:</t>
    </r>
    <r>
      <rPr>
        <sz val="11"/>
        <rFont val="Arial Black"/>
        <family val="2"/>
      </rPr>
      <t xml:space="preserve"> </t>
    </r>
    <r>
      <rPr>
        <sz val="11"/>
        <rFont val="Calibri"/>
        <family val="2"/>
        <scheme val="minor"/>
      </rPr>
      <t xml:space="preserve">                                                            Providing and fixing 3/8" thick Verona marble tiles of approved quality and colour shade size on stairs as specified in drawings in steps and risers skirting and facing removal / tucking of existing plaster surface etc over 1/2" thick base of cement mortar 1:2 setting mortar base including fillings the joints and washing the tiles with white cement , slurry current , finishing cleaning and polishing etc complete . (a) (12" x 12") for new work </t>
    </r>
  </si>
  <si>
    <r>
      <rPr>
        <b/>
        <sz val="10"/>
        <rFont val="Arial Black"/>
        <family val="2"/>
      </rPr>
      <t>RAILING</t>
    </r>
    <r>
      <rPr>
        <sz val="10"/>
        <rFont val="Arial Black"/>
        <family val="2"/>
      </rPr>
      <t xml:space="preserve"> </t>
    </r>
    <r>
      <rPr>
        <sz val="10"/>
        <rFont val="Arial"/>
        <family val="2"/>
      </rPr>
      <t xml:space="preserve">                                                                                                </t>
    </r>
    <r>
      <rPr>
        <sz val="10"/>
        <rFont val="Calibri"/>
        <family val="2"/>
        <scheme val="minor"/>
      </rPr>
      <t>Providing and fixing S.S. pipe railing of 2" (50 mm) diameter, comprising, vertical posts and horizontal bracing of S.S. pipe of the same dia as per design including cost of specials, bends, threading, cutting and making good the floor or wall of any kind in cement concrete 1:2:4 etc. 'complete in any floor</t>
    </r>
  </si>
  <si>
    <r>
      <rPr>
        <sz val="11"/>
        <rFont val="Arial Black"/>
        <family val="2"/>
      </rPr>
      <t xml:space="preserve">GYPSUM FALSE CEILING    </t>
    </r>
    <r>
      <rPr>
        <sz val="11"/>
        <rFont val="Calibri"/>
        <family val="2"/>
        <scheme val="minor"/>
      </rPr>
      <t xml:space="preserve">                                                                Gypsum board tiles (including all accessories i.e plum, T, angles &amp; clips)</t>
    </r>
  </si>
  <si>
    <t>VERONA MARBLE SKIRTING</t>
  </si>
  <si>
    <r>
      <rPr>
        <b/>
        <sz val="11"/>
        <rFont val="Arial Black"/>
        <family val="2"/>
      </rPr>
      <t>VERONA MARBLE SKIRTING</t>
    </r>
    <r>
      <rPr>
        <sz val="11"/>
        <rFont val="Calibri"/>
        <family val="2"/>
        <scheme val="minor"/>
      </rPr>
      <t xml:space="preserve">                                                           Providing and fixing Verona tile upto 1/2'' thick  8"x 10" (203mm x 254mm) size in dado and skirting in over 1/2" (13mm) thick base of cement mortar 1:3 setting of tiles in slurry of grey cement over mortar base including filling the joint with white cement and washing the tile, curing and cleaning etc. complete. </t>
    </r>
  </si>
  <si>
    <t>Per Sq.m.</t>
  </si>
  <si>
    <t>Per 100 Sqft.</t>
  </si>
  <si>
    <t xml:space="preserve">Cost of 100 Sqft. </t>
  </si>
  <si>
    <t>Add 1.50 % Water Charges.</t>
  </si>
  <si>
    <t>Total A  + B  + C</t>
  </si>
  <si>
    <t>Lump sum.</t>
  </si>
  <si>
    <t>MISCELLANEOUS</t>
  </si>
  <si>
    <t>Mistry.</t>
  </si>
  <si>
    <t>Cft.</t>
  </si>
  <si>
    <t>Mortar / cement , sand 1:3.</t>
  </si>
  <si>
    <t>MF</t>
  </si>
  <si>
    <t>DF</t>
  </si>
  <si>
    <t>Rate Rs.</t>
  </si>
  <si>
    <t>Qty/Unit</t>
  </si>
  <si>
    <t>Code</t>
  </si>
  <si>
    <t>S.</t>
  </si>
  <si>
    <t>Per Sqft.</t>
  </si>
  <si>
    <t>Add 0.50 % Water Charges.</t>
  </si>
  <si>
    <t>Total A  + B</t>
  </si>
  <si>
    <t>Sundries / Labour</t>
  </si>
  <si>
    <t>Belder</t>
  </si>
  <si>
    <t>Carpenter (first class)</t>
  </si>
  <si>
    <t>LABOUR</t>
  </si>
  <si>
    <t>Cartage of material</t>
  </si>
  <si>
    <t>Gypsum board tiles.</t>
  </si>
  <si>
    <t>2348a</t>
  </si>
  <si>
    <t>Add 5% wastages =</t>
  </si>
  <si>
    <t>Gypsum board tiles (including all accessories i.e plum, T, angles &amp; clips)</t>
  </si>
  <si>
    <t>Item no 10</t>
  </si>
  <si>
    <t>Item no 9</t>
  </si>
  <si>
    <t>Item no 8</t>
  </si>
  <si>
    <t>Per Rft.</t>
  </si>
  <si>
    <t xml:space="preserve">Cost of 46.70 Rft. </t>
  </si>
  <si>
    <t xml:space="preserve">Cartage of S.SPipes &amp; special. </t>
  </si>
  <si>
    <t xml:space="preserve">Hire charges of die / tools / cement gun etc. </t>
  </si>
  <si>
    <t>Mason (1st class for block brick and concrete work).</t>
  </si>
  <si>
    <t>Plumber (second class).</t>
  </si>
  <si>
    <t>White lead and hessian</t>
  </si>
  <si>
    <t>S.S. cross dia 2" = 52 mm.</t>
  </si>
  <si>
    <t>Mortar / Cement, sand 1:4</t>
  </si>
  <si>
    <t>S.S. tee dia 2" = 52 mm.</t>
  </si>
  <si>
    <t>S.S. Pipes dia 2" = 51 mm (10 S.W.G) (2.54 mm thick).</t>
  </si>
  <si>
    <t xml:space="preserve">                          = 49.00 Rft.</t>
  </si>
  <si>
    <t xml:space="preserve">Add 5% wastage = 2.30 Rft. </t>
  </si>
  <si>
    <t xml:space="preserve">                         = 46.70 Rft.</t>
  </si>
  <si>
    <t>Arm 2 x 2 x 1'-3" = 5.00  Rft.</t>
  </si>
  <si>
    <t>Horiz: brasses: 3 x 4' x 2'-3-1/2" = 27.50  Rft.</t>
  </si>
  <si>
    <t>Vretical post 5 x 2'-10" = 14.20 Rft.</t>
  </si>
  <si>
    <t>S.S Pipes dia 2" = 51 mm (10 S.W.G) (2.54 mm thick).</t>
  </si>
  <si>
    <t xml:space="preserve">Considering a railing 10' long and 2'-6" high </t>
  </si>
  <si>
    <t xml:space="preserve">UNIT RFT. </t>
  </si>
  <si>
    <t>DETAIL OF COST FOR 46.70 RFT. OR 14.23 RUM.</t>
  </si>
  <si>
    <t>Providing and fixing S.S. pipe railing of 2" (50 mm) diameter, comprising, vertical posts and horizontal bracing of S.S. pipe of the same dia as per design including cost of specials, bends, threading, cutting and making good the floor or wall of any kind in cement concrete 1:2:4 etc. 'complete in any floor.</t>
  </si>
  <si>
    <t>Item no 7</t>
  </si>
  <si>
    <t>Per Sft.</t>
  </si>
  <si>
    <t>Sundries/ Miscellaneous.</t>
  </si>
  <si>
    <t>Coolie (boy or girl).</t>
  </si>
  <si>
    <t>Tile layer (floor, walls &amp; marble work).</t>
  </si>
  <si>
    <t>c001</t>
  </si>
  <si>
    <t xml:space="preserve">Cartage of tiles. </t>
  </si>
  <si>
    <t>Cwt</t>
  </si>
  <si>
    <t>Cement Portland (grey cement).</t>
  </si>
  <si>
    <t>2390</t>
  </si>
  <si>
    <t>Cwt.</t>
  </si>
  <si>
    <t>White cement (Anwarzeb).</t>
  </si>
  <si>
    <t>Sft.</t>
  </si>
  <si>
    <t>Porcelain  tiles white 8"x10" = 203 x 254 mm, up to 3/8''  thick. i/c wastage.</t>
  </si>
  <si>
    <t xml:space="preserve">UNIT 100 SQFT. </t>
  </si>
  <si>
    <t>DETAIL OF COST FOR 100 SQFT. OR 9.29 SQM.</t>
  </si>
  <si>
    <t>Providing and fixing Procilain tileupto 3/8'' thick of 8"x 10" (203mm x 254mm) size in dado and skirting in over 1/2" (13mm) thick base of cement mortar 1:3 setting of tiles in slurry of grey cement over mortar base including filling the joint with white cement and washing the tile, curing and cleaning etc. complete.</t>
  </si>
  <si>
    <t>Item no 6</t>
  </si>
  <si>
    <t>Per Sft Rate</t>
  </si>
  <si>
    <t>Add 1.50 % Water Charges.(for constructional and drinking purpose)</t>
  </si>
  <si>
    <t>Tile layer</t>
  </si>
  <si>
    <t>Lbs.</t>
  </si>
  <si>
    <t>Pigment of any colour.</t>
  </si>
  <si>
    <t>Mortar / cement , sand 1:2.</t>
  </si>
  <si>
    <t>Sq.ft</t>
  </si>
  <si>
    <t>Procelain tile 16" x 16" = upto 3/8''  thick. i/c 3%  wastage.</t>
  </si>
  <si>
    <t>0111a</t>
  </si>
  <si>
    <t>DETAIL OF COST FOR 100 SQFT. OR 9.28 SQM.</t>
  </si>
  <si>
    <t>Providing and laying Procelain tiles laid in cement mortar or lime mortar 1:2 as per approved quality &amp; design complete. size 16" x 16"</t>
  </si>
  <si>
    <t>Item no 5</t>
  </si>
  <si>
    <t>Per Ton</t>
  </si>
  <si>
    <t>Per Cwt.</t>
  </si>
  <si>
    <t>Cost of 1 Cwt.</t>
  </si>
  <si>
    <t>Add 0.50 % Water Charges.(For Drinking purpose)</t>
  </si>
  <si>
    <t>Lump Sum</t>
  </si>
  <si>
    <t>Sundries/Material.</t>
  </si>
  <si>
    <t>Black smith for making chairs</t>
  </si>
  <si>
    <t>MISCELANEOUS.</t>
  </si>
  <si>
    <t>Black smith with tools (2nd class).</t>
  </si>
  <si>
    <t xml:space="preserve">Labour for bending, binding and placing in position. </t>
  </si>
  <si>
    <t xml:space="preserve">Binding wire for 154 lbs. steel = 1 lbs </t>
  </si>
  <si>
    <t>Steel reinforcement bars (minimum yield point 40000 PSI) deformed.</t>
  </si>
  <si>
    <t xml:space="preserve">MATERIAL </t>
  </si>
  <si>
    <t>UNIT CWT</t>
  </si>
  <si>
    <t>DETAIL OF COST FOR 1.00 CWT OR 1.01 50KG.</t>
  </si>
  <si>
    <t>Providing and laying deformed steel reinforcement bars with guaranteed minimum yield stress of 40,000 psi with and including the cost of straightening, cutting, bending, binding, wastage, complete in all kinds of RCC work .</t>
  </si>
  <si>
    <t>Item no 4</t>
  </si>
  <si>
    <t xml:space="preserve">Total  </t>
  </si>
  <si>
    <t>Difference of cost.</t>
  </si>
  <si>
    <t>(-)</t>
  </si>
  <si>
    <t>Grey cement Portland.</t>
  </si>
  <si>
    <t>Sulphate resisting cement.</t>
  </si>
  <si>
    <t>Providing and using sulphate resisting cement in place of ordinary portland cement in item of RCC..</t>
  </si>
  <si>
    <t xml:space="preserve">Cost of 100 Cft. </t>
  </si>
  <si>
    <t>Sundries/Labour.</t>
  </si>
  <si>
    <t xml:space="preserve">Concrete mixer (MECH), hire charges. </t>
  </si>
  <si>
    <t xml:space="preserve">Mate. </t>
  </si>
  <si>
    <t>Coolie (boy or girl)</t>
  </si>
  <si>
    <t>Concrete filler.</t>
  </si>
  <si>
    <t>Concrete lifter.</t>
  </si>
  <si>
    <t>Mason (second class for block, brick and concrete work).</t>
  </si>
  <si>
    <t xml:space="preserve">For concreting work by using concrete mixer. </t>
  </si>
  <si>
    <t>cartages</t>
  </si>
  <si>
    <t xml:space="preserve">Screened graded bajri 3/4" 19 mm &amp; down gauge. </t>
  </si>
  <si>
    <t>0017</t>
  </si>
  <si>
    <t>Grey cement Portland  11.67 Cft.</t>
  </si>
  <si>
    <t xml:space="preserve">UNIT 100 CFT. </t>
  </si>
  <si>
    <t>DETAIL OF COST FOR 100 CFT. OR 2.83 Cu.m.</t>
  </si>
  <si>
    <t>Providing and laying in CC Blending 1:9 (1 cement 9 all in aggregate) cement concrete using screened graded bajri 3/4 inch (19 mm) and down gauge for filling voids in foundation, basement and plinth including compacting, curing  etc. complete, foundation and basement up to 5 feet (1.52 m) depth and plinth up to 4 feet (1.2 m) height from ground level.</t>
  </si>
  <si>
    <t>Add 1.50 % Water Charges. (1% for constructional and 0.5% drinking purpose)</t>
  </si>
  <si>
    <t>(1) STONE SOLING</t>
  </si>
  <si>
    <t>Item no 1</t>
  </si>
  <si>
    <t>Item no 2</t>
  </si>
  <si>
    <t>Item no  3</t>
  </si>
  <si>
    <t>Floor grinder.</t>
  </si>
  <si>
    <t>Coolie (female)</t>
  </si>
  <si>
    <t>Floor grinder with machine, hire enrages.</t>
  </si>
  <si>
    <t>Marble chiseller.</t>
  </si>
  <si>
    <t xml:space="preserve">Bailgari / gum/gum resin. </t>
  </si>
  <si>
    <t>Mortar /Cement sand 1:2.</t>
  </si>
  <si>
    <t>Marble stone Verona.</t>
  </si>
  <si>
    <t xml:space="preserve">Providing and fixing 3/8" thick Verona marble tiles of approved quality and colour shade size on stairs as specified in drawings in steps and risers skirting and facing removal / tucking of existing plaster surface etc over 1/2" thick base of cement mortar 1:2 setting mortar base including fillings the joints and washing the tiles with white cement , slurry current , finishing cleaning and polishing etc complete . (a) (12" x 12") for new work </t>
  </si>
  <si>
    <t>Providing and fixing Verona tile upto 1/2'' thick  8"x 10" (203mm x 254mm) size in dado and skirting in over 1/2" (13mm) thick base of cement mortar 1:3 setting of tiles in slurry of grey cement over mortar base including filling the joint with white cement and washing the tile, curing and cleaning etc. complete.</t>
  </si>
  <si>
    <t>DETAIL OF COST FOR 100 SQFT</t>
  </si>
  <si>
    <t>Verona  tiles white 8"x10" = 203 x 254 mm, up to 3/8''  thick. i/c wastage.</t>
  </si>
  <si>
    <t>Non Schedule Civil Works (KIDNEY TRANSPLANT)</t>
  </si>
  <si>
    <t>RATE ANALYSIS OF NON SCHEDULE ITEM (ELECTRICAL WORK)</t>
  </si>
  <si>
    <t>KIDNEY TRANSPLANT CMC LARKANAN</t>
  </si>
  <si>
    <t>Unit Price</t>
  </si>
  <si>
    <t>Cost of bulk head fitting complete</t>
  </si>
  <si>
    <t>Cartage</t>
  </si>
  <si>
    <t>Fixing charges</t>
  </si>
  <si>
    <t xml:space="preserve">Total </t>
  </si>
  <si>
    <t>Cost of operation theatre light</t>
  </si>
  <si>
    <t>Item No.3</t>
  </si>
  <si>
    <t>Cost of energy saver 25 w</t>
  </si>
  <si>
    <t>Cost of led emergency light 50 w</t>
  </si>
  <si>
    <t>Cost of fan clamp box with 3/8" dia ms bar fan clamp</t>
  </si>
  <si>
    <t>Providing and fixing 6 A fan dimmer fixed on plastic sheet on 14 swg metal board recessed in the wall or collumn including connection</t>
  </si>
  <si>
    <t>Cost of 6 A fan dimmer with plastic sheet</t>
  </si>
  <si>
    <t>Cost of metal board</t>
  </si>
  <si>
    <t>Cost of 1 gang switch sheet</t>
  </si>
  <si>
    <t>Providing and fixing 2 gang switch &amp; socket clipsal or equalant sheet flusht type on metal board</t>
  </si>
  <si>
    <t>Cost of 2 gang switch sheet</t>
  </si>
  <si>
    <t>Providing and fixing 4 gang switch &amp; socket clipsal or equalant sheet flusht type on metal board</t>
  </si>
  <si>
    <t>Cost of 4 gang switch sheet</t>
  </si>
  <si>
    <t>Cost of 10 gang switch sheet</t>
  </si>
  <si>
    <t>Cost of three pin 5 a plug &amp; socket universal</t>
  </si>
  <si>
    <t>Item No.14</t>
  </si>
  <si>
    <t>Cost of AC plug/socket 20/25 amp</t>
  </si>
  <si>
    <t>Item No.15</t>
  </si>
  <si>
    <t xml:space="preserve">Cost of PABX 3/8 lines </t>
  </si>
  <si>
    <t>Instalation charges</t>
  </si>
  <si>
    <t>Item No.16</t>
  </si>
  <si>
    <t>Cost of cansole set</t>
  </si>
  <si>
    <t>Item No.17</t>
  </si>
  <si>
    <t>Cost of telephone set</t>
  </si>
  <si>
    <t>Item No.18</t>
  </si>
  <si>
    <t>Providing and instaling UPS (Star tech) along with 1 nos batteries including necessory wiring as required.for PABX</t>
  </si>
  <si>
    <t>Cost of UPS system</t>
  </si>
  <si>
    <t>Cost of Battery</t>
  </si>
  <si>
    <t>Item No.19</t>
  </si>
  <si>
    <t>Cost of electric geyser 30 galon</t>
  </si>
  <si>
    <t>Sundry material</t>
  </si>
  <si>
    <t>Item No.20</t>
  </si>
  <si>
    <t>Providing and instaling computer core-I-3 branded new complete with 18.5" lcd monitor (HP,Dell)</t>
  </si>
  <si>
    <t>Cost of computer core-I-3 branded new complete</t>
  </si>
  <si>
    <t>Cost of LCD Monitor 18.5"</t>
  </si>
  <si>
    <t>Item No.21</t>
  </si>
  <si>
    <t>Providing and instaling printer black &amp; white branded new (HP, Dell)</t>
  </si>
  <si>
    <t>Cost of printer black &amp; white branded new</t>
  </si>
  <si>
    <t>Item No.22</t>
  </si>
  <si>
    <t>Providing &amp; fixing air cutter fan unit (for main entrance)</t>
  </si>
  <si>
    <t>Cost of air cutter fan unit</t>
  </si>
  <si>
    <t>Sundary material</t>
  </si>
  <si>
    <t xml:space="preserve">Providing and fixing automatic Air freshner battery operated Complete in all respect </t>
  </si>
  <si>
    <t>Cost of automatic Air freshner battery operated Complete</t>
  </si>
  <si>
    <t>Item No.24</t>
  </si>
  <si>
    <t>Cost of fire extingusher powder type 6 kg</t>
  </si>
  <si>
    <t>Item No.25</t>
  </si>
  <si>
    <r>
      <t>Providing and fixing fire extingusher Co</t>
    </r>
    <r>
      <rPr>
        <sz val="8"/>
        <rFont val="Calibri"/>
        <family val="2"/>
        <scheme val="minor"/>
      </rPr>
      <t xml:space="preserve">2 </t>
    </r>
    <r>
      <rPr>
        <sz val="11"/>
        <rFont val="Calibri"/>
        <family val="2"/>
        <scheme val="minor"/>
      </rPr>
      <t>5 kg</t>
    </r>
  </si>
  <si>
    <t>Cost of fire extingusher Co2 5 kg</t>
  </si>
  <si>
    <t>Item No.26</t>
  </si>
  <si>
    <t>Cost of LED TV 48"</t>
  </si>
  <si>
    <t>Item No.27</t>
  </si>
  <si>
    <t>Providing and fixing Electric hand dryer (Imported make)</t>
  </si>
  <si>
    <t>Cost of electric hand dryer</t>
  </si>
  <si>
    <t>Item No.28</t>
  </si>
  <si>
    <t>Unit Per Meter</t>
  </si>
  <si>
    <t>Cost of Pvc insulated wire (1 mm²)</t>
  </si>
  <si>
    <t>Laying &amp; making connection</t>
  </si>
  <si>
    <t>Item No.29</t>
  </si>
  <si>
    <t xml:space="preserve">Total for 5 meter cable                     </t>
  </si>
  <si>
    <t>Item No.30</t>
  </si>
  <si>
    <t>Item No.31</t>
  </si>
  <si>
    <t>Providing &amp; laying telephone cable 5 pair in ¾" dia  pvc conduit recessed in wall, column &amp; roof as required (5 meter length)</t>
  </si>
  <si>
    <t xml:space="preserve">Cost of Telephone cable 5 pair </t>
  </si>
  <si>
    <t xml:space="preserve">Cost of 3/4" PVC conduit </t>
  </si>
  <si>
    <t>Item No.32</t>
  </si>
  <si>
    <t>Item No.33</t>
  </si>
  <si>
    <t>Cost of coxil PVC insulated wire</t>
  </si>
  <si>
    <t>Item No.34</t>
  </si>
  <si>
    <t xml:space="preserve">Cost of TV socket </t>
  </si>
  <si>
    <t>Cost of Metal board</t>
  </si>
  <si>
    <r>
      <t xml:space="preserve">Item No.35 </t>
    </r>
    <r>
      <rPr>
        <sz val="11"/>
        <color theme="1"/>
        <rFont val="Calibri"/>
        <family val="2"/>
        <scheme val="minor"/>
      </rPr>
      <t>FIRE ALARM SYSTEM</t>
    </r>
  </si>
  <si>
    <t>Cost of optical smoke adressable sensor</t>
  </si>
  <si>
    <t>Item No.36</t>
  </si>
  <si>
    <t>Cost of call point glass element</t>
  </si>
  <si>
    <t>Item No.37</t>
  </si>
  <si>
    <t>Cost of intelligent wall mounted sounder</t>
  </si>
  <si>
    <t>Item No.38</t>
  </si>
  <si>
    <t>Cost of Fire alarm control panel</t>
  </si>
  <si>
    <t>Item No.39</t>
  </si>
  <si>
    <t>Cost of Pvc conduit pipe 1" dia</t>
  </si>
  <si>
    <t>Item No.40</t>
  </si>
  <si>
    <t>Wiring for fire alarm system smoke sensor with 2.5mm² fire resistance cable in 1" dia existing Pvc pipe complete as required.</t>
  </si>
  <si>
    <t>Cost of 2.5mm² fire resistance cable</t>
  </si>
  <si>
    <t>Item No.41</t>
  </si>
  <si>
    <t xml:space="preserve">Cost of Telephone socket </t>
  </si>
  <si>
    <t>Item No.42</t>
  </si>
  <si>
    <t>Providing and fixing 30 cm (12") sweep metalic body exhaust fan complete with blades, motor, shutter etc including making hole in the wall &amp; connection with 14.0076 flexible wire complete as required Pak /Super Asia / Climax / Younas / Royal.</t>
  </si>
  <si>
    <t>Cost of exhaust fan complete</t>
  </si>
  <si>
    <t>Item No.43</t>
  </si>
  <si>
    <t>Cost of false ceiling fan 2'x2', 15" dia</t>
  </si>
  <si>
    <t>Item No.44</t>
  </si>
  <si>
    <t>Cost of false ceiling led light 48 w 2'x2'</t>
  </si>
  <si>
    <t>Item No.45</t>
  </si>
  <si>
    <t>Cost of flood light 150 w complete</t>
  </si>
  <si>
    <t>Item No.46</t>
  </si>
  <si>
    <t>Cost of copper plate 2'x2'x1/8"</t>
  </si>
  <si>
    <t>Cost of Gi pipe 1/2" dia for 4 meter @ 250/m</t>
  </si>
  <si>
    <t>Cost of copper wire 8 SWG 2 x 8 meter @ 50/m</t>
  </si>
  <si>
    <t>Cost of sundry material</t>
  </si>
  <si>
    <t>Excavation charges</t>
  </si>
  <si>
    <t>Item No.47  GF DB</t>
  </si>
  <si>
    <t>Cost of Metal sheet distribution board 5 sft</t>
  </si>
  <si>
    <t>Cost of 10 A TP @ 6200                 = 1 x 6200</t>
  </si>
  <si>
    <t>Cost of SP @ 950                              = 43 x 950</t>
  </si>
  <si>
    <t>Cost of Indicating lamp @ 600       = 3 x 600</t>
  </si>
  <si>
    <t>Instalation &amp; commissioning charges</t>
  </si>
  <si>
    <t>Item No.48  FF DB</t>
  </si>
  <si>
    <t>Cost of Metal sheet distribution board 3 sft</t>
  </si>
  <si>
    <t>Cost of 30 A TP @ 6200                 = 1 x 6200</t>
  </si>
  <si>
    <t>Cost of SP @ 950                             = 30 x 950</t>
  </si>
  <si>
    <t>Item No.49  MAIN DB</t>
  </si>
  <si>
    <t>Cost of 200 A TP @ 21000                                         = 1 x 21000</t>
  </si>
  <si>
    <t>Cost of Volt meter with selector @ 3000                = 1 x 3500</t>
  </si>
  <si>
    <t>Cost of Ampere meter with selector @ 3000         = 1 x 3500</t>
  </si>
  <si>
    <t>RATE ANALYSIS OF NON SCHEDULE ITEM (EXTERNAL ELECTRIIFICATION)</t>
  </si>
  <si>
    <t>Cost of diesel genrator set 100 KVA</t>
  </si>
  <si>
    <t>Cost of conopy</t>
  </si>
  <si>
    <t>Cost of ATS panel</t>
  </si>
  <si>
    <t>Providing and instaling diesel genrator set 20 KVA complete with  ATS Panel conopy type (Perkins)</t>
  </si>
  <si>
    <t>Cost of diesel genrator set 20 KVA</t>
  </si>
  <si>
    <t>Cost of CCTV system</t>
  </si>
  <si>
    <t>Cost of Camera @ 6000 x 3</t>
  </si>
  <si>
    <t>Cost of Transformer 200 KVA</t>
  </si>
  <si>
    <t>Cost of donkey pump 1 hp complete</t>
  </si>
  <si>
    <t xml:space="preserve">Cost of bolard light suitable pipe with base complete </t>
  </si>
  <si>
    <t>Item No.7  ELEVATOR</t>
  </si>
  <si>
    <t>Cost of 10 passenger Elevator</t>
  </si>
  <si>
    <t>Cartage, loading unloading</t>
  </si>
  <si>
    <t>Tools &amp; plants</t>
  </si>
  <si>
    <t>Installation charges</t>
  </si>
  <si>
    <t>Item No.23</t>
  </si>
  <si>
    <t>SCHEDULE ITEM ELECTRICAL WORKS</t>
  </si>
  <si>
    <t>RATE</t>
  </si>
  <si>
    <t>SCH/C2/ ITEM  124/P-15)</t>
  </si>
  <si>
    <t>Wiring for light or fan point with (3/.029) PVC insulated wire in 20mm (3/4") PVC conduite recessed in the wall or column as required.</t>
  </si>
  <si>
    <t>Point</t>
  </si>
  <si>
    <t>SCH/C2/ ITEM  126/P-15)</t>
  </si>
  <si>
    <t xml:space="preserve">wiring for plug point (3/.029) PVC insulated wire in 20mm (3/4") PVC conduite recessed in the wall or column as/ requirequired </t>
  </si>
  <si>
    <t>SCH/C1/ ITEM 10 Pg-2</t>
  </si>
  <si>
    <t xml:space="preserve">P/Laying (Main or Sub Main) Pvc insulated with size 2-7/.029 copper conductor in 20mm (3/4") PVC conduite recessed in the wall or column  as required  (for pp &amp; circuit wiring). </t>
  </si>
  <si>
    <t>Mtr</t>
  </si>
  <si>
    <t>SCH/C1/ ITEM 12 Pg-2</t>
  </si>
  <si>
    <t>P/Laying (Main or Sub Main) Pvc insulated with size 2-7/0.44 (6mm²) copper conductor in (3/4") dia PVC conduite recessed in the wall, column as required  (For Spilit AC)</t>
  </si>
  <si>
    <t>SCH/C1/ ITEM 104 Pg-12</t>
  </si>
  <si>
    <t>P/Laying (Main or Sub Main) Pvc insulated &amp; pvc shethed with 4 core copper conductor 600/1000 volts size 35mm² (From M. D.B. to GF D.B).</t>
  </si>
  <si>
    <t>SCH/C1/ ITEM 103 Pg-12</t>
  </si>
  <si>
    <t>P/Laying (Main or Sub Main) Pvc insulated &amp; pvc shethed with size 4 core copper conductor 600/1000 volts size 25mm² (From Main DB to FF DB)</t>
  </si>
  <si>
    <t>SCH/C1/ ITEM 118 Pg-14</t>
  </si>
  <si>
    <t>P/Laying (Main or Sub Main) PVC insulated &amp; PVC sheeted with 4 core Armoured  copper conductor 600/1000 volts size 95mm² (From Suply Point to Main DB)</t>
  </si>
  <si>
    <t>SCH/C11/ ITEM 227 Pg-33</t>
  </si>
  <si>
    <t xml:space="preserve">Providing and fixing three pin power plug 10/15 amp plug/socket flush type on metal board &amp; covered with plastic sheet </t>
  </si>
  <si>
    <t>SCH/C11/ ITEM 2278 Pg-33</t>
  </si>
  <si>
    <t>Providing and fixing bakelite / Plastic ceiling rose with two terminals</t>
  </si>
  <si>
    <t xml:space="preserve"> TOTAL AMOUNT OF SCHEDULE ITEM        </t>
  </si>
  <si>
    <r>
      <rPr>
        <b/>
        <sz val="12"/>
        <color theme="1"/>
        <rFont val="Arial"/>
        <family val="2"/>
      </rPr>
      <t xml:space="preserve">   </t>
    </r>
    <r>
      <rPr>
        <b/>
        <u/>
        <sz val="12"/>
        <color theme="1"/>
        <rFont val="Arial"/>
        <family val="2"/>
      </rPr>
      <t>NON SCHEDULE ITEM ELECTRICAL WORKS</t>
    </r>
  </si>
  <si>
    <t>OR-5</t>
  </si>
  <si>
    <t>Providing and fixing 6 A fan dimmer fixed on plastic top cover sheet on 14 swg metal board recessed in the wall or collumn including connection</t>
  </si>
  <si>
    <t>OR-7</t>
  </si>
  <si>
    <t>OR-8</t>
  </si>
  <si>
    <t>Providing and fixing 2 gang switch &amp; socket clipsal or equalant or equalant sheet flusht type on metal board</t>
  </si>
  <si>
    <t>OR-9</t>
  </si>
  <si>
    <t>Providing and fixing 4 gang clipsal or equalant sheet flusht type on metal board</t>
  </si>
  <si>
    <t>OR-10</t>
  </si>
  <si>
    <t>OR-11</t>
  </si>
  <si>
    <t>OR-13</t>
  </si>
  <si>
    <t>OR-14</t>
  </si>
  <si>
    <t>OR-15</t>
  </si>
  <si>
    <t>OR-16</t>
  </si>
  <si>
    <t>OR-17</t>
  </si>
  <si>
    <t>OR-18</t>
  </si>
  <si>
    <t>Providing and instaling UPS (Star tech) along with 1 nos batteries including necessory wiring as required.</t>
  </si>
  <si>
    <t>OR-19</t>
  </si>
  <si>
    <t>OR-20</t>
  </si>
  <si>
    <t>Providing and instaling computer core-I-3 branded new complete with 18.5" lcd monitor (HP, Dell)</t>
  </si>
  <si>
    <t>OR-21</t>
  </si>
  <si>
    <t>Providing and instaling printer black &amp; white branded new (HP)</t>
  </si>
  <si>
    <t>OR-22</t>
  </si>
  <si>
    <t>Providing and fixing Air cutter fan unit (for main entrance)</t>
  </si>
  <si>
    <t>OR-23</t>
  </si>
  <si>
    <t>Providing and fixing automatic Air freshner battery operated Complete in all respect (for surgical ward)</t>
  </si>
  <si>
    <t>OR-24</t>
  </si>
  <si>
    <t>OR-25</t>
  </si>
  <si>
    <r>
      <t>Providing and fixing fire extingusher Co</t>
    </r>
    <r>
      <rPr>
        <sz val="8"/>
        <rFont val="Arial"/>
        <family val="2"/>
      </rPr>
      <t xml:space="preserve">2 </t>
    </r>
    <r>
      <rPr>
        <sz val="11"/>
        <rFont val="Arial"/>
        <family val="2"/>
      </rPr>
      <t>5 kg</t>
    </r>
  </si>
  <si>
    <t>OR-26</t>
  </si>
  <si>
    <t>OR-27</t>
  </si>
  <si>
    <t>Providing and fixing Electric hand drayer (Imported make)</t>
  </si>
  <si>
    <t>OR-28</t>
  </si>
  <si>
    <t>OR-29</t>
  </si>
  <si>
    <t>OR-30</t>
  </si>
  <si>
    <t>Providing &amp; laying telephone cable 5 pair in ¾" dia  pvc conduit recessed in wall, column &amp; roof as required</t>
  </si>
  <si>
    <t>OR-31</t>
  </si>
  <si>
    <t>OR-32</t>
  </si>
  <si>
    <t>OR-33</t>
  </si>
  <si>
    <t>OR-34</t>
  </si>
  <si>
    <t>FIRE ALARM SYSTEM</t>
  </si>
  <si>
    <t>OR-35</t>
  </si>
  <si>
    <t>OR-36</t>
  </si>
  <si>
    <t>OR-37</t>
  </si>
  <si>
    <t>OR-38</t>
  </si>
  <si>
    <t>OR-39</t>
  </si>
  <si>
    <t>OR-40</t>
  </si>
  <si>
    <r>
      <t>Wiring for fire alarm system smoke sensor with 2.5mm</t>
    </r>
    <r>
      <rPr>
        <sz val="11"/>
        <rFont val="Calibri"/>
        <family val="2"/>
      </rPr>
      <t>²</t>
    </r>
    <r>
      <rPr>
        <sz val="11"/>
        <rFont val="Arial"/>
        <family val="2"/>
      </rPr>
      <t xml:space="preserve"> fire resistance cable in 1" dia existing Pvc pipe complete as required.</t>
    </r>
  </si>
  <si>
    <t>OR-41</t>
  </si>
  <si>
    <t>OR-42</t>
  </si>
  <si>
    <t>Providing and fixing 30 cm (12") sweep metalic body exhaust fan complete with blades, motor, shutter etc including making hole in the wall &amp; connection with 14.0076 flexible wire complete as required Millat / Pak /Asia / Climas / Younas / Royal.</t>
  </si>
  <si>
    <t>OR-43</t>
  </si>
  <si>
    <t>OR-44</t>
  </si>
  <si>
    <t>OR-45</t>
  </si>
  <si>
    <t>OR-46</t>
  </si>
  <si>
    <t>GF DB</t>
  </si>
  <si>
    <t>OR-47</t>
  </si>
  <si>
    <t>Incoming:-</t>
  </si>
  <si>
    <t>100 ampTp mccb                                01 no</t>
  </si>
  <si>
    <t>Indiacting lamp                                    03 nos</t>
  </si>
  <si>
    <t>Out going:-</t>
  </si>
  <si>
    <t>10 A SP mcb                                      24 nos</t>
  </si>
  <si>
    <t xml:space="preserve">16 A SP mcb (pp &amp; pump)               03 nos                        </t>
  </si>
  <si>
    <t>20 A SP mcb (Split AC)                    11 nos</t>
  </si>
  <si>
    <t>10 A SP mcb (Spare)                        03 nos</t>
  </si>
  <si>
    <t>20 A SP mcb (Spare)                        02 nos</t>
  </si>
  <si>
    <t>FF DB</t>
  </si>
  <si>
    <t>30 ampTp mccb                                     01 no</t>
  </si>
  <si>
    <t>Indiacting lamp                                       03 nos</t>
  </si>
  <si>
    <t>10 A SP mcb                                        19 nos</t>
  </si>
  <si>
    <t>20 A SP mcb (Split AC)                        15 nos</t>
  </si>
  <si>
    <t>10 A SP mcb (Spare)                           03 nos</t>
  </si>
  <si>
    <t>20 A SP mcb (Spare)                            01 no</t>
  </si>
  <si>
    <t>GF + FF MAIN DB ( 97 KW)</t>
  </si>
  <si>
    <t>OR-49</t>
  </si>
  <si>
    <t>NO</t>
  </si>
  <si>
    <t>200 ampTp mccb                                 01 no</t>
  </si>
  <si>
    <t>Volt meter with selector                        01 no</t>
  </si>
  <si>
    <t>Ampere meter with selector                 01 no</t>
  </si>
  <si>
    <t>Indicating lamp                                     03 nos</t>
  </si>
  <si>
    <t>TOTAL AMOUNT OF NON SCHEDULE ITEM</t>
  </si>
  <si>
    <t xml:space="preserve">Add 10% Contractor profit. </t>
  </si>
  <si>
    <t>Grand Total</t>
  </si>
  <si>
    <t>Add 7.5% Income Tax</t>
  </si>
  <si>
    <t>F P S  Cost Per 100 Cft</t>
  </si>
  <si>
    <t>F P S  Cost Per Cft</t>
  </si>
  <si>
    <t>Per Cft</t>
  </si>
  <si>
    <t>Add 10%  Contractor's Profit</t>
  </si>
  <si>
    <t>Total (D)</t>
  </si>
  <si>
    <t>Add 10% Contractor's Profit</t>
  </si>
  <si>
    <t xml:space="preserve">Add 10 % Contractor's Profit. </t>
  </si>
  <si>
    <t>Per Sq.ft</t>
  </si>
  <si>
    <t xml:space="preserve">Say = </t>
  </si>
  <si>
    <t>Cost of 100.Sft</t>
  </si>
  <si>
    <t>Add 10 % Contractors Profit.</t>
  </si>
  <si>
    <t>Add 7.5% income tax</t>
  </si>
  <si>
    <t>RATE ANALYSIS OF NON SCHEDULE ITEM (AIR CONDITIONING)</t>
  </si>
  <si>
    <t>Cost of Spilit AC 1.5 Ton 18 LM4/5</t>
  </si>
  <si>
    <t xml:space="preserve">Cost of 10 kw Stebi lizer </t>
  </si>
  <si>
    <t>Providing and instaling computer Dell tower Core i5 2nd generation 4 GB DDR3,500 GB DVD RW, 19" LCD, Keyboard, Mouse (USB)</t>
  </si>
  <si>
    <t>RA-8</t>
  </si>
  <si>
    <t>Total for 5 meter cable                      = 5 x 76</t>
  </si>
  <si>
    <t>Providing and fixing LED TV 49" (Samsung, Sony)</t>
  </si>
  <si>
    <t>COUNTER. (INTERWOOD FG020000803 + FG020000822)</t>
  </si>
  <si>
    <r>
      <rPr>
        <sz val="11"/>
        <rFont val="Arial Black"/>
        <family val="2"/>
      </rPr>
      <t>DEODAR PANEL DOORS:                                                                       (FOR DOCTOR &amp; NURSING)</t>
    </r>
    <r>
      <rPr>
        <sz val="11"/>
        <rFont val="Calibri"/>
        <family val="2"/>
        <scheme val="minor"/>
      </rPr>
      <t xml:space="preserve">                                                                     First class deodar wood wrought, joinery in doors and windows etc, fixed in position including chowkats hold fast hinges, iron tower bolts, chocks cleats, handles and cords with hooks, etc.                   (b) 1-3/4" thick.
Deduct rate of Item # 25/P-61 from rate of this item
Rate = 1273.76 - 370.83 = 902.93</t>
    </r>
  </si>
  <si>
    <r>
      <rPr>
        <sz val="11"/>
        <rFont val="Arial Black"/>
        <family val="2"/>
      </rPr>
      <t>NEW STEEL GRILL:</t>
    </r>
    <r>
      <rPr>
        <sz val="11"/>
        <rFont val="Calibri"/>
        <family val="2"/>
        <scheme val="minor"/>
      </rPr>
      <t xml:space="preserve">                                                                     Providing and fixig iron steel grill using solid square bars of size  1/2" x  1/2" placed at 4" i/c and frame of flat iron patti of 3/4" x 3/4" i/c circle shape at 1-0 aprt equivalent fitted  with screws are pins i/c painting 3 coats with 1st coat of red oxide paint etc.</t>
    </r>
  </si>
  <si>
    <t>SCH/C4/ ITEM no.8b/
P-17</t>
  </si>
  <si>
    <t>P.Cwt</t>
  </si>
  <si>
    <r>
      <rPr>
        <sz val="11"/>
        <rFont val="Arial Black"/>
        <family val="2"/>
      </rPr>
      <t xml:space="preserve">TOR STEEL: </t>
    </r>
    <r>
      <rPr>
        <sz val="11"/>
        <rFont val="Calibri"/>
        <family val="2"/>
        <scheme val="minor"/>
      </rPr>
      <t xml:space="preserve">                                                                   Fabrication of tor steel reinforcement for cement concrete including cutting, bending, laying in position, making joints and fastenings including cost of binding wires.</t>
    </r>
  </si>
  <si>
    <t>Porcelain tiles instead of Hala Tiles</t>
  </si>
  <si>
    <t>Porcelain Tiles Instead of Hala Tiles</t>
  </si>
  <si>
    <t>TOTAL OF B</t>
  </si>
  <si>
    <t>PART - II GROUND FLOOR NON - SCHEDULE ITEM) TOTAL IS =</t>
  </si>
  <si>
    <t>PART - II FIRST FLOOR NON - SCHEDULE ITEM) TOTAL IS =</t>
  </si>
  <si>
    <t>Fabrication of steel</t>
  </si>
  <si>
    <t>STEEL</t>
  </si>
  <si>
    <r>
      <t xml:space="preserve">              </t>
    </r>
    <r>
      <rPr>
        <sz val="10"/>
        <color theme="1"/>
        <rFont val="Calibri"/>
        <family val="2"/>
        <scheme val="minor"/>
      </rPr>
      <t>Lead from Karachi Site Area  to Site of Work</t>
    </r>
    <r>
      <rPr>
        <b/>
        <sz val="10"/>
        <color theme="1"/>
        <rFont val="Calibri"/>
        <family val="2"/>
        <scheme val="minor"/>
      </rPr>
      <t>:</t>
    </r>
  </si>
  <si>
    <r>
      <t xml:space="preserve">              1</t>
    </r>
    <r>
      <rPr>
        <vertAlign val="superscript"/>
        <sz val="10"/>
        <color theme="1"/>
        <rFont val="Calibri"/>
        <family val="2"/>
        <scheme val="minor"/>
      </rPr>
      <t>st</t>
    </r>
    <r>
      <rPr>
        <sz val="10"/>
        <color theme="1"/>
        <rFont val="Calibri"/>
        <family val="2"/>
        <scheme val="minor"/>
      </rPr>
      <t xml:space="preserve"> six mile :</t>
    </r>
  </si>
  <si>
    <t>per ton</t>
  </si>
  <si>
    <t>Ton.</t>
  </si>
  <si>
    <t>(I)Schedule Items: (except Steel fabrication,Steel Work,Steel grils,Marbel works,Glazed tile Work,Aluminum Door&amp; Window,G.I Door Frames</t>
  </si>
  <si>
    <r>
      <rPr>
        <b/>
        <sz val="11"/>
        <rFont val="Arial Black"/>
        <family val="2"/>
      </rPr>
      <t>DEODAR PANEL DOORS:                                                 (FOR DOCTOR &amp; NURSING)</t>
    </r>
    <r>
      <rPr>
        <sz val="11"/>
        <rFont val="Calibri"/>
        <family val="2"/>
        <scheme val="minor"/>
      </rPr>
      <t xml:space="preserve">                                                                     First class deodar wood wrought, joinery in doors and windows etc, fixed in position including chowkats hold fast hinges, iron tower bolts, chocks cleats, handles and cords with hooks, etc.  (b) 1-3/4" thick.
Deduct rate of Item # 25/P-61 from rate of this item
Rate = 1273.76 - 370.83 = 902.93</t>
    </r>
  </si>
  <si>
    <t>(II)Schedule Items  Marbel works,Glazed tile Work, Hala Pattern tile work, Alcop Doors &amp; Window Ply Door (flush Doors) Wire Guage &amp; Paving Block As per notification 2017 At Par</t>
  </si>
  <si>
    <t>(III)Schedule Items: Fabrication of steel work Steel Grill steel Grated Foor &amp; other Steel Works.</t>
  </si>
  <si>
    <t xml:space="preserve"> PART-I GROUND FLOOR (SCHEDULE ITEMS)  TOTAL IS =</t>
  </si>
  <si>
    <t xml:space="preserve"> PART-I FRIST FLOOR (SCHEDULE ITEMS)  TOTAL IS =</t>
  </si>
  <si>
    <t>Schedule Items Total (G/F + F/F)</t>
  </si>
  <si>
    <t xml:space="preserve"> Cost Summary of (Ground Floor +Frist Floor)</t>
  </si>
  <si>
    <t xml:space="preserve">BILL OF QUANTITIES OF </t>
  </si>
  <si>
    <t>SHAHEED MOHTARMA BENAZIR BHUTTO MEDICAL UNIVERSITY LARKANA</t>
  </si>
  <si>
    <t>Seal and Sign of Client                                       Seal and Sign of Contractor</t>
  </si>
  <si>
    <t>BILL OF QUANTITIES OF</t>
  </si>
  <si>
    <t>CONSTRUCTION OF KIDNEY TRANSPLANT AT</t>
  </si>
  <si>
    <t>Non-Schedule Items Total (G/F + F/F)</t>
  </si>
  <si>
    <t>KIDNEY TRANSPLANT</t>
  </si>
  <si>
    <t>____ % Premium on Schedule Items</t>
  </si>
  <si>
    <t>TOTAL OF A+B</t>
  </si>
  <si>
    <t>B</t>
  </si>
</sst>
</file>

<file path=xl/styles.xml><?xml version="1.0" encoding="utf-8"?>
<styleSheet xmlns="http://schemas.openxmlformats.org/spreadsheetml/2006/main">
  <numFmts count="9">
    <numFmt numFmtId="41" formatCode="_(* #,##0_);_(* \(#,##0\);_(* &quot;-&quot;_);_(@_)"/>
    <numFmt numFmtId="43" formatCode="_(* #,##0.00_);_(* \(#,##0.00\);_(* &quot;-&quot;??_);_(@_)"/>
    <numFmt numFmtId="164" formatCode="_(* #,##0_);_(* \(#,##0\);_(* &quot;-&quot;??_);_(@_)"/>
    <numFmt numFmtId="165" formatCode="0.000"/>
    <numFmt numFmtId="166" formatCode="0.0%"/>
    <numFmt numFmtId="167" formatCode="General_)"/>
    <numFmt numFmtId="168" formatCode="#,##0.0"/>
    <numFmt numFmtId="169" formatCode="0.0"/>
    <numFmt numFmtId="170" formatCode="_(* #,##0.0_);_(* \(#,##0.0\);_(* &quot;-&quot;??_);_(@_)"/>
  </numFmts>
  <fonts count="111">
    <font>
      <sz val="11"/>
      <color theme="1"/>
      <name val="Calibri"/>
      <family val="2"/>
      <scheme val="minor"/>
    </font>
    <font>
      <b/>
      <sz val="11"/>
      <color theme="1"/>
      <name val="Calibri"/>
      <family val="2"/>
      <scheme val="minor"/>
    </font>
    <font>
      <sz val="10"/>
      <name val="Arial"/>
      <family val="2"/>
    </font>
    <font>
      <b/>
      <sz val="10"/>
      <name val="Arial"/>
      <family val="2"/>
    </font>
    <font>
      <b/>
      <sz val="12"/>
      <name val="Arial"/>
      <family val="2"/>
    </font>
    <font>
      <b/>
      <sz val="12"/>
      <name val="Calibri"/>
      <family val="2"/>
      <scheme val="minor"/>
    </font>
    <font>
      <b/>
      <sz val="14"/>
      <name val="Arial"/>
      <family val="2"/>
    </font>
    <font>
      <sz val="10"/>
      <name val="Arial"/>
      <family val="2"/>
    </font>
    <font>
      <sz val="12"/>
      <name val="Calibri"/>
      <family val="2"/>
      <scheme val="minor"/>
    </font>
    <font>
      <sz val="11"/>
      <color theme="1"/>
      <name val="Calibri"/>
      <family val="2"/>
      <scheme val="minor"/>
    </font>
    <font>
      <sz val="10"/>
      <color theme="1"/>
      <name val="Arial"/>
      <family val="2"/>
    </font>
    <font>
      <b/>
      <sz val="14"/>
      <color theme="1"/>
      <name val="Arial"/>
      <family val="2"/>
    </font>
    <font>
      <sz val="11"/>
      <name val="Calibri"/>
      <family val="2"/>
      <scheme val="minor"/>
    </font>
    <font>
      <b/>
      <sz val="11"/>
      <name val="Calibri"/>
      <family val="2"/>
      <scheme val="minor"/>
    </font>
    <font>
      <u/>
      <sz val="18"/>
      <color theme="1"/>
      <name val="Cooper Black"/>
      <family val="1"/>
    </font>
    <font>
      <b/>
      <u/>
      <sz val="18"/>
      <color theme="1"/>
      <name val="Cooper Black"/>
      <family val="1"/>
    </font>
    <font>
      <b/>
      <sz val="16"/>
      <color theme="1"/>
      <name val="Bookman Old Style"/>
      <family val="1"/>
    </font>
    <font>
      <i/>
      <sz val="18"/>
      <color theme="1"/>
      <name val="Cooper Black"/>
      <family val="1"/>
    </font>
    <font>
      <sz val="16"/>
      <color theme="1"/>
      <name val="Arial Black"/>
      <family val="2"/>
    </font>
    <font>
      <b/>
      <u/>
      <sz val="20"/>
      <color theme="1"/>
      <name val="Cooper Black"/>
      <family val="1"/>
    </font>
    <font>
      <b/>
      <u/>
      <sz val="22"/>
      <color theme="1"/>
      <name val="Cooper Black"/>
      <family val="1"/>
    </font>
    <font>
      <sz val="10"/>
      <name val="Calibri"/>
      <family val="2"/>
      <scheme val="minor"/>
    </font>
    <font>
      <b/>
      <sz val="14"/>
      <name val="Calibri"/>
      <family val="2"/>
      <scheme val="minor"/>
    </font>
    <font>
      <b/>
      <sz val="18"/>
      <color theme="1"/>
      <name val="Bookman Old Style"/>
      <family val="1"/>
    </font>
    <font>
      <b/>
      <sz val="11"/>
      <name val="Arial"/>
      <family val="2"/>
    </font>
    <font>
      <b/>
      <i/>
      <u/>
      <sz val="12"/>
      <name val="Times New Roman"/>
      <family val="1"/>
    </font>
    <font>
      <sz val="10"/>
      <color theme="0"/>
      <name val="Arial"/>
      <family val="2"/>
    </font>
    <font>
      <sz val="12"/>
      <color theme="1"/>
      <name val="Times New Roman"/>
      <family val="1"/>
    </font>
    <font>
      <b/>
      <sz val="12"/>
      <color theme="1"/>
      <name val="Times New Roman"/>
      <family val="1"/>
    </font>
    <font>
      <sz val="11"/>
      <color theme="1"/>
      <name val="Times New Roman"/>
      <family val="1"/>
    </font>
    <font>
      <sz val="11"/>
      <color theme="1"/>
      <name val="Arial"/>
      <family val="2"/>
    </font>
    <font>
      <sz val="11"/>
      <name val="Arial"/>
      <family val="2"/>
    </font>
    <font>
      <sz val="9"/>
      <name val="Arial"/>
      <family val="2"/>
    </font>
    <font>
      <b/>
      <sz val="11"/>
      <color theme="1"/>
      <name val="Times New Roman"/>
      <family val="1"/>
    </font>
    <font>
      <b/>
      <sz val="16"/>
      <color theme="1"/>
      <name val="Calibri"/>
      <family val="2"/>
      <scheme val="minor"/>
    </font>
    <font>
      <sz val="10"/>
      <color theme="1"/>
      <name val="Calibri"/>
      <family val="2"/>
      <scheme val="minor"/>
    </font>
    <font>
      <b/>
      <sz val="11"/>
      <name val="Arial Black"/>
      <family val="2"/>
    </font>
    <font>
      <sz val="11"/>
      <name val="Arial Black"/>
      <family val="2"/>
    </font>
    <font>
      <sz val="11"/>
      <name val="Calibri"/>
      <family val="2"/>
    </font>
    <font>
      <b/>
      <sz val="10"/>
      <name val="Arial Black"/>
      <family val="2"/>
    </font>
    <font>
      <sz val="10"/>
      <name val="Calibri"/>
      <family val="2"/>
    </font>
    <font>
      <sz val="11"/>
      <color rgb="FF000000"/>
      <name val="Calibri"/>
      <family val="2"/>
      <scheme val="minor"/>
    </font>
    <font>
      <sz val="10"/>
      <name val="Arial Black"/>
      <family val="2"/>
    </font>
    <font>
      <sz val="11"/>
      <color indexed="8"/>
      <name val="Calibri"/>
      <family val="2"/>
    </font>
    <font>
      <sz val="11"/>
      <color rgb="FF000000"/>
      <name val="Calibri"/>
      <family val="2"/>
      <charset val="204"/>
    </font>
    <font>
      <b/>
      <sz val="11"/>
      <color rgb="FF000000"/>
      <name val="Arial"/>
      <family val="2"/>
    </font>
    <font>
      <b/>
      <sz val="11"/>
      <color theme="1"/>
      <name val="Arial"/>
      <family val="2"/>
    </font>
    <font>
      <sz val="11"/>
      <name val="Arial"/>
      <family val="2"/>
    </font>
    <font>
      <i/>
      <sz val="10"/>
      <name val="Arial"/>
      <family val="2"/>
    </font>
    <font>
      <sz val="10"/>
      <name val="Courier"/>
      <family val="3"/>
    </font>
    <font>
      <sz val="11"/>
      <name val="Courier"/>
      <family val="3"/>
    </font>
    <font>
      <sz val="11"/>
      <color rgb="FFFF0000"/>
      <name val="Calibri"/>
      <family val="2"/>
      <scheme val="minor"/>
    </font>
    <font>
      <b/>
      <u/>
      <sz val="14"/>
      <name val="Arial"/>
      <family val="2"/>
    </font>
    <font>
      <b/>
      <sz val="14"/>
      <color theme="1"/>
      <name val="Calibri"/>
      <family val="2"/>
      <scheme val="minor"/>
    </font>
    <font>
      <b/>
      <sz val="12"/>
      <color theme="1"/>
      <name val="Calibri"/>
      <family val="2"/>
      <scheme val="minor"/>
    </font>
    <font>
      <b/>
      <sz val="11"/>
      <color rgb="FF000000"/>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
      <b/>
      <u/>
      <sz val="12"/>
      <color theme="1"/>
      <name val="Arial"/>
      <family val="2"/>
    </font>
    <font>
      <b/>
      <sz val="12"/>
      <color theme="1"/>
      <name val="Arial"/>
      <family val="2"/>
    </font>
    <font>
      <vertAlign val="superscript"/>
      <sz val="10"/>
      <color indexed="8"/>
      <name val="Calibri"/>
      <family val="2"/>
    </font>
    <font>
      <sz val="10"/>
      <color indexed="8"/>
      <name val="Calibri"/>
      <family val="2"/>
    </font>
    <font>
      <b/>
      <sz val="11"/>
      <name val="Calibri"/>
      <family val="2"/>
    </font>
    <font>
      <b/>
      <sz val="12"/>
      <name val="Arial Black"/>
      <family val="2"/>
    </font>
    <font>
      <b/>
      <sz val="16"/>
      <name val="Arial"/>
      <family val="2"/>
    </font>
    <font>
      <sz val="16"/>
      <color theme="1"/>
      <name val="Calibri"/>
      <family val="2"/>
      <scheme val="minor"/>
    </font>
    <font>
      <sz val="16"/>
      <name val="Arial"/>
      <family val="2"/>
    </font>
    <font>
      <b/>
      <sz val="16"/>
      <color theme="1"/>
      <name val="Arial Black"/>
      <family val="2"/>
    </font>
    <font>
      <sz val="18"/>
      <color theme="1"/>
      <name val="Calibri"/>
      <family val="2"/>
      <scheme val="minor"/>
    </font>
    <font>
      <b/>
      <sz val="48"/>
      <color theme="1"/>
      <name val="Calibri"/>
      <family val="2"/>
      <scheme val="minor"/>
    </font>
    <font>
      <b/>
      <u/>
      <sz val="11"/>
      <name val="Arial"/>
      <family val="2"/>
    </font>
    <font>
      <b/>
      <u/>
      <sz val="11"/>
      <color theme="1"/>
      <name val="Arial"/>
      <family val="2"/>
    </font>
    <font>
      <b/>
      <sz val="72"/>
      <color theme="1"/>
      <name val="Calibri"/>
      <family val="2"/>
      <scheme val="minor"/>
    </font>
    <font>
      <sz val="72"/>
      <color theme="1"/>
      <name val="Calibri"/>
      <family val="2"/>
      <scheme val="minor"/>
    </font>
    <font>
      <b/>
      <sz val="16"/>
      <color indexed="8"/>
      <name val="Arial"/>
      <family val="2"/>
    </font>
    <font>
      <sz val="11"/>
      <color indexed="8"/>
      <name val="Arial"/>
      <family val="2"/>
    </font>
    <font>
      <b/>
      <sz val="18"/>
      <color indexed="8"/>
      <name val="Arial"/>
      <family val="2"/>
    </font>
    <font>
      <b/>
      <sz val="14"/>
      <color indexed="8"/>
      <name val="Arial"/>
      <family val="2"/>
    </font>
    <font>
      <b/>
      <u/>
      <sz val="11"/>
      <color indexed="8"/>
      <name val="Arial"/>
      <family val="2"/>
    </font>
    <font>
      <b/>
      <sz val="11"/>
      <color indexed="8"/>
      <name val="Arial"/>
      <family val="2"/>
    </font>
    <font>
      <sz val="11"/>
      <color indexed="10"/>
      <name val="Arial"/>
      <family val="2"/>
    </font>
    <font>
      <u/>
      <sz val="11"/>
      <name val="Arial"/>
      <family val="2"/>
    </font>
    <font>
      <u/>
      <sz val="11"/>
      <color indexed="8"/>
      <name val="Arial"/>
      <family val="2"/>
    </font>
    <font>
      <sz val="12"/>
      <color indexed="8"/>
      <name val="Arial"/>
      <family val="2"/>
    </font>
    <font>
      <sz val="12"/>
      <name val="Arial"/>
      <family val="2"/>
    </font>
    <font>
      <u/>
      <sz val="12"/>
      <color indexed="8"/>
      <name val="Arial"/>
      <family val="2"/>
    </font>
    <font>
      <b/>
      <u/>
      <sz val="12"/>
      <color indexed="8"/>
      <name val="Arial"/>
      <family val="2"/>
    </font>
    <font>
      <b/>
      <sz val="12"/>
      <color indexed="8"/>
      <name val="Arial"/>
      <family val="2"/>
    </font>
    <font>
      <sz val="10"/>
      <name val="Arial"/>
      <family val="2"/>
    </font>
    <font>
      <sz val="10"/>
      <color indexed="8"/>
      <name val="Arial"/>
      <family val="2"/>
    </font>
    <font>
      <b/>
      <sz val="14"/>
      <name val="Arial Black"/>
      <family val="2"/>
    </font>
    <font>
      <sz val="14"/>
      <color theme="1"/>
      <name val="Calibri"/>
      <family val="2"/>
      <scheme val="minor"/>
    </font>
    <font>
      <sz val="14"/>
      <name val="Arial"/>
      <family val="2"/>
    </font>
    <font>
      <sz val="14"/>
      <color indexed="8"/>
      <name val="Arial"/>
      <family val="2"/>
    </font>
    <font>
      <sz val="10"/>
      <name val="MS Sans Serif"/>
      <family val="2"/>
      <charset val="178"/>
    </font>
    <font>
      <b/>
      <sz val="18"/>
      <name val="Arial"/>
      <family val="2"/>
    </font>
    <font>
      <b/>
      <sz val="22"/>
      <name val="Arial"/>
      <family val="2"/>
    </font>
    <font>
      <sz val="16"/>
      <color indexed="8"/>
      <name val="Arial"/>
      <family val="2"/>
    </font>
    <font>
      <sz val="18"/>
      <color indexed="8"/>
      <name val="Arial"/>
      <family val="2"/>
    </font>
    <font>
      <sz val="18"/>
      <name val="Arial"/>
      <family val="2"/>
    </font>
    <font>
      <b/>
      <u/>
      <sz val="11"/>
      <color theme="1"/>
      <name val="Calibri"/>
      <family val="2"/>
      <scheme val="minor"/>
    </font>
    <font>
      <b/>
      <u/>
      <sz val="12"/>
      <color theme="1"/>
      <name val="Calibri"/>
      <family val="2"/>
      <scheme val="minor"/>
    </font>
    <font>
      <sz val="8"/>
      <name val="Calibri"/>
      <family val="2"/>
      <scheme val="minor"/>
    </font>
    <font>
      <sz val="11"/>
      <color rgb="FF000000"/>
      <name val="Arial"/>
      <family val="2"/>
    </font>
    <font>
      <sz val="8"/>
      <name val="Arial"/>
      <family val="2"/>
    </font>
    <font>
      <b/>
      <sz val="10"/>
      <color theme="1"/>
      <name val="Calibri"/>
      <family val="2"/>
      <scheme val="minor"/>
    </font>
    <font>
      <vertAlign val="superscript"/>
      <sz val="10"/>
      <color theme="1"/>
      <name val="Calibri"/>
      <family val="2"/>
      <scheme val="minor"/>
    </font>
    <font>
      <sz val="11"/>
      <color rgb="FF00B050"/>
      <name val="Calibri"/>
      <family val="2"/>
      <scheme val="minor"/>
    </font>
    <font>
      <sz val="11"/>
      <color rgb="FF002060"/>
      <name val="Calibri"/>
      <family val="2"/>
      <scheme val="minor"/>
    </font>
    <font>
      <b/>
      <sz val="11"/>
      <color rgb="FF00206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indexed="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hair">
        <color indexed="64"/>
      </bottom>
      <diagonal/>
    </border>
    <border>
      <left/>
      <right/>
      <top style="hair">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149">
    <xf numFmtId="0" fontId="0" fillId="0" borderId="0"/>
    <xf numFmtId="43" fontId="2" fillId="0" borderId="0" applyFont="0" applyFill="0" applyBorder="0" applyAlignment="0" applyProtection="0"/>
    <xf numFmtId="0" fontId="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9" fillId="0" borderId="0"/>
    <xf numFmtId="0" fontId="2" fillId="0" borderId="0">
      <alignment vertical="center"/>
    </xf>
    <xf numFmtId="0" fontId="2" fillId="0" borderId="0"/>
    <xf numFmtId="43" fontId="2" fillId="0" borderId="0" applyFont="0" applyFill="0" applyBorder="0" applyAlignment="0" applyProtection="0">
      <alignment vertical="center"/>
    </xf>
    <xf numFmtId="0" fontId="2" fillId="0" borderId="0"/>
    <xf numFmtId="9" fontId="9" fillId="0" borderId="0" applyFont="0" applyFill="0" applyBorder="0" applyAlignment="0" applyProtection="0"/>
    <xf numFmtId="2" fontId="2"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0" fontId="43" fillId="0" borderId="0"/>
    <xf numFmtId="0" fontId="44"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4" fillId="0" borderId="0" applyFont="0" applyFill="0" applyBorder="0" applyAlignment="0" applyProtection="0"/>
    <xf numFmtId="0" fontId="47" fillId="0" borderId="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9" fillId="0" borderId="0"/>
    <xf numFmtId="0" fontId="2" fillId="0" borderId="0"/>
    <xf numFmtId="0" fontId="9" fillId="0" borderId="0"/>
    <xf numFmtId="0" fontId="9" fillId="0" borderId="0"/>
    <xf numFmtId="0" fontId="95" fillId="0" borderId="0" applyNumberFormat="0" applyFont="0" applyFill="0" applyBorder="0" applyAlignment="0" applyProtection="0">
      <alignment vertical="top"/>
    </xf>
  </cellStyleXfs>
  <cellXfs count="1563">
    <xf numFmtId="0" fontId="0" fillId="0" borderId="0" xfId="0"/>
    <xf numFmtId="0" fontId="0" fillId="0" borderId="0" xfId="0" applyFill="1"/>
    <xf numFmtId="0" fontId="2" fillId="0" borderId="0" xfId="0" applyFont="1"/>
    <xf numFmtId="0" fontId="3" fillId="0" borderId="0" xfId="0" applyFont="1" applyAlignment="1">
      <alignment horizontal="center"/>
    </xf>
    <xf numFmtId="0" fontId="3" fillId="0" borderId="0" xfId="0" applyFont="1"/>
    <xf numFmtId="0" fontId="6" fillId="0" borderId="0" xfId="0" applyFont="1" applyAlignment="1">
      <alignment vertical="justify"/>
    </xf>
    <xf numFmtId="0" fontId="3" fillId="0" borderId="12" xfId="0" applyFont="1" applyBorder="1" applyAlignment="1">
      <alignment horizontal="justify" vertical="center"/>
    </xf>
    <xf numFmtId="0" fontId="2" fillId="0" borderId="12" xfId="0" applyFont="1" applyBorder="1" applyAlignment="1">
      <alignment vertical="center"/>
    </xf>
    <xf numFmtId="164" fontId="2" fillId="0" borderId="12" xfId="1" applyNumberFormat="1" applyFont="1" applyBorder="1" applyAlignment="1">
      <alignment horizontal="right" vertical="center"/>
    </xf>
    <xf numFmtId="164" fontId="2" fillId="0" borderId="12" xfId="0" quotePrefix="1" applyNumberFormat="1" applyFont="1" applyBorder="1" applyAlignment="1">
      <alignment horizontal="center" vertical="center"/>
    </xf>
    <xf numFmtId="164" fontId="3" fillId="0" borderId="12" xfId="1" applyNumberFormat="1" applyFont="1" applyBorder="1" applyAlignment="1">
      <alignment horizontal="center" vertical="center"/>
    </xf>
    <xf numFmtId="164" fontId="3" fillId="0" borderId="12" xfId="1" applyNumberFormat="1" applyFont="1" applyBorder="1" applyAlignment="1">
      <alignment horizontal="right" vertical="center"/>
    </xf>
    <xf numFmtId="164" fontId="2" fillId="0" borderId="0" xfId="0" applyNumberFormat="1" applyFont="1"/>
    <xf numFmtId="0" fontId="6" fillId="0" borderId="0" xfId="0" applyFont="1" applyFill="1" applyAlignment="1">
      <alignment vertical="justify"/>
    </xf>
    <xf numFmtId="43" fontId="2" fillId="0" borderId="0" xfId="0" applyNumberFormat="1" applyFont="1"/>
    <xf numFmtId="0" fontId="2" fillId="0" borderId="1" xfId="0" applyFont="1" applyBorder="1" applyAlignment="1">
      <alignment horizontal="justify" vertical="top"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Alignment="1">
      <alignment horizontal="left"/>
    </xf>
    <xf numFmtId="0" fontId="2" fillId="0" borderId="9" xfId="0" applyFont="1" applyBorder="1" applyAlignment="1">
      <alignment horizontal="justify" vertical="top"/>
    </xf>
    <xf numFmtId="0" fontId="3" fillId="0" borderId="12" xfId="0" applyFont="1" applyBorder="1" applyAlignment="1">
      <alignment vertical="center"/>
    </xf>
    <xf numFmtId="0" fontId="0" fillId="0" borderId="1" xfId="0" applyFill="1" applyBorder="1"/>
    <xf numFmtId="0" fontId="12" fillId="0" borderId="0" xfId="0" applyFont="1" applyFill="1"/>
    <xf numFmtId="0" fontId="0" fillId="0" borderId="0" xfId="0" applyFont="1"/>
    <xf numFmtId="0" fontId="0" fillId="0" borderId="0" xfId="0" applyBorder="1"/>
    <xf numFmtId="0" fontId="0" fillId="2" borderId="0" xfId="0" applyFill="1"/>
    <xf numFmtId="0" fontId="9" fillId="0" borderId="0" xfId="7" applyFont="1" applyAlignment="1">
      <alignment horizontal="center" vertical="top"/>
    </xf>
    <xf numFmtId="0" fontId="14" fillId="0" borderId="0" xfId="7" applyFont="1" applyAlignment="1">
      <alignment horizontal="center"/>
    </xf>
    <xf numFmtId="0" fontId="15" fillId="0" borderId="0" xfId="7" applyFont="1" applyAlignment="1">
      <alignment horizontal="center"/>
    </xf>
    <xf numFmtId="0" fontId="16" fillId="0" borderId="0" xfId="7" applyFont="1" applyAlignment="1">
      <alignment horizontal="center" wrapText="1"/>
    </xf>
    <xf numFmtId="0" fontId="9" fillId="0" borderId="0" xfId="7" applyFont="1"/>
    <xf numFmtId="49" fontId="17" fillId="0" borderId="0" xfId="7" applyNumberFormat="1" applyFont="1" applyAlignment="1">
      <alignment horizontal="center"/>
    </xf>
    <xf numFmtId="0" fontId="18" fillId="0" borderId="0" xfId="7" applyFont="1" applyAlignment="1">
      <alignment horizontal="center"/>
    </xf>
    <xf numFmtId="0" fontId="15" fillId="0" borderId="0" xfId="7" applyFont="1" applyAlignment="1">
      <alignment horizontal="center" wrapText="1"/>
    </xf>
    <xf numFmtId="0" fontId="19" fillId="0" borderId="0" xfId="7" applyFont="1" applyAlignment="1">
      <alignment horizontal="center"/>
    </xf>
    <xf numFmtId="0" fontId="19" fillId="0" borderId="0" xfId="7" applyFont="1" applyAlignment="1">
      <alignment horizontal="center" wrapText="1"/>
    </xf>
    <xf numFmtId="0" fontId="20" fillId="0" borderId="0" xfId="7" applyFont="1" applyAlignment="1">
      <alignment horizontal="center"/>
    </xf>
    <xf numFmtId="0" fontId="8" fillId="0" borderId="1" xfId="8" applyFont="1" applyFill="1" applyBorder="1" applyAlignment="1">
      <alignment horizontal="center" vertical="center"/>
    </xf>
    <xf numFmtId="164" fontId="8" fillId="0" borderId="1" xfId="10" applyNumberFormat="1" applyFont="1" applyFill="1" applyBorder="1" applyAlignment="1">
      <alignment horizontal="center" vertical="center"/>
    </xf>
    <xf numFmtId="0" fontId="21" fillId="0" borderId="1" xfId="8" applyFont="1" applyFill="1" applyBorder="1" applyAlignment="1">
      <alignment horizontal="center" vertical="center"/>
    </xf>
    <xf numFmtId="0" fontId="22" fillId="0" borderId="1" xfId="8" applyFont="1" applyFill="1" applyBorder="1" applyAlignment="1">
      <alignment horizontal="right" vertical="center"/>
    </xf>
    <xf numFmtId="164" fontId="22" fillId="0" borderId="1" xfId="10" applyNumberFormat="1" applyFont="1" applyFill="1" applyBorder="1" applyAlignment="1">
      <alignment horizontal="center" vertical="center"/>
    </xf>
    <xf numFmtId="0" fontId="21" fillId="0" borderId="0" xfId="9" applyFont="1" applyFill="1" applyBorder="1" applyAlignment="1">
      <alignment horizontal="center" vertical="center"/>
    </xf>
    <xf numFmtId="0" fontId="12" fillId="0" borderId="0" xfId="11" applyFont="1" applyFill="1" applyAlignment="1">
      <alignment wrapText="1"/>
    </xf>
    <xf numFmtId="0" fontId="26" fillId="0" borderId="0" xfId="11" applyFont="1"/>
    <xf numFmtId="0" fontId="2" fillId="0" borderId="0" xfId="11"/>
    <xf numFmtId="0" fontId="2" fillId="0" borderId="0" xfId="11" applyFill="1" applyAlignment="1">
      <alignment horizontal="center"/>
    </xf>
    <xf numFmtId="0" fontId="26" fillId="0" borderId="0" xfId="11" applyFont="1" applyFill="1" applyAlignment="1">
      <alignment horizontal="center"/>
    </xf>
    <xf numFmtId="0" fontId="26" fillId="0" borderId="0" xfId="11" applyFont="1" applyAlignment="1">
      <alignment horizontal="center"/>
    </xf>
    <xf numFmtId="0" fontId="27" fillId="0" borderId="1" xfId="11" applyFont="1" applyFill="1" applyBorder="1" applyAlignment="1">
      <alignment horizontal="center" vertical="center" wrapText="1"/>
    </xf>
    <xf numFmtId="0" fontId="27" fillId="0" borderId="1" xfId="11" applyFont="1" applyBorder="1" applyAlignment="1">
      <alignment horizontal="center" vertical="center" wrapText="1"/>
    </xf>
    <xf numFmtId="0" fontId="28" fillId="0" borderId="3" xfId="11" applyFont="1" applyFill="1" applyBorder="1" applyAlignment="1">
      <alignment horizontal="center" vertical="center" wrapText="1"/>
    </xf>
    <xf numFmtId="0" fontId="28" fillId="0" borderId="0" xfId="11" applyFont="1" applyFill="1" applyBorder="1" applyAlignment="1">
      <alignment horizontal="center" vertical="center" wrapText="1"/>
    </xf>
    <xf numFmtId="0" fontId="27" fillId="0" borderId="0" xfId="11" applyFont="1" applyFill="1" applyBorder="1" applyAlignment="1">
      <alignment horizontal="center" vertical="center" wrapText="1"/>
    </xf>
    <xf numFmtId="0" fontId="27" fillId="0" borderId="0" xfId="11" applyFont="1" applyBorder="1" applyAlignment="1">
      <alignment horizontal="center" vertical="center" wrapText="1"/>
    </xf>
    <xf numFmtId="166" fontId="27" fillId="0" borderId="0" xfId="11" applyNumberFormat="1" applyFont="1" applyFill="1" applyBorder="1" applyAlignment="1">
      <alignment horizontal="center" vertical="center" wrapText="1"/>
    </xf>
    <xf numFmtId="0" fontId="30" fillId="0" borderId="0" xfId="11" applyFont="1" applyFill="1" applyBorder="1" applyAlignment="1">
      <alignment horizontal="center"/>
    </xf>
    <xf numFmtId="0" fontId="29" fillId="0" borderId="0" xfId="11" applyFont="1" applyFill="1" applyBorder="1" applyAlignment="1">
      <alignment horizontal="left"/>
    </xf>
    <xf numFmtId="1" fontId="30" fillId="0" borderId="0" xfId="11" applyNumberFormat="1" applyFont="1" applyFill="1" applyBorder="1" applyAlignment="1">
      <alignment horizontal="center"/>
    </xf>
    <xf numFmtId="10" fontId="31" fillId="0" borderId="0" xfId="11" applyNumberFormat="1" applyFont="1" applyFill="1" applyBorder="1" applyAlignment="1">
      <alignment horizontal="center"/>
    </xf>
    <xf numFmtId="1" fontId="30" fillId="0" borderId="0" xfId="11" applyNumberFormat="1" applyFont="1" applyBorder="1" applyAlignment="1">
      <alignment horizontal="center"/>
    </xf>
    <xf numFmtId="166" fontId="31" fillId="0" borderId="0" xfId="11" applyNumberFormat="1" applyFont="1" applyFill="1" applyBorder="1" applyAlignment="1">
      <alignment horizontal="center"/>
    </xf>
    <xf numFmtId="1" fontId="30" fillId="0" borderId="0" xfId="11" applyNumberFormat="1" applyFont="1" applyBorder="1"/>
    <xf numFmtId="2" fontId="30" fillId="0" borderId="0" xfId="11" applyNumberFormat="1" applyFont="1" applyBorder="1" applyAlignment="1">
      <alignment horizontal="center"/>
    </xf>
    <xf numFmtId="0" fontId="30" fillId="0" borderId="0" xfId="11" applyFont="1" applyFill="1" applyBorder="1" applyAlignment="1">
      <alignment horizontal="center" vertical="center"/>
    </xf>
    <xf numFmtId="2" fontId="29" fillId="0" borderId="8" xfId="11" applyNumberFormat="1" applyFont="1" applyFill="1" applyBorder="1" applyAlignment="1">
      <alignment horizontal="center" vertical="center"/>
    </xf>
    <xf numFmtId="1" fontId="29" fillId="0" borderId="6" xfId="11" applyNumberFormat="1" applyFont="1" applyBorder="1" applyAlignment="1">
      <alignment horizontal="center" vertical="center"/>
    </xf>
    <xf numFmtId="0" fontId="29" fillId="0" borderId="6" xfId="11" applyFont="1" applyBorder="1" applyAlignment="1">
      <alignment horizontal="center" vertical="center"/>
    </xf>
    <xf numFmtId="0" fontId="2" fillId="0" borderId="0" xfId="11" applyFill="1"/>
    <xf numFmtId="0" fontId="2" fillId="0" borderId="0" xfId="11" applyFont="1" applyFill="1"/>
    <xf numFmtId="2" fontId="2" fillId="0" borderId="0" xfId="11" applyNumberFormat="1" applyFont="1" applyFill="1" applyAlignment="1">
      <alignment horizontal="center"/>
    </xf>
    <xf numFmtId="2" fontId="32" fillId="0" borderId="0" xfId="11" applyNumberFormat="1" applyFont="1" applyFill="1" applyAlignment="1">
      <alignment horizontal="center"/>
    </xf>
    <xf numFmtId="0" fontId="0" fillId="0" borderId="1" xfId="0" applyBorder="1"/>
    <xf numFmtId="164" fontId="0" fillId="0" borderId="0" xfId="0" applyNumberFormat="1"/>
    <xf numFmtId="0" fontId="6" fillId="0" borderId="0" xfId="0" applyFont="1" applyAlignment="1">
      <alignment horizontal="center" vertical="justify"/>
    </xf>
    <xf numFmtId="0" fontId="3" fillId="0" borderId="12" xfId="0" applyFont="1" applyBorder="1" applyAlignment="1">
      <alignment horizontal="center" vertical="center"/>
    </xf>
    <xf numFmtId="0" fontId="2" fillId="0" borderId="1" xfId="0" applyFont="1" applyFill="1" applyBorder="1" applyAlignment="1">
      <alignment horizontal="justify" vertical="justify"/>
    </xf>
    <xf numFmtId="0" fontId="2" fillId="0" borderId="5" xfId="0" applyFont="1" applyBorder="1" applyAlignment="1">
      <alignment horizontal="justify" vertical="top"/>
    </xf>
    <xf numFmtId="0" fontId="2" fillId="0" borderId="1" xfId="0" applyFont="1" applyBorder="1" applyAlignment="1">
      <alignment horizontal="justify" vertical="top"/>
    </xf>
    <xf numFmtId="0" fontId="2" fillId="0" borderId="2" xfId="0" applyFont="1" applyBorder="1" applyAlignment="1">
      <alignment horizontal="justify" vertical="top"/>
    </xf>
    <xf numFmtId="0" fontId="2" fillId="0" borderId="3" xfId="0" applyFont="1" applyBorder="1" applyAlignment="1">
      <alignment horizontal="justify" vertical="top"/>
    </xf>
    <xf numFmtId="0" fontId="13" fillId="0" borderId="1" xfId="0" applyFont="1" applyFill="1" applyBorder="1" applyAlignment="1">
      <alignment horizontal="center"/>
    </xf>
    <xf numFmtId="0" fontId="12"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xf>
    <xf numFmtId="0" fontId="38" fillId="0" borderId="1" xfId="0" applyFont="1" applyFill="1" applyBorder="1" applyAlignment="1">
      <alignment vertical="top" wrapText="1"/>
    </xf>
    <xf numFmtId="0" fontId="0" fillId="5" borderId="0" xfId="0" applyFill="1" applyAlignment="1">
      <alignment horizontal="center" wrapText="1"/>
    </xf>
    <xf numFmtId="0" fontId="12" fillId="0" borderId="1" xfId="0" applyFont="1" applyFill="1" applyBorder="1" applyAlignment="1">
      <alignment vertical="top" wrapText="1"/>
    </xf>
    <xf numFmtId="0" fontId="0" fillId="2" borderId="0" xfId="0" applyFill="1" applyAlignment="1">
      <alignment horizontal="center" vertical="center" wrapText="1"/>
    </xf>
    <xf numFmtId="0" fontId="0" fillId="5" borderId="0" xfId="0" applyFill="1" applyAlignment="1">
      <alignment horizontal="center" vertical="center" wrapText="1"/>
    </xf>
    <xf numFmtId="0" fontId="12" fillId="0" borderId="1" xfId="0" applyFont="1" applyFill="1" applyBorder="1" applyAlignment="1">
      <alignment wrapText="1"/>
    </xf>
    <xf numFmtId="0" fontId="38" fillId="0" borderId="1" xfId="0" applyFont="1" applyFill="1" applyBorder="1" applyAlignment="1">
      <alignment horizontal="left" vertical="top" wrapText="1"/>
    </xf>
    <xf numFmtId="0" fontId="12" fillId="0" borderId="1" xfId="0" quotePrefix="1" applyFont="1" applyFill="1" applyBorder="1" applyAlignment="1">
      <alignment horizontal="center" vertical="center"/>
    </xf>
    <xf numFmtId="43" fontId="0" fillId="0" borderId="0" xfId="0" applyNumberFormat="1"/>
    <xf numFmtId="0" fontId="12" fillId="0" borderId="1" xfId="0" applyFont="1" applyFill="1" applyBorder="1" applyAlignment="1">
      <alignment horizontal="left" vertical="center" wrapText="1"/>
    </xf>
    <xf numFmtId="0" fontId="0" fillId="2" borderId="0" xfId="0" applyFill="1" applyAlignment="1">
      <alignment wrapText="1"/>
    </xf>
    <xf numFmtId="0" fontId="12" fillId="0" borderId="1" xfId="0" applyFont="1" applyFill="1" applyBorder="1" applyAlignment="1">
      <alignment vertical="top"/>
    </xf>
    <xf numFmtId="0" fontId="12" fillId="0" borderId="1" xfId="0" applyFont="1" applyFill="1" applyBorder="1" applyAlignment="1">
      <alignment horizontal="center"/>
    </xf>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center"/>
    </xf>
    <xf numFmtId="2" fontId="0" fillId="0" borderId="1" xfId="0" applyNumberFormat="1" applyFill="1" applyBorder="1" applyAlignment="1">
      <alignment horizontal="center" vertical="center"/>
    </xf>
    <xf numFmtId="0" fontId="2" fillId="0" borderId="0" xfId="11" applyFont="1"/>
    <xf numFmtId="10" fontId="30" fillId="0" borderId="0" xfId="12" applyNumberFormat="1" applyFont="1" applyFill="1" applyBorder="1" applyAlignment="1">
      <alignment horizontal="center"/>
    </xf>
    <xf numFmtId="164" fontId="1" fillId="0" borderId="0" xfId="6" applyNumberFormat="1" applyFont="1" applyBorder="1" applyAlignment="1">
      <alignment horizontal="center"/>
    </xf>
    <xf numFmtId="43" fontId="0" fillId="0" borderId="0" xfId="6" applyFont="1"/>
    <xf numFmtId="0" fontId="2" fillId="0" borderId="1" xfId="0" applyFont="1" applyFill="1" applyBorder="1" applyAlignment="1">
      <alignment horizontal="justify" vertical="top"/>
    </xf>
    <xf numFmtId="0" fontId="0" fillId="0" borderId="0" xfId="0" applyAlignment="1">
      <alignment wrapText="1"/>
    </xf>
    <xf numFmtId="0" fontId="30" fillId="0" borderId="1" xfId="0" applyFont="1" applyBorder="1"/>
    <xf numFmtId="0" fontId="45" fillId="2" borderId="2" xfId="0" applyFont="1" applyFill="1" applyBorder="1" applyAlignment="1">
      <alignment horizontal="center" vertical="center" wrapText="1"/>
    </xf>
    <xf numFmtId="0" fontId="45" fillId="2" borderId="2" xfId="0" applyFont="1" applyFill="1" applyBorder="1" applyAlignment="1">
      <alignment horizontal="center" vertical="center"/>
    </xf>
    <xf numFmtId="0" fontId="24" fillId="0" borderId="2"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12" fillId="0" borderId="1" xfId="0" applyFont="1" applyFill="1" applyBorder="1"/>
    <xf numFmtId="0" fontId="41" fillId="0" borderId="1" xfId="0" applyFont="1" applyFill="1" applyBorder="1" applyAlignment="1">
      <alignment horizontal="center" vertical="center" wrapText="1"/>
    </xf>
    <xf numFmtId="0" fontId="2" fillId="0" borderId="0" xfId="51" applyFont="1"/>
    <xf numFmtId="0" fontId="47" fillId="0" borderId="0" xfId="51"/>
    <xf numFmtId="167" fontId="4" fillId="0" borderId="18" xfId="51" applyNumberFormat="1" applyFont="1" applyBorder="1" applyAlignment="1" applyProtection="1">
      <alignment horizontal="left"/>
    </xf>
    <xf numFmtId="167" fontId="4" fillId="0" borderId="17" xfId="51" applyNumberFormat="1" applyFont="1" applyBorder="1" applyAlignment="1" applyProtection="1">
      <alignment horizontal="center"/>
    </xf>
    <xf numFmtId="167" fontId="4" fillId="0" borderId="18" xfId="51" applyNumberFormat="1" applyFont="1" applyBorder="1" applyAlignment="1" applyProtection="1">
      <alignment horizontal="center"/>
    </xf>
    <xf numFmtId="0" fontId="4" fillId="0" borderId="19" xfId="51" applyFont="1" applyBorder="1" applyAlignment="1">
      <alignment horizontal="center"/>
    </xf>
    <xf numFmtId="0" fontId="4" fillId="0" borderId="20" xfId="51" applyFont="1" applyBorder="1" applyAlignment="1">
      <alignment horizontal="center"/>
    </xf>
    <xf numFmtId="0" fontId="24" fillId="0" borderId="0" xfId="51" applyFont="1"/>
    <xf numFmtId="0" fontId="2" fillId="0" borderId="5" xfId="51" applyFont="1" applyBorder="1" applyAlignment="1">
      <alignment horizontal="center"/>
    </xf>
    <xf numFmtId="0" fontId="2" fillId="0" borderId="0" xfId="51" applyFont="1" applyBorder="1" applyAlignment="1">
      <alignment horizontal="justify" vertical="top"/>
    </xf>
    <xf numFmtId="0" fontId="2" fillId="0" borderId="15" xfId="51" applyFont="1" applyBorder="1" applyAlignment="1">
      <alignment horizontal="center"/>
    </xf>
    <xf numFmtId="0" fontId="2" fillId="0" borderId="22" xfId="51" applyFont="1" applyBorder="1" applyAlignment="1">
      <alignment horizontal="right"/>
    </xf>
    <xf numFmtId="0" fontId="2" fillId="0" borderId="23" xfId="51" applyFont="1" applyBorder="1" applyAlignment="1">
      <alignment horizontal="right"/>
    </xf>
    <xf numFmtId="0" fontId="2" fillId="0" borderId="5" xfId="51" quotePrefix="1" applyFont="1" applyBorder="1" applyAlignment="1">
      <alignment horizontal="center" vertical="top"/>
    </xf>
    <xf numFmtId="0" fontId="2" fillId="0" borderId="0" xfId="51" applyFont="1" applyBorder="1" applyAlignment="1">
      <alignment horizontal="justify" vertical="top" wrapText="1"/>
    </xf>
    <xf numFmtId="3" fontId="2" fillId="0" borderId="15" xfId="51" applyNumberFormat="1" applyFont="1" applyBorder="1" applyAlignment="1">
      <alignment horizontal="center"/>
    </xf>
    <xf numFmtId="168" fontId="2" fillId="0" borderId="22" xfId="51" applyNumberFormat="1" applyFont="1" applyBorder="1" applyAlignment="1">
      <alignment horizontal="right"/>
    </xf>
    <xf numFmtId="168" fontId="2" fillId="0" borderId="23" xfId="51" applyNumberFormat="1" applyFont="1" applyBorder="1" applyAlignment="1">
      <alignment horizontal="right"/>
    </xf>
    <xf numFmtId="0" fontId="2" fillId="0" borderId="0" xfId="51" applyFont="1" applyBorder="1"/>
    <xf numFmtId="0" fontId="24" fillId="0" borderId="0" xfId="51" applyFont="1" applyBorder="1" applyAlignment="1">
      <alignment horizontal="left" vertical="top" wrapText="1"/>
    </xf>
    <xf numFmtId="0" fontId="24" fillId="0" borderId="0" xfId="51" applyFont="1" applyBorder="1" applyAlignment="1">
      <alignment horizontal="justify" vertical="top" wrapText="1"/>
    </xf>
    <xf numFmtId="0" fontId="2" fillId="0" borderId="24" xfId="51" applyFont="1" applyBorder="1" applyAlignment="1">
      <alignment vertical="center" wrapText="1"/>
    </xf>
    <xf numFmtId="0" fontId="2" fillId="0" borderId="25" xfId="51" applyFont="1" applyBorder="1" applyAlignment="1">
      <alignment horizontal="center"/>
    </xf>
    <xf numFmtId="3" fontId="2" fillId="0" borderId="26" xfId="51" applyNumberFormat="1" applyFont="1" applyBorder="1" applyAlignment="1">
      <alignment horizontal="center"/>
    </xf>
    <xf numFmtId="168" fontId="2" fillId="0" borderId="27" xfId="51" applyNumberFormat="1" applyFont="1" applyBorder="1" applyAlignment="1">
      <alignment horizontal="right"/>
    </xf>
    <xf numFmtId="168" fontId="2" fillId="0" borderId="28" xfId="51" applyNumberFormat="1" applyFont="1" applyBorder="1" applyAlignment="1">
      <alignment horizontal="right"/>
    </xf>
    <xf numFmtId="0" fontId="2" fillId="0" borderId="0" xfId="51" applyFont="1" applyBorder="1" applyAlignment="1">
      <alignment vertical="center" wrapText="1"/>
    </xf>
    <xf numFmtId="0" fontId="2" fillId="0" borderId="5" xfId="51" applyFont="1" applyBorder="1" applyAlignment="1">
      <alignment horizontal="center" vertical="top"/>
    </xf>
    <xf numFmtId="1" fontId="2" fillId="0" borderId="15" xfId="51" applyNumberFormat="1" applyFont="1" applyBorder="1" applyAlignment="1">
      <alignment horizontal="center"/>
    </xf>
    <xf numFmtId="0" fontId="2" fillId="0" borderId="24" xfId="51" applyFont="1" applyBorder="1" applyAlignment="1">
      <alignment horizontal="left" vertical="top" wrapText="1"/>
    </xf>
    <xf numFmtId="1" fontId="2" fillId="0" borderId="26" xfId="51" applyNumberFormat="1" applyFont="1" applyBorder="1" applyAlignment="1">
      <alignment horizontal="center"/>
    </xf>
    <xf numFmtId="0" fontId="2" fillId="0" borderId="3" xfId="51" applyFont="1" applyBorder="1" applyAlignment="1">
      <alignment horizontal="center"/>
    </xf>
    <xf numFmtId="0" fontId="31" fillId="0" borderId="4" xfId="51" applyFont="1" applyFill="1" applyBorder="1"/>
    <xf numFmtId="1" fontId="2" fillId="0" borderId="16" xfId="51" applyNumberFormat="1" applyFont="1" applyBorder="1" applyAlignment="1">
      <alignment horizontal="center"/>
    </xf>
    <xf numFmtId="168" fontId="2" fillId="0" borderId="29" xfId="51" applyNumberFormat="1" applyFont="1" applyBorder="1" applyAlignment="1">
      <alignment horizontal="right"/>
    </xf>
    <xf numFmtId="168" fontId="2" fillId="0" borderId="30" xfId="51" applyNumberFormat="1" applyFont="1" applyBorder="1" applyAlignment="1">
      <alignment horizontal="right"/>
    </xf>
    <xf numFmtId="167" fontId="2" fillId="0" borderId="5" xfId="51" applyNumberFormat="1" applyFont="1" applyBorder="1" applyAlignment="1" applyProtection="1">
      <alignment horizontal="center" vertical="top"/>
    </xf>
    <xf numFmtId="167" fontId="2" fillId="0" borderId="10" xfId="51" applyNumberFormat="1" applyFont="1" applyBorder="1" applyAlignment="1" applyProtection="1">
      <alignment horizontal="justify" vertical="top"/>
    </xf>
    <xf numFmtId="0" fontId="24" fillId="0" borderId="5" xfId="51" applyFont="1" applyBorder="1" applyAlignment="1">
      <alignment horizontal="left" vertical="top" wrapText="1"/>
    </xf>
    <xf numFmtId="167" fontId="2" fillId="0" borderId="31" xfId="51" applyNumberFormat="1" applyFont="1" applyBorder="1" applyAlignment="1" applyProtection="1">
      <alignment horizontal="justify" vertical="top"/>
    </xf>
    <xf numFmtId="0" fontId="2" fillId="0" borderId="32" xfId="51" applyFont="1" applyBorder="1" applyAlignment="1">
      <alignment horizontal="center"/>
    </xf>
    <xf numFmtId="3" fontId="2" fillId="0" borderId="33" xfId="51" applyNumberFormat="1" applyFont="1" applyBorder="1" applyAlignment="1">
      <alignment horizontal="center"/>
    </xf>
    <xf numFmtId="168" fontId="2" fillId="0" borderId="34" xfId="51" applyNumberFormat="1" applyFont="1" applyBorder="1" applyAlignment="1">
      <alignment horizontal="right"/>
    </xf>
    <xf numFmtId="168" fontId="2" fillId="0" borderId="35" xfId="51" applyNumberFormat="1" applyFont="1" applyBorder="1" applyAlignment="1">
      <alignment horizontal="right"/>
    </xf>
    <xf numFmtId="167" fontId="2" fillId="0" borderId="0" xfId="51" applyNumberFormat="1" applyFont="1" applyBorder="1" applyAlignment="1" applyProtection="1">
      <alignment horizontal="left"/>
    </xf>
    <xf numFmtId="168" fontId="2" fillId="0" borderId="22" xfId="51" applyNumberFormat="1" applyFont="1" applyBorder="1"/>
    <xf numFmtId="168" fontId="2" fillId="0" borderId="23" xfId="51" applyNumberFormat="1" applyFont="1" applyBorder="1"/>
    <xf numFmtId="167" fontId="2" fillId="0" borderId="0" xfId="51" applyNumberFormat="1" applyFont="1" applyBorder="1" applyAlignment="1" applyProtection="1">
      <alignment horizontal="justify" vertical="top" wrapText="1"/>
    </xf>
    <xf numFmtId="167" fontId="2" fillId="0" borderId="0" xfId="51" applyNumberFormat="1" applyFont="1" applyBorder="1" applyAlignment="1" applyProtection="1">
      <alignment horizontal="left" vertical="top" wrapText="1"/>
    </xf>
    <xf numFmtId="167" fontId="2" fillId="0" borderId="36" xfId="51" applyNumberFormat="1" applyFont="1" applyBorder="1" applyAlignment="1" applyProtection="1">
      <alignment horizontal="left" vertical="top" wrapText="1"/>
    </xf>
    <xf numFmtId="0" fontId="2" fillId="0" borderId="37" xfId="51" applyFont="1" applyBorder="1" applyAlignment="1">
      <alignment horizontal="center"/>
    </xf>
    <xf numFmtId="0" fontId="2" fillId="0" borderId="38" xfId="51" applyFont="1" applyBorder="1" applyAlignment="1">
      <alignment horizontal="center"/>
    </xf>
    <xf numFmtId="168" fontId="2" fillId="0" borderId="39" xfId="51" applyNumberFormat="1" applyFont="1" applyBorder="1"/>
    <xf numFmtId="168" fontId="2" fillId="0" borderId="40" xfId="51" applyNumberFormat="1" applyFont="1" applyBorder="1"/>
    <xf numFmtId="167" fontId="2" fillId="0" borderId="5" xfId="51" quotePrefix="1" applyNumberFormat="1" applyFont="1" applyBorder="1" applyAlignment="1" applyProtection="1">
      <alignment horizontal="center" vertical="top"/>
    </xf>
    <xf numFmtId="167" fontId="2" fillId="0" borderId="0" xfId="51" applyNumberFormat="1" applyFont="1" applyBorder="1" applyAlignment="1" applyProtection="1">
      <alignment horizontal="justify" vertical="top"/>
    </xf>
    <xf numFmtId="168" fontId="2" fillId="0" borderId="23" xfId="51" applyNumberFormat="1" applyFont="1" applyBorder="1" applyAlignment="1" applyProtection="1">
      <alignment horizontal="right"/>
    </xf>
    <xf numFmtId="167" fontId="2" fillId="0" borderId="5" xfId="51" applyNumberFormat="1" applyFont="1" applyBorder="1" applyAlignment="1" applyProtection="1">
      <alignment horizontal="center"/>
    </xf>
    <xf numFmtId="168" fontId="2" fillId="0" borderId="28" xfId="51" applyNumberFormat="1" applyFont="1" applyBorder="1" applyAlignment="1" applyProtection="1">
      <alignment horizontal="right"/>
    </xf>
    <xf numFmtId="167" fontId="2" fillId="0" borderId="31" xfId="51" applyNumberFormat="1" applyFont="1" applyBorder="1" applyAlignment="1" applyProtection="1">
      <alignment horizontal="left"/>
    </xf>
    <xf numFmtId="167" fontId="2" fillId="0" borderId="32" xfId="51" applyNumberFormat="1" applyFont="1" applyBorder="1" applyAlignment="1" applyProtection="1">
      <alignment horizontal="center"/>
    </xf>
    <xf numFmtId="1" fontId="2" fillId="0" borderId="33" xfId="51" applyNumberFormat="1" applyFont="1" applyBorder="1" applyAlignment="1">
      <alignment horizontal="center"/>
    </xf>
    <xf numFmtId="0" fontId="2" fillId="0" borderId="3" xfId="51" applyFont="1" applyBorder="1" applyAlignment="1">
      <alignment horizontal="center" vertical="top"/>
    </xf>
    <xf numFmtId="167" fontId="2" fillId="0" borderId="4" xfId="51" applyNumberFormat="1" applyFont="1" applyBorder="1" applyAlignment="1" applyProtection="1">
      <alignment horizontal="left"/>
    </xf>
    <xf numFmtId="167" fontId="2" fillId="0" borderId="3" xfId="51" applyNumberFormat="1" applyFont="1" applyBorder="1" applyAlignment="1" applyProtection="1">
      <alignment horizontal="center"/>
    </xf>
    <xf numFmtId="168" fontId="2" fillId="0" borderId="30" xfId="51" applyNumberFormat="1" applyFont="1" applyBorder="1" applyAlignment="1" applyProtection="1">
      <alignment horizontal="right"/>
    </xf>
    <xf numFmtId="0" fontId="2" fillId="0" borderId="24" xfId="51" applyFont="1" applyBorder="1" applyAlignment="1" applyProtection="1">
      <alignment horizontal="justify" vertical="top"/>
    </xf>
    <xf numFmtId="167" fontId="2" fillId="0" borderId="25" xfId="51" applyNumberFormat="1" applyFont="1" applyBorder="1" applyAlignment="1" applyProtection="1">
      <alignment horizontal="center"/>
    </xf>
    <xf numFmtId="0" fontId="2" fillId="0" borderId="26" xfId="51" applyFont="1" applyBorder="1" applyAlignment="1">
      <alignment horizontal="center"/>
    </xf>
    <xf numFmtId="0" fontId="24" fillId="0" borderId="25" xfId="51" applyFont="1" applyBorder="1" applyAlignment="1">
      <alignment horizontal="left" vertical="top" wrapText="1"/>
    </xf>
    <xf numFmtId="0" fontId="2" fillId="0" borderId="0" xfId="51" applyFont="1" applyBorder="1" applyAlignment="1">
      <alignment horizontal="justify"/>
    </xf>
    <xf numFmtId="0" fontId="2" fillId="0" borderId="31" xfId="51" applyFont="1" applyBorder="1"/>
    <xf numFmtId="168" fontId="2" fillId="0" borderId="34" xfId="51" applyNumberFormat="1" applyFont="1" applyBorder="1"/>
    <xf numFmtId="168" fontId="2" fillId="0" borderId="35" xfId="51" applyNumberFormat="1" applyFont="1" applyBorder="1" applyAlignment="1" applyProtection="1">
      <alignment horizontal="right"/>
    </xf>
    <xf numFmtId="0" fontId="2" fillId="0" borderId="5" xfId="51" applyFont="1" applyBorder="1" applyAlignment="1" applyProtection="1">
      <alignment horizontal="center" vertical="top"/>
    </xf>
    <xf numFmtId="0" fontId="2" fillId="0" borderId="0" xfId="51" applyFont="1" applyAlignment="1" applyProtection="1">
      <alignment horizontal="justify" vertical="top"/>
    </xf>
    <xf numFmtId="0" fontId="2" fillId="0" borderId="0" xfId="51" applyFont="1" applyAlignment="1">
      <alignment horizontal="center"/>
    </xf>
    <xf numFmtId="3" fontId="48" fillId="0" borderId="22" xfId="51" applyNumberFormat="1" applyFont="1" applyBorder="1" applyAlignment="1">
      <alignment horizontal="right"/>
    </xf>
    <xf numFmtId="3" fontId="2" fillId="0" borderId="23" xfId="51" applyNumberFormat="1" applyFont="1" applyBorder="1" applyAlignment="1">
      <alignment horizontal="right"/>
    </xf>
    <xf numFmtId="0" fontId="31" fillId="0" borderId="5" xfId="51" applyFont="1" applyBorder="1" applyAlignment="1" applyProtection="1">
      <alignment horizontal="center" vertical="top"/>
    </xf>
    <xf numFmtId="0" fontId="2" fillId="0" borderId="5" xfId="51" applyFont="1" applyBorder="1" applyAlignment="1" applyProtection="1">
      <alignment vertical="top"/>
    </xf>
    <xf numFmtId="0" fontId="2" fillId="0" borderId="24" xfId="51" applyFont="1" applyBorder="1" applyAlignment="1">
      <alignment horizontal="left" vertical="center" wrapText="1"/>
    </xf>
    <xf numFmtId="3" fontId="48" fillId="0" borderId="27" xfId="51" applyNumberFormat="1" applyFont="1" applyBorder="1" applyAlignment="1">
      <alignment vertical="top"/>
    </xf>
    <xf numFmtId="3" fontId="2" fillId="0" borderId="28" xfId="51" applyNumberFormat="1" applyFont="1" applyBorder="1" applyAlignment="1">
      <alignment vertical="top"/>
    </xf>
    <xf numFmtId="0" fontId="2" fillId="0" borderId="0" xfId="51" applyFont="1" applyAlignment="1">
      <alignment vertical="top"/>
    </xf>
    <xf numFmtId="0" fontId="2" fillId="0" borderId="3" xfId="51" applyFont="1" applyBorder="1" applyAlignment="1" applyProtection="1">
      <alignment horizontal="center" vertical="top"/>
    </xf>
    <xf numFmtId="0" fontId="2" fillId="0" borderId="4" xfId="51" applyFont="1" applyBorder="1" applyAlignment="1" applyProtection="1">
      <alignment horizontal="justify"/>
    </xf>
    <xf numFmtId="0" fontId="2" fillId="0" borderId="4" xfId="51" applyFont="1" applyBorder="1" applyAlignment="1">
      <alignment horizontal="center"/>
    </xf>
    <xf numFmtId="3" fontId="48" fillId="0" borderId="29" xfId="51" applyNumberFormat="1" applyFont="1" applyBorder="1" applyAlignment="1">
      <alignment horizontal="right"/>
    </xf>
    <xf numFmtId="3" fontId="2" fillId="0" borderId="30" xfId="51" applyNumberFormat="1" applyFont="1" applyBorder="1" applyAlignment="1">
      <alignment horizontal="right"/>
    </xf>
    <xf numFmtId="0" fontId="2" fillId="0" borderId="0" xfId="51" applyFont="1" applyAlignment="1">
      <alignment horizontal="justify" vertical="top"/>
    </xf>
    <xf numFmtId="0" fontId="2" fillId="0" borderId="22" xfId="51" applyFont="1" applyBorder="1"/>
    <xf numFmtId="0" fontId="2" fillId="0" borderId="23" xfId="51" applyFont="1" applyBorder="1"/>
    <xf numFmtId="0" fontId="49" fillId="0" borderId="0" xfId="51" applyFont="1"/>
    <xf numFmtId="0" fontId="2" fillId="0" borderId="41" xfId="51" applyFont="1" applyBorder="1" applyAlignment="1">
      <alignment horizontal="center"/>
    </xf>
    <xf numFmtId="0" fontId="2" fillId="0" borderId="27" xfId="51" applyFont="1" applyBorder="1"/>
    <xf numFmtId="0" fontId="2" fillId="0" borderId="28" xfId="51" applyFont="1" applyBorder="1"/>
    <xf numFmtId="0" fontId="2" fillId="0" borderId="24" xfId="51" applyFont="1" applyBorder="1" applyAlignment="1">
      <alignment horizontal="left"/>
    </xf>
    <xf numFmtId="0" fontId="2" fillId="0" borderId="36" xfId="51" applyFont="1" applyBorder="1" applyAlignment="1">
      <alignment horizontal="justify" vertical="justify"/>
    </xf>
    <xf numFmtId="0" fontId="2" fillId="0" borderId="42" xfId="51" applyFont="1" applyBorder="1" applyAlignment="1">
      <alignment horizontal="center"/>
    </xf>
    <xf numFmtId="0" fontId="2" fillId="0" borderId="39" xfId="51" applyFont="1" applyBorder="1"/>
    <xf numFmtId="0" fontId="2" fillId="0" borderId="40" xfId="51" applyFont="1" applyBorder="1"/>
    <xf numFmtId="0" fontId="2" fillId="0" borderId="10" xfId="51" applyNumberFormat="1" applyFont="1" applyBorder="1" applyAlignment="1">
      <alignment horizontal="justify" vertical="top" wrapText="1"/>
    </xf>
    <xf numFmtId="0" fontId="2" fillId="0" borderId="0" xfId="51" applyFont="1" applyBorder="1" applyAlignment="1">
      <alignment horizontal="center"/>
    </xf>
    <xf numFmtId="0" fontId="2" fillId="0" borderId="10" xfId="51" applyFont="1" applyBorder="1" applyAlignment="1">
      <alignment horizontal="justify" vertical="justify"/>
    </xf>
    <xf numFmtId="0" fontId="2" fillId="0" borderId="24" xfId="51" applyFont="1" applyBorder="1" applyAlignment="1">
      <alignment horizontal="justify"/>
    </xf>
    <xf numFmtId="0" fontId="24" fillId="0" borderId="10" xfId="51" applyFont="1" applyBorder="1" applyAlignment="1">
      <alignment horizontal="left" vertical="top" wrapText="1"/>
    </xf>
    <xf numFmtId="1" fontId="2" fillId="0" borderId="0" xfId="51" applyNumberFormat="1" applyFont="1" applyBorder="1" applyAlignment="1">
      <alignment horizontal="center"/>
    </xf>
    <xf numFmtId="0" fontId="2" fillId="0" borderId="24" xfId="51" applyFont="1" applyBorder="1" applyAlignment="1">
      <alignment horizontal="justify" vertical="top" wrapText="1"/>
    </xf>
    <xf numFmtId="0" fontId="2" fillId="0" borderId="25" xfId="51" applyFont="1" applyBorder="1" applyAlignment="1">
      <alignment horizontal="center" wrapText="1"/>
    </xf>
    <xf numFmtId="0" fontId="2" fillId="0" borderId="41" xfId="51" applyFont="1" applyBorder="1" applyAlignment="1">
      <alignment horizontal="center" wrapText="1"/>
    </xf>
    <xf numFmtId="168" fontId="2" fillId="0" borderId="27" xfId="51" applyNumberFormat="1" applyFont="1" applyBorder="1" applyAlignment="1">
      <alignment horizontal="right" wrapText="1"/>
    </xf>
    <xf numFmtId="168" fontId="2" fillId="0" borderId="28" xfId="51" applyNumberFormat="1" applyFont="1" applyBorder="1" applyAlignment="1" applyProtection="1">
      <alignment horizontal="right" wrapText="1"/>
    </xf>
    <xf numFmtId="0" fontId="2" fillId="0" borderId="43" xfId="51" applyFont="1" applyBorder="1" applyAlignment="1">
      <alignment horizontal="center" vertical="top"/>
    </xf>
    <xf numFmtId="167" fontId="2" fillId="0" borderId="21" xfId="51" applyNumberFormat="1" applyFont="1" applyBorder="1" applyAlignment="1" applyProtection="1">
      <alignment horizontal="justify"/>
    </xf>
    <xf numFmtId="0" fontId="2" fillId="0" borderId="21" xfId="51" applyFont="1" applyBorder="1" applyAlignment="1">
      <alignment horizontal="center"/>
    </xf>
    <xf numFmtId="1" fontId="2" fillId="0" borderId="44" xfId="51" applyNumberFormat="1" applyFont="1" applyBorder="1" applyAlignment="1">
      <alignment horizontal="center"/>
    </xf>
    <xf numFmtId="3" fontId="48" fillId="0" borderId="45" xfId="51" applyNumberFormat="1" applyFont="1" applyBorder="1" applyAlignment="1" applyProtection="1">
      <alignment horizontal="right"/>
    </xf>
    <xf numFmtId="3" fontId="2" fillId="0" borderId="44" xfId="51" applyNumberFormat="1" applyFont="1" applyBorder="1" applyAlignment="1" applyProtection="1">
      <alignment horizontal="right"/>
    </xf>
    <xf numFmtId="0" fontId="2" fillId="0" borderId="46" xfId="51" applyFont="1" applyBorder="1" applyAlignment="1">
      <alignment horizontal="center" vertical="top"/>
    </xf>
    <xf numFmtId="167" fontId="2" fillId="0" borderId="47" xfId="51" applyNumberFormat="1" applyFont="1" applyBorder="1" applyAlignment="1" applyProtection="1">
      <alignment horizontal="justify"/>
    </xf>
    <xf numFmtId="0" fontId="2" fillId="0" borderId="47" xfId="51" applyFont="1" applyBorder="1" applyAlignment="1">
      <alignment horizontal="center"/>
    </xf>
    <xf numFmtId="0" fontId="4" fillId="0" borderId="48" xfId="51" applyFont="1" applyBorder="1" applyAlignment="1">
      <alignment horizontal="right"/>
    </xf>
    <xf numFmtId="3" fontId="48" fillId="0" borderId="49" xfId="51" applyNumberFormat="1" applyFont="1" applyBorder="1" applyAlignment="1" applyProtection="1">
      <alignment horizontal="right"/>
    </xf>
    <xf numFmtId="3" fontId="2" fillId="0" borderId="48" xfId="51" applyNumberFormat="1" applyFont="1" applyBorder="1" applyAlignment="1" applyProtection="1">
      <alignment horizontal="right"/>
    </xf>
    <xf numFmtId="0" fontId="2" fillId="0" borderId="50" xfId="51" applyFont="1" applyBorder="1" applyAlignment="1">
      <alignment horizontal="center" vertical="top"/>
    </xf>
    <xf numFmtId="167" fontId="2" fillId="0" borderId="51" xfId="51" applyNumberFormat="1" applyFont="1" applyBorder="1" applyAlignment="1" applyProtection="1">
      <alignment horizontal="justify"/>
    </xf>
    <xf numFmtId="0" fontId="2" fillId="0" borderId="51" xfId="51" applyFont="1" applyBorder="1" applyAlignment="1">
      <alignment horizontal="center"/>
    </xf>
    <xf numFmtId="1" fontId="2" fillId="0" borderId="51" xfId="51" applyNumberFormat="1" applyFont="1" applyBorder="1" applyAlignment="1">
      <alignment horizontal="center"/>
    </xf>
    <xf numFmtId="3" fontId="48" fillId="0" borderId="51" xfId="51" applyNumberFormat="1" applyFont="1" applyBorder="1" applyAlignment="1" applyProtection="1">
      <alignment horizontal="right"/>
    </xf>
    <xf numFmtId="3" fontId="2" fillId="0" borderId="51" xfId="51" applyNumberFormat="1" applyFont="1" applyBorder="1" applyAlignment="1" applyProtection="1">
      <alignment horizontal="right"/>
    </xf>
    <xf numFmtId="167" fontId="31" fillId="0" borderId="0" xfId="51" applyNumberFormat="1" applyFont="1" applyAlignment="1" applyProtection="1">
      <alignment horizontal="center" vertical="top"/>
    </xf>
    <xf numFmtId="167" fontId="31" fillId="0" borderId="0" xfId="51" applyNumberFormat="1" applyFont="1" applyAlignment="1" applyProtection="1">
      <alignment horizontal="justify"/>
    </xf>
    <xf numFmtId="0" fontId="31" fillId="0" borderId="0" xfId="51" applyFont="1" applyAlignment="1" applyProtection="1">
      <alignment horizontal="center"/>
    </xf>
    <xf numFmtId="3" fontId="31" fillId="0" borderId="0" xfId="51" applyNumberFormat="1" applyFont="1" applyAlignment="1" applyProtection="1">
      <alignment horizontal="center"/>
    </xf>
    <xf numFmtId="39" fontId="47" fillId="0" borderId="0" xfId="51" applyNumberFormat="1" applyProtection="1"/>
    <xf numFmtId="167" fontId="31" fillId="0" borderId="0" xfId="51" quotePrefix="1" applyNumberFormat="1" applyFont="1" applyAlignment="1" applyProtection="1">
      <alignment horizontal="left"/>
    </xf>
    <xf numFmtId="167" fontId="31" fillId="0" borderId="0" xfId="51" quotePrefix="1" applyNumberFormat="1" applyFont="1" applyAlignment="1" applyProtection="1">
      <alignment horizontal="center"/>
    </xf>
    <xf numFmtId="0" fontId="47" fillId="0" borderId="0" xfId="51" applyAlignment="1">
      <alignment horizontal="center"/>
    </xf>
    <xf numFmtId="37" fontId="47" fillId="0" borderId="0" xfId="51" applyNumberFormat="1" applyAlignment="1" applyProtection="1">
      <alignment horizontal="center"/>
    </xf>
    <xf numFmtId="0" fontId="31" fillId="0" borderId="0" xfId="51" applyFont="1" applyAlignment="1">
      <alignment horizontal="center"/>
    </xf>
    <xf numFmtId="167" fontId="31" fillId="0" borderId="0" xfId="51" applyNumberFormat="1" applyFont="1" applyAlignment="1" applyProtection="1">
      <alignment horizontal="left"/>
    </xf>
    <xf numFmtId="167" fontId="31" fillId="0" borderId="0" xfId="51" applyNumberFormat="1" applyFont="1" applyAlignment="1" applyProtection="1">
      <alignment horizontal="center"/>
    </xf>
    <xf numFmtId="43" fontId="31" fillId="0" borderId="0" xfId="52" applyFont="1" applyProtection="1">
      <protection locked="0" hidden="1"/>
    </xf>
    <xf numFmtId="43" fontId="31" fillId="0" borderId="0" xfId="52" applyFont="1" applyAlignment="1"/>
    <xf numFmtId="0" fontId="50" fillId="0" borderId="0" xfId="51" applyFont="1"/>
    <xf numFmtId="0" fontId="31" fillId="0" borderId="0" xfId="51" applyFont="1" applyAlignment="1" applyProtection="1">
      <alignment horizontal="justify"/>
    </xf>
    <xf numFmtId="3" fontId="31" fillId="0" borderId="0" xfId="51" applyNumberFormat="1" applyFont="1" applyAlignment="1">
      <alignment horizontal="center"/>
    </xf>
    <xf numFmtId="167" fontId="31" fillId="0" borderId="0" xfId="51" quotePrefix="1" applyNumberFormat="1" applyFont="1" applyAlignment="1" applyProtection="1">
      <alignment horizontal="justify"/>
    </xf>
    <xf numFmtId="0" fontId="47" fillId="0" borderId="0" xfId="51" applyFont="1" applyAlignment="1">
      <alignment horizontal="center"/>
    </xf>
    <xf numFmtId="168" fontId="31" fillId="0" borderId="0" xfId="52" applyNumberFormat="1" applyFont="1" applyAlignment="1" applyProtection="1">
      <alignment horizontal="right"/>
      <protection locked="0" hidden="1"/>
    </xf>
    <xf numFmtId="168" fontId="31" fillId="0" borderId="0" xfId="51" applyNumberFormat="1" applyFont="1" applyAlignment="1">
      <alignment horizontal="right"/>
    </xf>
    <xf numFmtId="167" fontId="31" fillId="0" borderId="0" xfId="51" quotePrefix="1" applyNumberFormat="1" applyFont="1" applyAlignment="1" applyProtection="1">
      <alignment horizontal="center" vertical="top"/>
    </xf>
    <xf numFmtId="168" fontId="31" fillId="0" borderId="0" xfId="52" applyNumberFormat="1" applyFont="1" applyAlignment="1">
      <alignment horizontal="right"/>
    </xf>
    <xf numFmtId="0" fontId="31" fillId="0" borderId="0" xfId="51" quotePrefix="1" applyFont="1" applyAlignment="1">
      <alignment horizontal="center" vertical="top"/>
    </xf>
    <xf numFmtId="0" fontId="0" fillId="0" borderId="1" xfId="0" applyBorder="1" applyAlignment="1">
      <alignment horizontal="center"/>
    </xf>
    <xf numFmtId="0" fontId="1" fillId="0" borderId="1" xfId="0" applyFont="1" applyFill="1" applyBorder="1" applyAlignment="1">
      <alignment horizontal="center"/>
    </xf>
    <xf numFmtId="2" fontId="1" fillId="0" borderId="1" xfId="0" applyNumberFormat="1" applyFont="1" applyFill="1" applyBorder="1" applyAlignment="1">
      <alignment horizontal="center"/>
    </xf>
    <xf numFmtId="0" fontId="1" fillId="6" borderId="1" xfId="0" applyFont="1" applyFill="1" applyBorder="1" applyAlignment="1">
      <alignment horizontal="center"/>
    </xf>
    <xf numFmtId="0" fontId="1" fillId="0" borderId="1" xfId="0" applyFont="1" applyFill="1" applyBorder="1"/>
    <xf numFmtId="0" fontId="0" fillId="0" borderId="1" xfId="0" applyFont="1" applyFill="1" applyBorder="1"/>
    <xf numFmtId="2" fontId="0" fillId="0" borderId="1" xfId="0" applyNumberFormat="1" applyFont="1" applyFill="1" applyBorder="1"/>
    <xf numFmtId="0" fontId="54" fillId="0" borderId="1" xfId="0" applyFont="1" applyFill="1" applyBorder="1"/>
    <xf numFmtId="0" fontId="5" fillId="0" borderId="7" xfId="0" applyFont="1" applyFill="1" applyBorder="1"/>
    <xf numFmtId="2" fontId="0" fillId="0" borderId="1" xfId="0" applyNumberFormat="1" applyFill="1" applyBorder="1"/>
    <xf numFmtId="0" fontId="41" fillId="0" borderId="7" xfId="0" applyFont="1" applyFill="1" applyBorder="1" applyAlignment="1">
      <alignment horizontal="left" vertical="center" wrapText="1"/>
    </xf>
    <xf numFmtId="2" fontId="0" fillId="0" borderId="1" xfId="0" applyNumberFormat="1" applyFill="1" applyBorder="1" applyAlignment="1">
      <alignment horizontal="center"/>
    </xf>
    <xf numFmtId="43" fontId="41" fillId="0" borderId="1" xfId="27" applyFont="1" applyFill="1" applyBorder="1" applyAlignment="1">
      <alignment horizontal="center" vertical="center" wrapText="1"/>
    </xf>
    <xf numFmtId="0" fontId="0" fillId="0" borderId="0" xfId="0" applyAlignment="1">
      <alignment horizontal="center"/>
    </xf>
    <xf numFmtId="0" fontId="0" fillId="0" borderId="1" xfId="0" applyFill="1" applyBorder="1" applyAlignment="1">
      <alignment horizontal="center"/>
    </xf>
    <xf numFmtId="0" fontId="1" fillId="0" borderId="7" xfId="0" applyFont="1" applyFill="1" applyBorder="1"/>
    <xf numFmtId="0" fontId="0" fillId="0" borderId="1" xfId="0" applyFill="1" applyBorder="1" applyAlignment="1"/>
    <xf numFmtId="2" fontId="0" fillId="0" borderId="1" xfId="0" applyNumberFormat="1" applyFill="1" applyBorder="1" applyAlignment="1"/>
    <xf numFmtId="2" fontId="0" fillId="0" borderId="1" xfId="0" applyNumberFormat="1" applyFont="1" applyFill="1" applyBorder="1" applyAlignment="1"/>
    <xf numFmtId="0" fontId="1" fillId="0" borderId="7" xfId="0" applyFont="1" applyFill="1" applyBorder="1" applyAlignment="1">
      <alignment horizontal="center"/>
    </xf>
    <xf numFmtId="2" fontId="1" fillId="0" borderId="1" xfId="0" applyNumberFormat="1" applyFont="1" applyFill="1" applyBorder="1"/>
    <xf numFmtId="0" fontId="0" fillId="0" borderId="7" xfId="0" applyFill="1" applyBorder="1"/>
    <xf numFmtId="0" fontId="1" fillId="0" borderId="0" xfId="0" applyFont="1"/>
    <xf numFmtId="2" fontId="0" fillId="0" borderId="0" xfId="0" applyNumberFormat="1" applyFill="1"/>
    <xf numFmtId="0" fontId="13" fillId="0" borderId="7" xfId="0" applyFont="1" applyFill="1" applyBorder="1"/>
    <xf numFmtId="2" fontId="12" fillId="0" borderId="1" xfId="0" applyNumberFormat="1" applyFont="1" applyFill="1" applyBorder="1"/>
    <xf numFmtId="2" fontId="13" fillId="0" borderId="1" xfId="0" applyNumberFormat="1" applyFont="1" applyFill="1" applyBorder="1" applyAlignment="1">
      <alignment horizontal="center"/>
    </xf>
    <xf numFmtId="0" fontId="13" fillId="0" borderId="1" xfId="0" applyFont="1" applyFill="1" applyBorder="1"/>
    <xf numFmtId="0" fontId="51" fillId="0" borderId="1" xfId="0" applyFont="1" applyFill="1" applyBorder="1"/>
    <xf numFmtId="0" fontId="12" fillId="0" borderId="7" xfId="0" applyFont="1" applyFill="1" applyBorder="1"/>
    <xf numFmtId="0" fontId="51" fillId="2" borderId="1" xfId="0" applyFont="1" applyFill="1" applyBorder="1"/>
    <xf numFmtId="0" fontId="54" fillId="0" borderId="7" xfId="0" applyFont="1" applyFill="1" applyBorder="1"/>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2" fontId="0" fillId="0" borderId="0" xfId="0" applyNumberFormat="1" applyFont="1" applyFill="1" applyBorder="1" applyAlignment="1">
      <alignment horizontal="center"/>
    </xf>
    <xf numFmtId="1" fontId="1" fillId="0" borderId="1" xfId="0" applyNumberFormat="1" applyFont="1" applyFill="1" applyBorder="1" applyAlignment="1">
      <alignment horizontal="center"/>
    </xf>
    <xf numFmtId="0" fontId="33" fillId="0" borderId="7" xfId="0" applyFont="1" applyFill="1" applyBorder="1"/>
    <xf numFmtId="1" fontId="1" fillId="0" borderId="1" xfId="0" applyNumberFormat="1" applyFont="1" applyFill="1" applyBorder="1"/>
    <xf numFmtId="0" fontId="29" fillId="0" borderId="7" xfId="0" applyFont="1" applyFill="1" applyBorder="1"/>
    <xf numFmtId="0" fontId="55" fillId="0" borderId="7" xfId="0" applyFont="1" applyFill="1" applyBorder="1" applyAlignment="1">
      <alignment horizontal="left" vertical="center" wrapText="1"/>
    </xf>
    <xf numFmtId="43" fontId="41" fillId="0" borderId="1" xfId="27" applyFont="1" applyFill="1" applyBorder="1" applyAlignment="1">
      <alignment horizontal="center" vertical="center"/>
    </xf>
    <xf numFmtId="2" fontId="41" fillId="0" borderId="1" xfId="0" applyNumberFormat="1" applyFont="1" applyFill="1" applyBorder="1" applyAlignment="1">
      <alignment horizontal="center" vertical="center" wrapText="1"/>
    </xf>
    <xf numFmtId="0" fontId="51" fillId="0" borderId="0" xfId="0" applyFont="1"/>
    <xf numFmtId="1" fontId="0" fillId="0" borderId="1" xfId="0" applyNumberFormat="1" applyFill="1" applyBorder="1"/>
    <xf numFmtId="1" fontId="0" fillId="0" borderId="1" xfId="0" applyNumberFormat="1" applyFont="1" applyFill="1" applyBorder="1" applyAlignment="1">
      <alignment horizontal="center"/>
    </xf>
    <xf numFmtId="2" fontId="0" fillId="0" borderId="0" xfId="0" applyNumberFormat="1" applyFill="1" applyBorder="1" applyAlignment="1">
      <alignment horizontal="center"/>
    </xf>
    <xf numFmtId="0" fontId="0" fillId="0" borderId="0" xfId="0" applyFill="1" applyAlignment="1">
      <alignment horizontal="center"/>
    </xf>
    <xf numFmtId="0" fontId="41" fillId="0" borderId="0" xfId="0" applyFont="1" applyFill="1" applyBorder="1" applyAlignment="1">
      <alignment horizontal="left" vertical="center" wrapText="1"/>
    </xf>
    <xf numFmtId="0" fontId="41" fillId="0" borderId="0" xfId="0" applyNumberFormat="1" applyFont="1" applyFill="1" applyBorder="1" applyAlignment="1">
      <alignment horizontal="center" vertical="center" wrapText="1"/>
    </xf>
    <xf numFmtId="43" fontId="41" fillId="0" borderId="0" xfId="27" applyFont="1" applyFill="1" applyBorder="1" applyAlignment="1">
      <alignment horizontal="center" vertical="center"/>
    </xf>
    <xf numFmtId="0" fontId="41" fillId="0" borderId="7" xfId="0" applyFont="1" applyFill="1" applyBorder="1" applyAlignment="1">
      <alignment horizontal="left" vertical="center"/>
    </xf>
    <xf numFmtId="0" fontId="1" fillId="0" borderId="7" xfId="0" applyFont="1" applyFill="1" applyBorder="1" applyAlignment="1">
      <alignment horizontal="right"/>
    </xf>
    <xf numFmtId="2" fontId="0" fillId="0" borderId="1" xfId="0" applyNumberFormat="1" applyFill="1" applyBorder="1" applyAlignment="1">
      <alignment horizontal="right"/>
    </xf>
    <xf numFmtId="0" fontId="56" fillId="0" borderId="7" xfId="0" applyFont="1" applyFill="1" applyBorder="1"/>
    <xf numFmtId="0" fontId="0" fillId="0" borderId="1" xfId="0" applyFont="1" applyFill="1" applyBorder="1" applyAlignment="1"/>
    <xf numFmtId="0" fontId="41" fillId="0" borderId="1" xfId="0" applyFont="1" applyFill="1" applyBorder="1" applyAlignment="1">
      <alignment vertical="center" wrapText="1"/>
    </xf>
    <xf numFmtId="0" fontId="41" fillId="0" borderId="1" xfId="0" applyFont="1" applyFill="1" applyBorder="1" applyAlignment="1">
      <alignment horizontal="right" vertical="center" wrapText="1"/>
    </xf>
    <xf numFmtId="0" fontId="41" fillId="0" borderId="0" xfId="0" applyNumberFormat="1" applyFont="1" applyFill="1" applyBorder="1" applyAlignment="1">
      <alignment vertical="center" wrapText="1"/>
    </xf>
    <xf numFmtId="43" fontId="41" fillId="0" borderId="0" xfId="27" applyFont="1" applyFill="1" applyBorder="1" applyAlignment="1">
      <alignment vertical="center"/>
    </xf>
    <xf numFmtId="0" fontId="41" fillId="0" borderId="0" xfId="0" applyFont="1" applyFill="1" applyBorder="1" applyAlignment="1">
      <alignment vertical="center" wrapText="1"/>
    </xf>
    <xf numFmtId="2" fontId="0" fillId="0" borderId="1" xfId="0" applyNumberFormat="1" applyFont="1" applyFill="1" applyBorder="1" applyAlignment="1">
      <alignment horizontal="right"/>
    </xf>
    <xf numFmtId="2" fontId="0" fillId="0" borderId="1" xfId="0" applyNumberFormat="1" applyFill="1" applyBorder="1" applyAlignment="1">
      <alignment horizontal="right" vertical="center"/>
    </xf>
    <xf numFmtId="21" fontId="54" fillId="0" borderId="7" xfId="0" applyNumberFormat="1" applyFont="1" applyFill="1" applyBorder="1"/>
    <xf numFmtId="43" fontId="41" fillId="0" borderId="1" xfId="27" applyFont="1" applyFill="1" applyBorder="1" applyAlignment="1">
      <alignment vertical="center"/>
    </xf>
    <xf numFmtId="0" fontId="41" fillId="0" borderId="0" xfId="0" applyFont="1" applyFill="1" applyBorder="1" applyAlignment="1">
      <alignment horizontal="center" vertical="center" wrapText="1"/>
    </xf>
    <xf numFmtId="2" fontId="41" fillId="0" borderId="0" xfId="0" applyNumberFormat="1" applyFont="1" applyFill="1" applyBorder="1" applyAlignment="1">
      <alignment horizontal="center" vertical="center" wrapText="1"/>
    </xf>
    <xf numFmtId="0" fontId="1" fillId="0" borderId="7" xfId="0" applyFont="1" applyFill="1" applyBorder="1" applyAlignment="1">
      <alignment horizontal="left"/>
    </xf>
    <xf numFmtId="0" fontId="0" fillId="0" borderId="7" xfId="0" applyFill="1" applyBorder="1" applyAlignment="1">
      <alignment horizontal="left"/>
    </xf>
    <xf numFmtId="0" fontId="0" fillId="0" borderId="7" xfId="0" applyFont="1" applyFill="1" applyBorder="1" applyAlignment="1">
      <alignment horizontal="left"/>
    </xf>
    <xf numFmtId="0" fontId="1" fillId="0" borderId="7" xfId="0" applyFont="1" applyBorder="1"/>
    <xf numFmtId="1" fontId="0" fillId="0" borderId="1" xfId="0" applyNumberFormat="1" applyBorder="1"/>
    <xf numFmtId="0" fontId="0" fillId="0" borderId="7" xfId="0" applyBorder="1"/>
    <xf numFmtId="2" fontId="0" fillId="0" borderId="0" xfId="0" applyNumberFormat="1" applyFill="1" applyBorder="1" applyAlignment="1"/>
    <xf numFmtId="2" fontId="0" fillId="0" borderId="0" xfId="0" applyNumberFormat="1" applyFill="1" applyAlignment="1">
      <alignment horizontal="right"/>
    </xf>
    <xf numFmtId="0" fontId="1" fillId="9" borderId="7" xfId="0" applyFont="1" applyFill="1" applyBorder="1"/>
    <xf numFmtId="2" fontId="1" fillId="0" borderId="1" xfId="0" applyNumberFormat="1" applyFont="1" applyFill="1" applyBorder="1" applyAlignment="1">
      <alignment horizontal="right"/>
    </xf>
    <xf numFmtId="2" fontId="0" fillId="0" borderId="0" xfId="0" applyNumberFormat="1" applyFill="1" applyAlignment="1"/>
    <xf numFmtId="0" fontId="57" fillId="0" borderId="1" xfId="0" applyFont="1" applyFill="1" applyBorder="1"/>
    <xf numFmtId="0" fontId="12" fillId="0" borderId="7" xfId="0" applyFont="1" applyFill="1" applyBorder="1" applyAlignment="1">
      <alignment vertical="top" wrapText="1"/>
    </xf>
    <xf numFmtId="0" fontId="12" fillId="0" borderId="7" xfId="0" applyFont="1" applyFill="1" applyBorder="1" applyAlignment="1">
      <alignment vertical="top"/>
    </xf>
    <xf numFmtId="0" fontId="1" fillId="0" borderId="1" xfId="0" applyFont="1" applyFill="1" applyBorder="1" applyAlignment="1">
      <alignment horizontal="right"/>
    </xf>
    <xf numFmtId="2" fontId="13" fillId="0" borderId="1" xfId="0" applyNumberFormat="1" applyFont="1" applyFill="1" applyBorder="1" applyAlignment="1"/>
    <xf numFmtId="0" fontId="1" fillId="0" borderId="0" xfId="0" applyFont="1" applyFill="1"/>
    <xf numFmtId="2" fontId="12" fillId="0" borderId="1" xfId="0" applyNumberFormat="1" applyFont="1" applyFill="1" applyBorder="1" applyAlignment="1"/>
    <xf numFmtId="2" fontId="0" fillId="0" borderId="0" xfId="0" applyNumberFormat="1" applyFill="1" applyAlignment="1">
      <alignment horizontal="center"/>
    </xf>
    <xf numFmtId="2" fontId="12" fillId="0" borderId="1" xfId="0" applyNumberFormat="1" applyFont="1" applyFill="1" applyBorder="1" applyAlignment="1">
      <alignment horizontal="right"/>
    </xf>
    <xf numFmtId="2" fontId="13" fillId="0" borderId="1" xfId="0" applyNumberFormat="1" applyFont="1" applyFill="1" applyBorder="1"/>
    <xf numFmtId="1" fontId="0" fillId="0" borderId="7" xfId="0" applyNumberFormat="1" applyFill="1" applyBorder="1" applyAlignment="1">
      <alignment horizontal="left"/>
    </xf>
    <xf numFmtId="0" fontId="0" fillId="0" borderId="7" xfId="0" applyFill="1" applyBorder="1" applyAlignment="1">
      <alignment horizontal="right"/>
    </xf>
    <xf numFmtId="0" fontId="0" fillId="0" borderId="1" xfId="0" applyFill="1" applyBorder="1" applyAlignment="1">
      <alignment horizontal="right"/>
    </xf>
    <xf numFmtId="1" fontId="0" fillId="0" borderId="1" xfId="0" applyNumberFormat="1" applyFill="1" applyBorder="1" applyAlignment="1">
      <alignment horizontal="center"/>
    </xf>
    <xf numFmtId="0" fontId="0" fillId="0" borderId="7" xfId="0" applyFill="1" applyBorder="1" applyAlignment="1"/>
    <xf numFmtId="0" fontId="58" fillId="0" borderId="1" xfId="0" applyFont="1" applyFill="1" applyBorder="1" applyAlignment="1">
      <alignment horizontal="right"/>
    </xf>
    <xf numFmtId="1" fontId="12" fillId="0" borderId="1" xfId="0" applyNumberFormat="1" applyFont="1" applyFill="1" applyBorder="1" applyAlignment="1">
      <alignment horizontal="center"/>
    </xf>
    <xf numFmtId="2" fontId="12" fillId="0" borderId="8" xfId="0" applyNumberFormat="1" applyFont="1" applyFill="1" applyBorder="1"/>
    <xf numFmtId="2" fontId="12" fillId="0" borderId="7" xfId="0" applyNumberFormat="1" applyFont="1" applyFill="1" applyBorder="1"/>
    <xf numFmtId="2"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 fontId="0" fillId="0" borderId="1" xfId="0" applyNumberFormat="1" applyFont="1" applyFill="1" applyBorder="1" applyAlignment="1">
      <alignment horizontal="right"/>
    </xf>
    <xf numFmtId="1" fontId="13" fillId="0" borderId="1" xfId="0" applyNumberFormat="1" applyFont="1" applyFill="1" applyBorder="1" applyAlignment="1">
      <alignment horizontal="center"/>
    </xf>
    <xf numFmtId="0" fontId="0" fillId="0" borderId="7" xfId="0" applyFont="1" applyFill="1" applyBorder="1"/>
    <xf numFmtId="0" fontId="0" fillId="0" borderId="0" xfId="0" applyFill="1" applyBorder="1"/>
    <xf numFmtId="0" fontId="0" fillId="0" borderId="0" xfId="0" applyFill="1" applyBorder="1" applyAlignment="1">
      <alignment horizontal="center"/>
    </xf>
    <xf numFmtId="0" fontId="41" fillId="0" borderId="1" xfId="0" applyNumberFormat="1" applyFont="1" applyFill="1" applyBorder="1" applyAlignment="1">
      <alignment horizontal="center" vertical="center" wrapText="1"/>
    </xf>
    <xf numFmtId="0" fontId="12" fillId="0" borderId="0" xfId="0" applyFont="1" applyFill="1" applyAlignment="1">
      <alignment horizontal="center"/>
    </xf>
    <xf numFmtId="2" fontId="12" fillId="0" borderId="0" xfId="0" applyNumberFormat="1" applyFont="1" applyFill="1" applyAlignment="1">
      <alignment horizontal="center"/>
    </xf>
    <xf numFmtId="2" fontId="1" fillId="0" borderId="7" xfId="0" applyNumberFormat="1" applyFont="1" applyFill="1" applyBorder="1" applyAlignment="1">
      <alignment horizontal="center"/>
    </xf>
    <xf numFmtId="0" fontId="12" fillId="0" borderId="0" xfId="0" applyFont="1" applyFill="1" applyAlignment="1">
      <alignment wrapText="1"/>
    </xf>
    <xf numFmtId="0" fontId="21" fillId="0" borderId="0" xfId="0" applyFont="1" applyFill="1" applyAlignment="1">
      <alignment wrapText="1"/>
    </xf>
    <xf numFmtId="2" fontId="12" fillId="0" borderId="0" xfId="0" applyNumberFormat="1" applyFont="1" applyFill="1" applyBorder="1" applyAlignment="1">
      <alignment horizontal="center"/>
    </xf>
    <xf numFmtId="0" fontId="55" fillId="0" borderId="0" xfId="0" applyFont="1" applyFill="1" applyBorder="1" applyAlignment="1">
      <alignment horizontal="left" vertical="center" wrapText="1"/>
    </xf>
    <xf numFmtId="0" fontId="41" fillId="0" borderId="0" xfId="0" applyFont="1" applyFill="1" applyBorder="1" applyAlignment="1">
      <alignment horizontal="left" vertical="center"/>
    </xf>
    <xf numFmtId="169" fontId="1" fillId="0" borderId="1" xfId="0" applyNumberFormat="1" applyFont="1" applyFill="1" applyBorder="1" applyAlignment="1">
      <alignment horizontal="right"/>
    </xf>
    <xf numFmtId="2" fontId="0" fillId="0" borderId="1" xfId="0" applyNumberFormat="1" applyBorder="1"/>
    <xf numFmtId="1" fontId="13" fillId="0" borderId="1" xfId="0" applyNumberFormat="1" applyFont="1" applyFill="1" applyBorder="1"/>
    <xf numFmtId="165" fontId="0" fillId="0" borderId="0" xfId="0" applyNumberFormat="1"/>
    <xf numFmtId="164" fontId="0" fillId="0" borderId="0" xfId="6" applyNumberFormat="1" applyFont="1"/>
    <xf numFmtId="0" fontId="30" fillId="0" borderId="0" xfId="0" applyFont="1" applyAlignment="1">
      <alignment horizontal="center"/>
    </xf>
    <xf numFmtId="0" fontId="46" fillId="0" borderId="1" xfId="0" applyFont="1" applyBorder="1" applyAlignment="1">
      <alignment horizontal="center" vertical="center"/>
    </xf>
    <xf numFmtId="0" fontId="46" fillId="0" borderId="8" xfId="0" applyFont="1" applyBorder="1" applyAlignment="1">
      <alignment horizontal="center" vertical="center"/>
    </xf>
    <xf numFmtId="0" fontId="46" fillId="0" borderId="0" xfId="0" applyFont="1" applyAlignment="1">
      <alignment horizontal="center" vertical="center"/>
    </xf>
    <xf numFmtId="0" fontId="30" fillId="0" borderId="0" xfId="0" applyFont="1" applyAlignment="1"/>
    <xf numFmtId="0" fontId="30" fillId="0" borderId="1" xfId="0" applyFont="1" applyBorder="1" applyAlignment="1">
      <alignment horizontal="center"/>
    </xf>
    <xf numFmtId="0" fontId="46" fillId="0" borderId="1" xfId="0" applyFont="1" applyBorder="1" applyAlignment="1"/>
    <xf numFmtId="0" fontId="30" fillId="0" borderId="8" xfId="0" applyFont="1" applyBorder="1" applyAlignment="1">
      <alignment horizontal="center"/>
    </xf>
    <xf numFmtId="0" fontId="30" fillId="0" borderId="1" xfId="0" applyFont="1" applyBorder="1" applyAlignment="1"/>
    <xf numFmtId="164" fontId="30" fillId="0" borderId="8" xfId="6" applyNumberFormat="1" applyFont="1" applyBorder="1" applyAlignment="1">
      <alignment horizontal="center"/>
    </xf>
    <xf numFmtId="0" fontId="46" fillId="0" borderId="1" xfId="0" applyFont="1" applyBorder="1" applyAlignment="1">
      <alignment horizontal="center"/>
    </xf>
    <xf numFmtId="164" fontId="46" fillId="0" borderId="8" xfId="0" applyNumberFormat="1" applyFont="1" applyBorder="1" applyAlignment="1">
      <alignment horizontal="center"/>
    </xf>
    <xf numFmtId="164" fontId="46" fillId="0" borderId="1" xfId="0" applyNumberFormat="1" applyFont="1" applyBorder="1" applyAlignment="1">
      <alignment horizontal="center"/>
    </xf>
    <xf numFmtId="164" fontId="46" fillId="0" borderId="3" xfId="0" applyNumberFormat="1" applyFont="1" applyBorder="1" applyAlignment="1">
      <alignment horizontal="center"/>
    </xf>
    <xf numFmtId="0" fontId="30" fillId="0" borderId="0" xfId="0" applyFont="1" applyBorder="1" applyAlignment="1">
      <alignment horizontal="center"/>
    </xf>
    <xf numFmtId="0" fontId="30" fillId="0" borderId="0" xfId="0" applyFont="1" applyBorder="1" applyAlignment="1"/>
    <xf numFmtId="164" fontId="30" fillId="0" borderId="0" xfId="6" applyNumberFormat="1" applyFont="1" applyBorder="1" applyAlignment="1">
      <alignment horizontal="center"/>
    </xf>
    <xf numFmtId="0" fontId="46" fillId="0" borderId="0" xfId="0" applyFont="1" applyBorder="1" applyAlignment="1"/>
    <xf numFmtId="0" fontId="46" fillId="0" borderId="0" xfId="0" applyFont="1" applyBorder="1" applyAlignment="1">
      <alignment horizontal="center"/>
    </xf>
    <xf numFmtId="164" fontId="46" fillId="0" borderId="0" xfId="0" applyNumberFormat="1" applyFont="1" applyBorder="1" applyAlignment="1">
      <alignment horizontal="center"/>
    </xf>
    <xf numFmtId="43" fontId="30" fillId="0" borderId="0" xfId="0" applyNumberFormat="1" applyFont="1" applyBorder="1" applyAlignment="1">
      <alignment horizontal="center"/>
    </xf>
    <xf numFmtId="164" fontId="30" fillId="0" borderId="0" xfId="0" applyNumberFormat="1" applyFont="1" applyBorder="1" applyAlignment="1">
      <alignment horizontal="center"/>
    </xf>
    <xf numFmtId="3" fontId="46" fillId="0" borderId="0" xfId="0" applyNumberFormat="1" applyFont="1" applyBorder="1" applyAlignment="1">
      <alignment horizontal="center"/>
    </xf>
    <xf numFmtId="1" fontId="46" fillId="0" borderId="0" xfId="0" applyNumberFormat="1" applyFont="1" applyBorder="1" applyAlignment="1">
      <alignment horizontal="right"/>
    </xf>
    <xf numFmtId="43" fontId="30" fillId="0" borderId="0" xfId="0" applyNumberFormat="1" applyFont="1" applyAlignment="1">
      <alignment horizontal="center"/>
    </xf>
    <xf numFmtId="0" fontId="8" fillId="0" borderId="1" xfId="8" applyFont="1" applyFill="1" applyBorder="1" applyAlignment="1">
      <alignment horizontal="left" vertical="center" wrapText="1"/>
    </xf>
    <xf numFmtId="0" fontId="27" fillId="0" borderId="12" xfId="0" applyFont="1" applyBorder="1" applyAlignment="1">
      <alignment horizontal="right" wrapText="1"/>
    </xf>
    <xf numFmtId="0" fontId="41" fillId="0" borderId="1" xfId="0" applyFont="1" applyFill="1" applyBorder="1" applyAlignment="1">
      <alignment horizontal="center" vertical="center" wrapText="1"/>
    </xf>
    <xf numFmtId="0" fontId="12" fillId="0" borderId="1" xfId="0" applyFont="1" applyFill="1" applyBorder="1"/>
    <xf numFmtId="2" fontId="0" fillId="0" borderId="1" xfId="0" applyNumberFormat="1" applyFill="1" applyBorder="1" applyAlignment="1">
      <alignment horizontal="center"/>
    </xf>
    <xf numFmtId="2" fontId="1"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169" fontId="1" fillId="0" borderId="1" xfId="0" applyNumberFormat="1" applyFont="1" applyFill="1" applyBorder="1" applyAlignment="1">
      <alignment horizontal="right"/>
    </xf>
    <xf numFmtId="2" fontId="13" fillId="0" borderId="8" xfId="0" applyNumberFormat="1" applyFont="1" applyFill="1" applyBorder="1" applyAlignment="1">
      <alignment horizontal="center"/>
    </xf>
    <xf numFmtId="2" fontId="13" fillId="0" borderId="7" xfId="0" applyNumberFormat="1" applyFont="1" applyFill="1" applyBorder="1" applyAlignment="1">
      <alignment horizontal="center"/>
    </xf>
    <xf numFmtId="0" fontId="1" fillId="0" borderId="1" xfId="0" applyFont="1" applyFill="1" applyBorder="1" applyAlignment="1">
      <alignment horizontal="right"/>
    </xf>
    <xf numFmtId="0" fontId="0" fillId="0" borderId="1" xfId="0" applyFill="1" applyBorder="1" applyAlignment="1">
      <alignment horizontal="center"/>
    </xf>
    <xf numFmtId="0" fontId="60" fillId="0" borderId="0" xfId="0" applyFont="1" applyBorder="1" applyAlignment="1">
      <alignment horizontal="center" vertical="center" wrapText="1"/>
    </xf>
    <xf numFmtId="0" fontId="2" fillId="0" borderId="0" xfId="11" applyBorder="1"/>
    <xf numFmtId="0" fontId="1" fillId="0" borderId="0" xfId="11" applyFont="1" applyBorder="1"/>
    <xf numFmtId="0" fontId="35" fillId="0" borderId="0" xfId="11" applyFont="1" applyBorder="1" applyAlignment="1"/>
    <xf numFmtId="0" fontId="35" fillId="0" borderId="0" xfId="11" applyFont="1" applyBorder="1" applyAlignment="1">
      <alignment horizontal="left"/>
    </xf>
    <xf numFmtId="0" fontId="1" fillId="0" borderId="8" xfId="11" applyFont="1" applyBorder="1"/>
    <xf numFmtId="0" fontId="1" fillId="0" borderId="6" xfId="11" applyFont="1" applyBorder="1"/>
    <xf numFmtId="0" fontId="1" fillId="0" borderId="7" xfId="11" applyFont="1" applyBorder="1"/>
    <xf numFmtId="0" fontId="35" fillId="0" borderId="0" xfId="11" applyFont="1" applyBorder="1" applyAlignment="1">
      <alignment horizontal="left" indent="5"/>
    </xf>
    <xf numFmtId="0" fontId="35" fillId="0" borderId="0" xfId="11" applyFont="1" applyBorder="1"/>
    <xf numFmtId="0" fontId="35" fillId="0" borderId="0" xfId="11" applyFont="1"/>
    <xf numFmtId="0" fontId="35" fillId="0" borderId="0" xfId="11" applyFont="1" applyAlignment="1">
      <alignment horizontal="left"/>
    </xf>
    <xf numFmtId="0" fontId="2" fillId="0" borderId="0" xfId="11" applyFont="1" applyAlignment="1">
      <alignment horizontal="left"/>
    </xf>
    <xf numFmtId="0" fontId="0" fillId="5" borderId="0" xfId="0" applyFill="1"/>
    <xf numFmtId="2" fontId="12" fillId="0" borderId="8" xfId="0" applyNumberFormat="1" applyFont="1" applyFill="1" applyBorder="1" applyAlignment="1">
      <alignment horizontal="center" vertical="center"/>
    </xf>
    <xf numFmtId="9" fontId="30" fillId="0" borderId="0" xfId="12" applyFont="1" applyFill="1" applyBorder="1" applyAlignment="1">
      <alignment horizontal="center"/>
    </xf>
    <xf numFmtId="0" fontId="29" fillId="0" borderId="1" xfId="11" applyFont="1" applyBorder="1" applyAlignment="1">
      <alignment horizontal="center" vertical="center" wrapText="1"/>
    </xf>
    <xf numFmtId="1" fontId="29" fillId="0" borderId="1" xfId="11" applyNumberFormat="1" applyFont="1" applyBorder="1" applyAlignment="1">
      <alignment horizontal="center" vertical="center"/>
    </xf>
    <xf numFmtId="164" fontId="46" fillId="0" borderId="7" xfId="6" applyNumberFormat="1" applyFont="1" applyBorder="1" applyAlignment="1">
      <alignment horizontal="center" vertical="center"/>
    </xf>
    <xf numFmtId="0" fontId="12" fillId="0" borderId="1" xfId="0" applyFont="1" applyFill="1" applyBorder="1" applyAlignment="1">
      <alignment vertical="center" wrapText="1"/>
    </xf>
    <xf numFmtId="0" fontId="56" fillId="0" borderId="0" xfId="0" applyFont="1"/>
    <xf numFmtId="164" fontId="60" fillId="0" borderId="1" xfId="4" applyNumberFormat="1" applyFont="1" applyFill="1" applyBorder="1" applyAlignment="1">
      <alignment horizontal="center" vertical="center"/>
    </xf>
    <xf numFmtId="0" fontId="65" fillId="0" borderId="1" xfId="0" applyFont="1" applyBorder="1" applyAlignment="1">
      <alignment horizontal="center" vertical="justify"/>
    </xf>
    <xf numFmtId="0" fontId="66" fillId="0" borderId="0" xfId="0" applyFont="1"/>
    <xf numFmtId="0" fontId="34" fillId="0" borderId="1" xfId="0" applyFont="1" applyBorder="1" applyAlignment="1">
      <alignment horizontal="center"/>
    </xf>
    <xf numFmtId="164" fontId="66" fillId="0" borderId="0" xfId="0" applyNumberFormat="1" applyFont="1"/>
    <xf numFmtId="0" fontId="34" fillId="2" borderId="1" xfId="0" applyFont="1" applyFill="1" applyBorder="1" applyAlignment="1">
      <alignment horizontal="left"/>
    </xf>
    <xf numFmtId="164" fontId="34" fillId="2" borderId="1" xfId="0" applyNumberFormat="1" applyFont="1" applyFill="1" applyBorder="1" applyAlignment="1">
      <alignment horizontal="left"/>
    </xf>
    <xf numFmtId="0" fontId="66" fillId="0" borderId="1" xfId="0" applyFont="1" applyBorder="1" applyAlignment="1">
      <alignment horizontal="right" vertical="center"/>
    </xf>
    <xf numFmtId="0" fontId="66" fillId="0" borderId="1" xfId="0" applyFont="1" applyBorder="1" applyAlignment="1">
      <alignment horizontal="left"/>
    </xf>
    <xf numFmtId="164" fontId="66" fillId="0" borderId="1" xfId="0" applyNumberFormat="1" applyFont="1" applyBorder="1" applyAlignment="1">
      <alignment horizontal="right"/>
    </xf>
    <xf numFmtId="164" fontId="66" fillId="2" borderId="1" xfId="0" applyNumberFormat="1" applyFont="1" applyFill="1" applyBorder="1" applyAlignment="1">
      <alignment horizontal="right"/>
    </xf>
    <xf numFmtId="43" fontId="66" fillId="0" borderId="0" xfId="0" applyNumberFormat="1" applyFont="1"/>
    <xf numFmtId="0" fontId="67" fillId="0" borderId="1" xfId="0" applyFont="1" applyBorder="1" applyAlignment="1">
      <alignment horizontal="left" vertical="center"/>
    </xf>
    <xf numFmtId="0" fontId="66" fillId="0" borderId="1" xfId="0" applyFont="1" applyFill="1" applyBorder="1" applyAlignment="1">
      <alignment horizontal="right" vertical="center"/>
    </xf>
    <xf numFmtId="0" fontId="68" fillId="0" borderId="1" xfId="0" applyFont="1" applyBorder="1" applyAlignment="1">
      <alignment horizontal="right"/>
    </xf>
    <xf numFmtId="164" fontId="18" fillId="0" borderId="1" xfId="0" applyNumberFormat="1" applyFont="1" applyBorder="1" applyAlignment="1">
      <alignment horizontal="right"/>
    </xf>
    <xf numFmtId="0" fontId="66" fillId="0" borderId="1" xfId="0" applyFont="1" applyBorder="1" applyAlignment="1">
      <alignment horizontal="right"/>
    </xf>
    <xf numFmtId="0" fontId="66" fillId="0" borderId="1" xfId="0" applyFont="1" applyBorder="1"/>
    <xf numFmtId="43" fontId="66" fillId="0" borderId="1" xfId="0" applyNumberFormat="1" applyFont="1" applyBorder="1" applyAlignment="1">
      <alignment horizontal="right"/>
    </xf>
    <xf numFmtId="164" fontId="34" fillId="0" borderId="1" xfId="0" applyNumberFormat="1" applyFont="1" applyBorder="1" applyAlignment="1">
      <alignment horizontal="right"/>
    </xf>
    <xf numFmtId="164" fontId="68" fillId="0" borderId="1" xfId="0" applyNumberFormat="1" applyFont="1" applyBorder="1" applyAlignment="1">
      <alignment horizontal="right" vertical="center"/>
    </xf>
    <xf numFmtId="0" fontId="34" fillId="4" borderId="1" xfId="0" applyFont="1" applyFill="1" applyBorder="1" applyAlignment="1">
      <alignment horizontal="left"/>
    </xf>
    <xf numFmtId="0" fontId="65" fillId="0" borderId="1" xfId="0" applyFont="1" applyBorder="1" applyAlignment="1">
      <alignment horizontal="center" vertical="center"/>
    </xf>
    <xf numFmtId="164" fontId="65"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4" borderId="1" xfId="0" applyFont="1" applyFill="1" applyBorder="1" applyAlignment="1">
      <alignment horizontal="left" vertical="center"/>
    </xf>
    <xf numFmtId="164" fontId="69" fillId="0" borderId="0" xfId="0" applyNumberFormat="1" applyFont="1"/>
    <xf numFmtId="0" fontId="69" fillId="0" borderId="0" xfId="0" applyFont="1"/>
    <xf numFmtId="0" fontId="9" fillId="0" borderId="0" xfId="11" applyFont="1" applyBorder="1"/>
    <xf numFmtId="0" fontId="9" fillId="0" borderId="0" xfId="11" applyFont="1" applyBorder="1" applyAlignment="1">
      <alignment horizontal="center"/>
    </xf>
    <xf numFmtId="0" fontId="35" fillId="0" borderId="0" xfId="11" applyFont="1" applyBorder="1" applyAlignment="1">
      <alignment horizontal="left" vertical="top"/>
    </xf>
    <xf numFmtId="0" fontId="1" fillId="0" borderId="1" xfId="0" applyFont="1" applyFill="1" applyBorder="1" applyAlignment="1">
      <alignment horizontal="center"/>
    </xf>
    <xf numFmtId="2" fontId="0"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0" fontId="0" fillId="0" borderId="1" xfId="0" applyFill="1" applyBorder="1" applyAlignment="1">
      <alignment horizontal="right"/>
    </xf>
    <xf numFmtId="0" fontId="0" fillId="0" borderId="7" xfId="0" applyFill="1" applyBorder="1" applyAlignment="1">
      <alignment horizontal="right"/>
    </xf>
    <xf numFmtId="0" fontId="1" fillId="0" borderId="1" xfId="0" applyFont="1" applyFill="1" applyBorder="1" applyAlignment="1">
      <alignment horizontal="right"/>
    </xf>
    <xf numFmtId="0" fontId="0" fillId="0" borderId="1" xfId="0" applyFill="1" applyBorder="1" applyAlignment="1">
      <alignment horizontal="center"/>
    </xf>
    <xf numFmtId="2" fontId="0" fillId="0" borderId="0" xfId="0" applyNumberFormat="1" applyFill="1" applyAlignment="1">
      <alignment horizontal="center"/>
    </xf>
    <xf numFmtId="2" fontId="30" fillId="0" borderId="1" xfId="0" applyNumberFormat="1" applyFont="1" applyBorder="1" applyAlignment="1">
      <alignment horizontal="center"/>
    </xf>
    <xf numFmtId="2" fontId="46" fillId="0" borderId="1" xfId="0" applyNumberFormat="1" applyFont="1" applyBorder="1" applyAlignment="1">
      <alignment horizontal="center"/>
    </xf>
    <xf numFmtId="0" fontId="0" fillId="10" borderId="0" xfId="0" applyFill="1"/>
    <xf numFmtId="0" fontId="12" fillId="0" borderId="1" xfId="0" applyFont="1" applyFill="1" applyBorder="1"/>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1" xfId="0" applyFont="1" applyFill="1" applyBorder="1" applyAlignment="1">
      <alignment horizontal="center"/>
    </xf>
    <xf numFmtId="2" fontId="0" fillId="0" borderId="1" xfId="0" applyNumberFormat="1" applyFill="1" applyBorder="1" applyAlignment="1">
      <alignment horizontal="center"/>
    </xf>
    <xf numFmtId="2" fontId="1"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0" fontId="0" fillId="0" borderId="7" xfId="0" applyFill="1" applyBorder="1" applyAlignment="1">
      <alignment horizontal="right"/>
    </xf>
    <xf numFmtId="0" fontId="0" fillId="0" borderId="1" xfId="0" applyFill="1" applyBorder="1" applyAlignment="1">
      <alignment horizontal="right"/>
    </xf>
    <xf numFmtId="0" fontId="0" fillId="0" borderId="1" xfId="0" applyFill="1" applyBorder="1" applyAlignment="1">
      <alignment horizontal="center"/>
    </xf>
    <xf numFmtId="2" fontId="0" fillId="0" borderId="0" xfId="0" applyNumberFormat="1" applyFill="1" applyAlignment="1">
      <alignment horizontal="center"/>
    </xf>
    <xf numFmtId="0" fontId="0" fillId="0" borderId="0" xfId="0" applyBorder="1" applyAlignment="1">
      <alignment horizontal="center"/>
    </xf>
    <xf numFmtId="0" fontId="5" fillId="0" borderId="1" xfId="0" applyFont="1" applyFill="1" applyBorder="1"/>
    <xf numFmtId="0" fontId="22" fillId="0" borderId="1" xfId="0" applyFont="1" applyFill="1" applyBorder="1" applyAlignment="1">
      <alignment vertical="top"/>
    </xf>
    <xf numFmtId="0" fontId="36" fillId="0" borderId="1" xfId="0" applyFont="1" applyFill="1" applyBorder="1" applyAlignment="1">
      <alignment vertical="top"/>
    </xf>
    <xf numFmtId="170" fontId="13" fillId="0" borderId="1" xfId="0" applyNumberFormat="1" applyFont="1" applyFill="1" applyBorder="1" applyAlignment="1">
      <alignment horizontal="center"/>
    </xf>
    <xf numFmtId="170" fontId="13" fillId="0" borderId="3" xfId="0" applyNumberFormat="1" applyFont="1" applyFill="1" applyBorder="1" applyAlignment="1">
      <alignment horizontal="center"/>
    </xf>
    <xf numFmtId="0" fontId="1" fillId="0" borderId="1" xfId="0" applyFont="1" applyFill="1" applyBorder="1" applyAlignment="1">
      <alignment horizontal="center"/>
    </xf>
    <xf numFmtId="2" fontId="0" fillId="0" borderId="0" xfId="0" applyNumberFormat="1" applyFill="1" applyAlignment="1">
      <alignment horizontal="center"/>
    </xf>
    <xf numFmtId="0" fontId="12" fillId="0" borderId="7" xfId="0" applyFont="1" applyFill="1" applyBorder="1" applyAlignment="1">
      <alignment horizontal="center" vertical="center" wrapText="1"/>
    </xf>
    <xf numFmtId="0" fontId="12" fillId="0" borderId="7" xfId="0" applyFont="1" applyFill="1" applyBorder="1" applyAlignment="1">
      <alignment wrapText="1"/>
    </xf>
    <xf numFmtId="2" fontId="12" fillId="0" borderId="8" xfId="6" applyNumberFormat="1" applyFont="1" applyFill="1" applyBorder="1" applyAlignment="1">
      <alignment horizontal="center" vertical="center"/>
    </xf>
    <xf numFmtId="0" fontId="46" fillId="0" borderId="1" xfId="0" applyFont="1" applyBorder="1" applyAlignment="1">
      <alignment horizontal="center"/>
    </xf>
    <xf numFmtId="0" fontId="30" fillId="0" borderId="1" xfId="0" applyFont="1" applyBorder="1" applyAlignment="1">
      <alignment horizontal="center"/>
    </xf>
    <xf numFmtId="0" fontId="30" fillId="0" borderId="1" xfId="0" quotePrefix="1" applyFont="1" applyBorder="1" applyAlignment="1">
      <alignment horizontal="center"/>
    </xf>
    <xf numFmtId="0" fontId="30" fillId="0" borderId="1" xfId="0" applyFont="1" applyBorder="1" applyAlignment="1">
      <alignment vertical="top" wrapText="1"/>
    </xf>
    <xf numFmtId="0" fontId="30" fillId="0" borderId="1" xfId="0" applyFont="1" applyBorder="1" applyAlignment="1">
      <alignment horizontal="center" wrapText="1"/>
    </xf>
    <xf numFmtId="1" fontId="46" fillId="0" borderId="1" xfId="0" applyNumberFormat="1" applyFont="1" applyBorder="1" applyAlignment="1">
      <alignment horizontal="center"/>
    </xf>
    <xf numFmtId="43" fontId="30" fillId="0" borderId="1" xfId="6" applyFont="1" applyBorder="1" applyAlignment="1">
      <alignment horizontal="center"/>
    </xf>
    <xf numFmtId="0" fontId="30" fillId="0" borderId="8" xfId="0" applyFont="1" applyBorder="1"/>
    <xf numFmtId="0" fontId="30" fillId="0" borderId="1" xfId="0" applyFont="1" applyBorder="1" applyAlignment="1">
      <alignment wrapText="1"/>
    </xf>
    <xf numFmtId="0" fontId="1" fillId="0" borderId="1" xfId="0" applyFont="1" applyFill="1" applyBorder="1" applyAlignment="1">
      <alignment horizontal="right"/>
    </xf>
    <xf numFmtId="2" fontId="1" fillId="0" borderId="1" xfId="0" applyNumberFormat="1" applyFont="1" applyFill="1" applyBorder="1" applyAlignment="1">
      <alignment horizontal="center"/>
    </xf>
    <xf numFmtId="0" fontId="54" fillId="0" borderId="1" xfId="0" applyFont="1" applyFill="1" applyBorder="1" applyAlignment="1">
      <alignment horizontal="right"/>
    </xf>
    <xf numFmtId="1" fontId="1" fillId="11" borderId="1" xfId="0" applyNumberFormat="1" applyFont="1" applyFill="1" applyBorder="1" applyAlignment="1">
      <alignment horizontal="center"/>
    </xf>
    <xf numFmtId="0" fontId="1" fillId="11" borderId="1" xfId="0" applyFont="1" applyFill="1" applyBorder="1" applyAlignment="1">
      <alignment horizontal="center"/>
    </xf>
    <xf numFmtId="0" fontId="54" fillId="0" borderId="0" xfId="0" applyFont="1" applyFill="1" applyAlignment="1">
      <alignment horizontal="right"/>
    </xf>
    <xf numFmtId="2"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xf numFmtId="2" fontId="1" fillId="0" borderId="1" xfId="0" applyNumberFormat="1" applyFont="1" applyFill="1" applyBorder="1" applyAlignment="1">
      <alignment horizontal="right" vertical="center"/>
    </xf>
    <xf numFmtId="2" fontId="13" fillId="0" borderId="1" xfId="0" applyNumberFormat="1" applyFont="1" applyFill="1" applyBorder="1" applyAlignment="1">
      <alignment horizontal="right"/>
    </xf>
    <xf numFmtId="0" fontId="46" fillId="0" borderId="1" xfId="0" applyFont="1" applyBorder="1" applyAlignment="1">
      <alignment horizontal="center"/>
    </xf>
    <xf numFmtId="1" fontId="2" fillId="0" borderId="2" xfId="0" applyNumberFormat="1" applyFont="1" applyBorder="1" applyAlignment="1">
      <alignment horizontal="center" vertical="center"/>
    </xf>
    <xf numFmtId="0" fontId="12" fillId="2" borderId="0" xfId="0" applyFont="1" applyFill="1" applyBorder="1" applyAlignment="1">
      <alignment horizontal="center" vertical="center" wrapText="1"/>
    </xf>
    <xf numFmtId="0" fontId="31" fillId="2" borderId="0" xfId="0" applyFont="1" applyFill="1" applyBorder="1" applyAlignment="1">
      <alignment horizontal="left" vertical="center" wrapText="1"/>
    </xf>
    <xf numFmtId="2" fontId="31" fillId="2" borderId="0" xfId="0" applyNumberFormat="1" applyFont="1" applyFill="1" applyBorder="1" applyAlignment="1">
      <alignment horizontal="center" vertical="center" wrapText="1"/>
    </xf>
    <xf numFmtId="0" fontId="31" fillId="2" borderId="0" xfId="0" applyNumberFormat="1" applyFont="1" applyFill="1" applyBorder="1" applyAlignment="1">
      <alignment horizontal="center" vertical="center"/>
    </xf>
    <xf numFmtId="2" fontId="31" fillId="2" borderId="0" xfId="6" applyNumberFormat="1" applyFont="1" applyFill="1" applyBorder="1" applyAlignment="1">
      <alignment horizontal="center" vertical="center"/>
    </xf>
    <xf numFmtId="0" fontId="30" fillId="2"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2" fontId="30" fillId="2" borderId="1" xfId="0" applyNumberFormat="1" applyFont="1" applyFill="1" applyBorder="1" applyAlignment="1">
      <alignment horizontal="center" vertical="center" wrapText="1"/>
    </xf>
    <xf numFmtId="0" fontId="30" fillId="2" borderId="2" xfId="0" applyFont="1" applyFill="1" applyBorder="1" applyAlignment="1">
      <alignment horizontal="center" vertical="center"/>
    </xf>
    <xf numFmtId="0" fontId="12" fillId="0" borderId="14" xfId="0" applyFont="1" applyFill="1" applyBorder="1" applyAlignment="1">
      <alignment horizontal="center" vertical="center" wrapText="1"/>
    </xf>
    <xf numFmtId="0" fontId="30" fillId="0" borderId="1" xfId="0" quotePrefix="1" applyFont="1" applyBorder="1" applyAlignment="1">
      <alignment horizontal="center"/>
    </xf>
    <xf numFmtId="0" fontId="30" fillId="0" borderId="1" xfId="0" applyFont="1" applyBorder="1" applyAlignment="1">
      <alignment horizontal="center"/>
    </xf>
    <xf numFmtId="0" fontId="46" fillId="0" borderId="1" xfId="0" applyFont="1" applyBorder="1" applyAlignment="1">
      <alignment horizontal="center"/>
    </xf>
    <xf numFmtId="0" fontId="30" fillId="0" borderId="1" xfId="0" applyFont="1" applyBorder="1" applyAlignment="1">
      <alignment horizontal="left"/>
    </xf>
    <xf numFmtId="0" fontId="30" fillId="0" borderId="8" xfId="0" applyFont="1" applyBorder="1" applyAlignment="1">
      <alignment horizontal="center"/>
    </xf>
    <xf numFmtId="0" fontId="30" fillId="0" borderId="6" xfId="0" applyFont="1" applyBorder="1" applyAlignment="1">
      <alignment horizontal="center"/>
    </xf>
    <xf numFmtId="0" fontId="30" fillId="0" borderId="7" xfId="0" applyFont="1" applyBorder="1" applyAlignment="1">
      <alignment horizontal="center"/>
    </xf>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1" xfId="0" applyFont="1" applyBorder="1"/>
    <xf numFmtId="0" fontId="12" fillId="0" borderId="7" xfId="0" applyFont="1" applyBorder="1" applyAlignment="1">
      <alignment wrapText="1"/>
    </xf>
    <xf numFmtId="0" fontId="12" fillId="0" borderId="1" xfId="0" applyFont="1" applyFill="1" applyBorder="1" applyAlignment="1">
      <alignment horizontal="left"/>
    </xf>
    <xf numFmtId="0" fontId="12" fillId="2"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12" fillId="0" borderId="0" xfId="0" applyFont="1" applyAlignment="1">
      <alignment wrapText="1"/>
    </xf>
    <xf numFmtId="0" fontId="12" fillId="0" borderId="0" xfId="0" applyFont="1"/>
    <xf numFmtId="164" fontId="30" fillId="0" borderId="1" xfId="0" applyNumberFormat="1" applyFont="1" applyBorder="1" applyAlignment="1">
      <alignment horizontal="center"/>
    </xf>
    <xf numFmtId="0" fontId="76" fillId="0" borderId="0" xfId="0" applyFont="1" applyFill="1" applyBorder="1"/>
    <xf numFmtId="0" fontId="77" fillId="0" borderId="0" xfId="0" applyFont="1" applyFill="1" applyBorder="1" applyAlignment="1">
      <alignment horizontal="center"/>
    </xf>
    <xf numFmtId="0" fontId="77" fillId="0" borderId="0" xfId="0" applyFont="1" applyFill="1" applyBorder="1" applyAlignment="1">
      <alignment horizontal="left"/>
    </xf>
    <xf numFmtId="0" fontId="78"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0" applyFont="1" applyFill="1" applyBorder="1" applyAlignment="1">
      <alignment vertical="center"/>
    </xf>
    <xf numFmtId="0" fontId="31" fillId="0" borderId="0" xfId="0" applyFont="1" applyFill="1" applyBorder="1"/>
    <xf numFmtId="0" fontId="76" fillId="0" borderId="0" xfId="0" applyFont="1" applyFill="1" applyBorder="1" applyAlignment="1">
      <alignment horizontal="center"/>
    </xf>
    <xf numFmtId="0" fontId="80" fillId="0" borderId="0" xfId="0" applyFont="1" applyFill="1" applyBorder="1" applyAlignment="1">
      <alignment horizontal="center" vertical="center"/>
    </xf>
    <xf numFmtId="0" fontId="30" fillId="0" borderId="0" xfId="0" quotePrefix="1" applyFont="1" applyBorder="1" applyAlignment="1">
      <alignment horizontal="center"/>
    </xf>
    <xf numFmtId="2" fontId="30" fillId="0" borderId="0" xfId="0" applyNumberFormat="1" applyFont="1" applyBorder="1" applyAlignment="1">
      <alignment horizontal="center"/>
    </xf>
    <xf numFmtId="0" fontId="30" fillId="0" borderId="0" xfId="0" applyFont="1" applyBorder="1" applyAlignment="1">
      <alignment horizontal="left"/>
    </xf>
    <xf numFmtId="0" fontId="30" fillId="0" borderId="0" xfId="0" applyFont="1" applyBorder="1"/>
    <xf numFmtId="2" fontId="46" fillId="0" borderId="0" xfId="0" applyNumberFormat="1" applyFont="1" applyBorder="1" applyAlignment="1">
      <alignment horizontal="center"/>
    </xf>
    <xf numFmtId="0" fontId="80" fillId="0" borderId="0" xfId="0" applyFont="1" applyFill="1" applyBorder="1" applyAlignment="1">
      <alignment horizontal="center"/>
    </xf>
    <xf numFmtId="0" fontId="80" fillId="0" borderId="0" xfId="0" applyFont="1" applyFill="1" applyBorder="1"/>
    <xf numFmtId="0" fontId="79" fillId="0" borderId="0" xfId="0" applyFont="1" applyFill="1" applyBorder="1"/>
    <xf numFmtId="0" fontId="76" fillId="0" borderId="0" xfId="0" applyFont="1" applyFill="1" applyBorder="1" applyAlignment="1">
      <alignment horizontal="left"/>
    </xf>
    <xf numFmtId="0" fontId="31" fillId="0" borderId="0" xfId="0" applyFont="1" applyFill="1" applyBorder="1" applyAlignment="1">
      <alignment vertical="justify"/>
    </xf>
    <xf numFmtId="0" fontId="31" fillId="0" borderId="0" xfId="0" applyFont="1" applyFill="1" applyBorder="1" applyAlignment="1">
      <alignment horizontal="center"/>
    </xf>
    <xf numFmtId="0" fontId="31" fillId="0" borderId="0" xfId="0" applyFont="1" applyFill="1" applyBorder="1" applyAlignment="1">
      <alignment horizontal="left"/>
    </xf>
    <xf numFmtId="0" fontId="81" fillId="0" borderId="0" xfId="0" applyFont="1" applyFill="1" applyBorder="1"/>
    <xf numFmtId="0" fontId="82" fillId="0" borderId="0" xfId="0" applyFont="1" applyFill="1" applyBorder="1" applyAlignment="1">
      <alignment horizontal="left"/>
    </xf>
    <xf numFmtId="0" fontId="83" fillId="0" borderId="0" xfId="0" applyFont="1" applyFill="1" applyBorder="1" applyAlignment="1">
      <alignment horizontal="left"/>
    </xf>
    <xf numFmtId="0" fontId="31" fillId="0" borderId="0" xfId="0" applyFont="1" applyFill="1" applyBorder="1" applyAlignment="1"/>
    <xf numFmtId="0" fontId="76" fillId="0" borderId="0" xfId="0" applyFont="1" applyFill="1" applyBorder="1" applyAlignment="1"/>
    <xf numFmtId="2" fontId="76" fillId="0" borderId="0" xfId="0" applyNumberFormat="1" applyFont="1" applyFill="1" applyBorder="1" applyAlignment="1">
      <alignment horizontal="left"/>
    </xf>
    <xf numFmtId="0" fontId="76" fillId="0" borderId="0" xfId="0" applyFont="1" applyFill="1" applyBorder="1" applyAlignment="1">
      <alignment horizontal="right" vertical="justify"/>
    </xf>
    <xf numFmtId="0" fontId="31" fillId="0" borderId="0" xfId="0" applyFont="1" applyFill="1" applyBorder="1" applyAlignment="1">
      <alignment horizontal="justify" vertical="justify"/>
    </xf>
    <xf numFmtId="0" fontId="71" fillId="0" borderId="0" xfId="0" applyFont="1" applyFill="1" applyBorder="1" applyAlignment="1">
      <alignment horizontal="justify" vertical="justify"/>
    </xf>
    <xf numFmtId="0" fontId="71" fillId="0" borderId="0" xfId="0" applyFont="1" applyFill="1" applyBorder="1"/>
    <xf numFmtId="0" fontId="31" fillId="0" borderId="0" xfId="0" applyFont="1" applyFill="1" applyBorder="1" applyAlignment="1">
      <alignment horizontal="right"/>
    </xf>
    <xf numFmtId="0" fontId="31" fillId="0" borderId="0" xfId="0" applyFont="1" applyFill="1" applyBorder="1" applyAlignment="1">
      <alignment wrapText="1"/>
    </xf>
    <xf numFmtId="2" fontId="31" fillId="0" borderId="0" xfId="0" applyNumberFormat="1" applyFont="1" applyFill="1" applyBorder="1" applyAlignment="1">
      <alignment horizontal="left"/>
    </xf>
    <xf numFmtId="2" fontId="31" fillId="0" borderId="0" xfId="0" quotePrefix="1" applyNumberFormat="1" applyFont="1" applyFill="1" applyBorder="1" applyAlignment="1">
      <alignment horizontal="center"/>
    </xf>
    <xf numFmtId="16" fontId="31" fillId="0" borderId="0" xfId="0" quotePrefix="1" applyNumberFormat="1" applyFont="1" applyFill="1" applyBorder="1" applyAlignment="1">
      <alignment horizontal="center"/>
    </xf>
    <xf numFmtId="2" fontId="82" fillId="0" borderId="0" xfId="0" applyNumberFormat="1" applyFont="1" applyFill="1" applyBorder="1" applyAlignment="1">
      <alignment horizontal="left"/>
    </xf>
    <xf numFmtId="0" fontId="79" fillId="0" borderId="0" xfId="0" applyNumberFormat="1" applyFont="1" applyFill="1" applyBorder="1" applyAlignment="1">
      <alignment horizontal="center" vertical="justify"/>
    </xf>
    <xf numFmtId="2" fontId="79" fillId="0" borderId="0" xfId="0" applyNumberFormat="1" applyFont="1" applyFill="1" applyBorder="1" applyAlignment="1">
      <alignment horizontal="left" vertical="justify"/>
    </xf>
    <xf numFmtId="0" fontId="81" fillId="0" borderId="0" xfId="0" applyFont="1" applyFill="1" applyBorder="1" applyAlignment="1">
      <alignment wrapText="1"/>
    </xf>
    <xf numFmtId="16" fontId="31" fillId="0" borderId="0" xfId="0" quotePrefix="1" applyNumberFormat="1" applyFont="1" applyFill="1" applyBorder="1" applyAlignment="1">
      <alignment horizontal="center" wrapText="1"/>
    </xf>
    <xf numFmtId="0" fontId="31" fillId="0" borderId="0" xfId="0" applyFont="1" applyFill="1" applyBorder="1" applyAlignment="1">
      <alignment horizontal="center" wrapText="1"/>
    </xf>
    <xf numFmtId="2" fontId="31" fillId="0" borderId="0" xfId="0" applyNumberFormat="1" applyFont="1" applyFill="1" applyBorder="1" applyAlignment="1">
      <alignment horizontal="left" wrapText="1"/>
    </xf>
    <xf numFmtId="0" fontId="76" fillId="0" borderId="0" xfId="0" applyFont="1" applyFill="1" applyBorder="1" applyAlignment="1">
      <alignment wrapText="1"/>
    </xf>
    <xf numFmtId="2" fontId="82" fillId="0" borderId="0" xfId="0" applyNumberFormat="1" applyFont="1" applyFill="1" applyBorder="1" applyAlignment="1">
      <alignment horizontal="left" wrapText="1"/>
    </xf>
    <xf numFmtId="0" fontId="79" fillId="0" borderId="0" xfId="0" applyFont="1" applyFill="1" applyBorder="1" applyAlignment="1">
      <alignment wrapText="1"/>
    </xf>
    <xf numFmtId="0" fontId="31" fillId="0" borderId="0" xfId="0" applyFont="1" applyFill="1" applyBorder="1" applyAlignment="1">
      <alignment vertical="center" wrapText="1"/>
    </xf>
    <xf numFmtId="1" fontId="31" fillId="0" borderId="0" xfId="0" applyNumberFormat="1" applyFont="1" applyFill="1" applyBorder="1" applyAlignment="1">
      <alignment horizontal="center"/>
    </xf>
    <xf numFmtId="0" fontId="12" fillId="0" borderId="1"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2" xfId="0" applyFont="1" applyBorder="1" applyAlignment="1">
      <alignment horizontal="justify" vertical="top"/>
    </xf>
    <xf numFmtId="2" fontId="12" fillId="0" borderId="1" xfId="6" applyNumberFormat="1" applyFont="1" applyFill="1" applyBorder="1" applyAlignment="1">
      <alignment horizontal="center" vertical="center"/>
    </xf>
    <xf numFmtId="2" fontId="12" fillId="0" borderId="1" xfId="4"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2" fontId="12" fillId="0" borderId="2" xfId="6" applyNumberFormat="1" applyFont="1" applyFill="1" applyBorder="1" applyAlignment="1">
      <alignment horizontal="center" vertical="center"/>
    </xf>
    <xf numFmtId="2" fontId="12" fillId="0" borderId="1" xfId="1" applyNumberFormat="1" applyFont="1" applyFill="1" applyBorder="1" applyAlignment="1">
      <alignment horizontal="center" vertical="center"/>
    </xf>
    <xf numFmtId="2" fontId="2" fillId="0" borderId="1" xfId="1" applyNumberFormat="1" applyFont="1" applyFill="1" applyBorder="1" applyAlignment="1">
      <alignment horizontal="center" vertical="center"/>
    </xf>
    <xf numFmtId="2" fontId="38" fillId="0" borderId="1" xfId="6" applyNumberFormat="1" applyFont="1" applyFill="1" applyBorder="1" applyAlignment="1">
      <alignment horizontal="center" vertical="center"/>
    </xf>
    <xf numFmtId="2" fontId="12" fillId="0" borderId="0" xfId="0" applyNumberFormat="1" applyFont="1" applyAlignment="1">
      <alignment horizontal="center" vertical="center"/>
    </xf>
    <xf numFmtId="2" fontId="12" fillId="0" borderId="8" xfId="0" applyNumberFormat="1" applyFont="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2" fontId="12" fillId="0" borderId="9" xfId="0" applyNumberFormat="1" applyFont="1" applyFill="1" applyBorder="1" applyAlignment="1">
      <alignment horizontal="center" vertical="center"/>
    </xf>
    <xf numFmtId="2" fontId="12" fillId="0" borderId="0" xfId="0" applyNumberFormat="1" applyFont="1" applyFill="1" applyAlignment="1">
      <alignment horizontal="center" vertical="center"/>
    </xf>
    <xf numFmtId="2" fontId="12" fillId="2" borderId="8" xfId="6" applyNumberFormat="1" applyFont="1" applyFill="1" applyBorder="1" applyAlignment="1">
      <alignment horizontal="center" vertical="center"/>
    </xf>
    <xf numFmtId="2" fontId="38" fillId="0" borderId="8" xfId="6" applyNumberFormat="1" applyFont="1" applyFill="1" applyBorder="1" applyAlignment="1">
      <alignment horizontal="center" vertical="center"/>
    </xf>
    <xf numFmtId="2" fontId="12" fillId="0" borderId="8" xfId="4" applyNumberFormat="1" applyFont="1" applyFill="1" applyBorder="1" applyAlignment="1">
      <alignment horizontal="center" vertical="center"/>
    </xf>
    <xf numFmtId="41" fontId="2" fillId="0" borderId="1" xfId="6" applyNumberFormat="1" applyFont="1" applyFill="1" applyBorder="1" applyAlignment="1">
      <alignment horizontal="center" vertical="center"/>
    </xf>
    <xf numFmtId="41" fontId="12" fillId="0" borderId="1" xfId="6" applyNumberFormat="1" applyFont="1" applyBorder="1" applyAlignment="1">
      <alignment horizontal="center" vertical="center"/>
    </xf>
    <xf numFmtId="41" fontId="12" fillId="0" borderId="1" xfId="6" applyNumberFormat="1" applyFont="1" applyFill="1" applyBorder="1" applyAlignment="1">
      <alignment horizontal="center" vertical="center"/>
    </xf>
    <xf numFmtId="41" fontId="2" fillId="2" borderId="1" xfId="6" applyNumberFormat="1" applyFont="1" applyFill="1" applyBorder="1" applyAlignment="1">
      <alignment horizontal="center" vertical="center"/>
    </xf>
    <xf numFmtId="41" fontId="37" fillId="0" borderId="1" xfId="6" applyNumberFormat="1" applyFont="1" applyFill="1" applyBorder="1" applyAlignment="1">
      <alignment horizontal="center" vertical="center"/>
    </xf>
    <xf numFmtId="0" fontId="6" fillId="0" borderId="1" xfId="0" applyFont="1" applyBorder="1" applyAlignment="1">
      <alignment horizontal="center" vertical="center"/>
    </xf>
    <xf numFmtId="1" fontId="2" fillId="0" borderId="1" xfId="0" applyNumberFormat="1" applyFont="1" applyBorder="1" applyAlignment="1">
      <alignment horizontal="center" vertical="center"/>
    </xf>
    <xf numFmtId="1" fontId="2" fillId="0" borderId="1" xfId="0" quotePrefix="1" applyNumberFormat="1" applyFont="1" applyBorder="1" applyAlignment="1">
      <alignment horizontal="center" vertical="center"/>
    </xf>
    <xf numFmtId="1" fontId="2" fillId="0" borderId="2" xfId="0" applyNumberFormat="1" applyFont="1" applyBorder="1" applyAlignment="1">
      <alignment horizontal="center" vertical="center" wrapText="1"/>
    </xf>
    <xf numFmtId="1" fontId="2" fillId="0" borderId="1" xfId="0" applyNumberFormat="1" applyFont="1" applyFill="1" applyBorder="1" applyAlignment="1">
      <alignment horizontal="center" vertical="center"/>
    </xf>
    <xf numFmtId="1" fontId="2" fillId="0" borderId="1" xfId="0" quotePrefix="1"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1" xfId="0" applyFont="1" applyFill="1" applyBorder="1" applyAlignment="1">
      <alignment horizontal="center"/>
    </xf>
    <xf numFmtId="2" fontId="0" fillId="0" borderId="1" xfId="0" applyNumberFormat="1" applyFill="1" applyBorder="1" applyAlignment="1">
      <alignment horizontal="center"/>
    </xf>
    <xf numFmtId="0" fontId="0" fillId="0" borderId="7" xfId="0" applyFill="1" applyBorder="1" applyAlignment="1">
      <alignment horizontal="right"/>
    </xf>
    <xf numFmtId="0" fontId="0" fillId="0" borderId="1" xfId="0" applyFill="1" applyBorder="1" applyAlignment="1">
      <alignment horizontal="right"/>
    </xf>
    <xf numFmtId="2" fontId="1" fillId="0" borderId="1" xfId="0" applyNumberFormat="1" applyFont="1" applyFill="1" applyBorder="1" applyAlignment="1">
      <alignment horizontal="center"/>
    </xf>
    <xf numFmtId="1" fontId="4" fillId="0" borderId="1" xfId="0" quotePrefix="1" applyNumberFormat="1" applyFont="1" applyFill="1" applyBorder="1" applyAlignment="1">
      <alignment horizontal="center" vertical="center"/>
    </xf>
    <xf numFmtId="1" fontId="2" fillId="0" borderId="2" xfId="0" quotePrefix="1" applyNumberFormat="1" applyFont="1" applyBorder="1" applyAlignment="1">
      <alignment horizontal="center" vertical="center"/>
    </xf>
    <xf numFmtId="1" fontId="2" fillId="0" borderId="9"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0" quotePrefix="1" applyNumberFormat="1" applyFont="1" applyFill="1" applyBorder="1" applyAlignment="1">
      <alignment horizontal="center" vertical="center" wrapText="1"/>
    </xf>
    <xf numFmtId="1" fontId="2" fillId="0" borderId="2" xfId="0" quotePrefix="1" applyNumberFormat="1" applyFont="1" applyBorder="1" applyAlignment="1">
      <alignment horizontal="center" vertical="center" wrapText="1"/>
    </xf>
    <xf numFmtId="1" fontId="2" fillId="0" borderId="0" xfId="0" quotePrefix="1" applyNumberFormat="1" applyFont="1" applyFill="1" applyBorder="1" applyAlignment="1">
      <alignment horizontal="center" vertical="center"/>
    </xf>
    <xf numFmtId="1" fontId="2" fillId="0" borderId="0" xfId="0" quotePrefix="1"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2" fontId="10" fillId="0" borderId="2" xfId="0" applyNumberFormat="1" applyFont="1" applyBorder="1" applyAlignment="1">
      <alignment horizontal="center" vertical="center"/>
    </xf>
    <xf numFmtId="164" fontId="10" fillId="0" borderId="2" xfId="4" applyNumberFormat="1" applyFont="1" applyBorder="1" applyAlignment="1">
      <alignment horizontal="center" vertical="center"/>
    </xf>
    <xf numFmtId="2" fontId="10" fillId="0" borderId="1" xfId="0" applyNumberFormat="1" applyFont="1" applyBorder="1" applyAlignment="1">
      <alignment horizontal="center" vertical="center"/>
    </xf>
    <xf numFmtId="164" fontId="10" fillId="0" borderId="1" xfId="4" applyNumberFormat="1" applyFont="1" applyBorder="1" applyAlignment="1">
      <alignment horizontal="center" vertical="center"/>
    </xf>
    <xf numFmtId="0" fontId="2" fillId="0" borderId="3" xfId="0" applyFont="1" applyBorder="1" applyAlignment="1">
      <alignment horizontal="center" vertical="center"/>
    </xf>
    <xf numFmtId="2" fontId="10" fillId="0" borderId="3" xfId="0" applyNumberFormat="1" applyFont="1" applyBorder="1" applyAlignment="1">
      <alignment horizontal="center" vertical="center"/>
    </xf>
    <xf numFmtId="164" fontId="10" fillId="0" borderId="3" xfId="4" applyNumberFormat="1" applyFont="1" applyBorder="1" applyAlignment="1">
      <alignment horizontal="center" vertical="center"/>
    </xf>
    <xf numFmtId="164" fontId="10" fillId="0" borderId="2" xfId="0" applyNumberFormat="1" applyFont="1" applyBorder="1" applyAlignment="1">
      <alignment horizontal="center" vertical="center"/>
    </xf>
    <xf numFmtId="0" fontId="2" fillId="0" borderId="5" xfId="0" applyFont="1" applyBorder="1" applyAlignment="1">
      <alignment horizontal="center" vertical="center"/>
    </xf>
    <xf numFmtId="2" fontId="10" fillId="0" borderId="5" xfId="0" applyNumberFormat="1" applyFont="1" applyBorder="1" applyAlignment="1">
      <alignment horizontal="center" vertical="center"/>
    </xf>
    <xf numFmtId="164" fontId="10" fillId="0" borderId="5" xfId="4" applyNumberFormat="1" applyFont="1" applyBorder="1" applyAlignment="1">
      <alignment horizontal="center" vertical="center"/>
    </xf>
    <xf numFmtId="43" fontId="10" fillId="0" borderId="1" xfId="4" applyNumberFormat="1" applyFont="1" applyBorder="1" applyAlignment="1">
      <alignment horizontal="center" vertical="center"/>
    </xf>
    <xf numFmtId="2" fontId="10" fillId="0" borderId="1" xfId="0" applyNumberFormat="1" applyFont="1" applyFill="1" applyBorder="1" applyAlignment="1">
      <alignment horizontal="center" vertical="center"/>
    </xf>
    <xf numFmtId="43" fontId="10" fillId="0" borderId="1" xfId="4" applyNumberFormat="1" applyFont="1" applyFill="1" applyBorder="1" applyAlignment="1">
      <alignment horizontal="center" vertical="center"/>
    </xf>
    <xf numFmtId="164" fontId="10" fillId="0" borderId="1" xfId="5" applyNumberFormat="1" applyFont="1" applyBorder="1" applyAlignment="1">
      <alignment horizontal="center" vertical="center"/>
    </xf>
    <xf numFmtId="164" fontId="10" fillId="0" borderId="5" xfId="0" applyNumberFormat="1" applyFont="1" applyBorder="1" applyAlignment="1">
      <alignment horizontal="center" vertical="center"/>
    </xf>
    <xf numFmtId="0" fontId="2"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164" fontId="10" fillId="0" borderId="1" xfId="4" applyNumberFormat="1" applyFont="1" applyFill="1" applyBorder="1" applyAlignment="1">
      <alignment horizontal="center" vertical="center"/>
    </xf>
    <xf numFmtId="0" fontId="2"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164" fontId="10" fillId="0" borderId="0" xfId="4" applyNumberFormat="1" applyFont="1" applyFill="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2" fontId="13" fillId="0" borderId="3" xfId="0" applyNumberFormat="1" applyFont="1" applyFill="1" applyBorder="1" applyAlignment="1">
      <alignment horizontal="center" vertical="center"/>
    </xf>
    <xf numFmtId="2" fontId="0" fillId="0" borderId="1" xfId="0" applyNumberFormat="1" applyBorder="1" applyAlignment="1">
      <alignment horizontal="center" vertical="center"/>
    </xf>
    <xf numFmtId="2" fontId="2" fillId="0" borderId="1"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2" fontId="10" fillId="0" borderId="0" xfId="0" applyNumberFormat="1" applyFont="1" applyAlignment="1">
      <alignment horizontal="center" vertical="center"/>
    </xf>
    <xf numFmtId="2" fontId="3"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2" fontId="9" fillId="0" borderId="0" xfId="0" applyNumberFormat="1" applyFont="1" applyAlignment="1">
      <alignment horizontal="center" vertical="center"/>
    </xf>
    <xf numFmtId="2" fontId="0" fillId="0" borderId="0" xfId="0" applyNumberFormat="1" applyFill="1" applyAlignment="1">
      <alignment horizontal="center" vertical="center"/>
    </xf>
    <xf numFmtId="165" fontId="1" fillId="0" borderId="1" xfId="0" applyNumberFormat="1" applyFont="1" applyFill="1" applyBorder="1" applyAlignment="1"/>
    <xf numFmtId="43" fontId="12" fillId="0" borderId="1" xfId="6" applyFont="1" applyFill="1" applyBorder="1" applyAlignment="1">
      <alignment horizontal="center" vertical="center"/>
    </xf>
    <xf numFmtId="164" fontId="12" fillId="0" borderId="1" xfId="6" applyNumberFormat="1" applyFont="1" applyFill="1" applyBorder="1" applyAlignment="1">
      <alignment vertical="center"/>
    </xf>
    <xf numFmtId="41" fontId="0" fillId="0" borderId="0" xfId="0" applyNumberFormat="1"/>
    <xf numFmtId="0" fontId="31" fillId="0" borderId="0" xfId="0" applyFont="1" applyFill="1" applyBorder="1" applyAlignment="1">
      <alignment horizontal="justify" vertical="justify"/>
    </xf>
    <xf numFmtId="0" fontId="76" fillId="0" borderId="0" xfId="0" applyFont="1" applyFill="1" applyBorder="1" applyAlignment="1">
      <alignment horizontal="left"/>
    </xf>
    <xf numFmtId="0" fontId="31" fillId="0" borderId="0" xfId="0" applyFont="1" applyFill="1" applyBorder="1" applyAlignment="1">
      <alignment horizontal="left"/>
    </xf>
    <xf numFmtId="0" fontId="78"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31" fillId="0" borderId="0" xfId="0" applyFont="1" applyFill="1" applyBorder="1" applyAlignment="1">
      <alignment horizontal="right"/>
    </xf>
    <xf numFmtId="0" fontId="31" fillId="0" borderId="0" xfId="0" applyFont="1" applyFill="1" applyBorder="1" applyAlignment="1">
      <alignment horizontal="left"/>
    </xf>
    <xf numFmtId="0" fontId="31" fillId="0" borderId="0" xfId="0" applyFont="1" applyFill="1" applyBorder="1" applyAlignment="1">
      <alignment horizontal="right" vertical="justify"/>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2" fontId="80" fillId="0" borderId="0" xfId="0" applyNumberFormat="1" applyFont="1" applyFill="1" applyBorder="1" applyAlignment="1">
      <alignment horizontal="left"/>
    </xf>
    <xf numFmtId="1" fontId="80" fillId="0" borderId="0" xfId="0" applyNumberFormat="1" applyFont="1" applyFill="1" applyBorder="1" applyAlignment="1">
      <alignment horizontal="center"/>
    </xf>
    <xf numFmtId="0" fontId="80" fillId="0" borderId="0" xfId="0" applyFont="1" applyFill="1" applyBorder="1" applyAlignment="1">
      <alignment horizontal="right" vertical="justify"/>
    </xf>
    <xf numFmtId="0" fontId="24" fillId="0" borderId="0" xfId="0" applyFont="1" applyFill="1" applyBorder="1" applyAlignment="1">
      <alignment horizontal="right"/>
    </xf>
    <xf numFmtId="0" fontId="24" fillId="0" borderId="0" xfId="0" applyFont="1" applyFill="1" applyBorder="1" applyAlignment="1">
      <alignment horizontal="left"/>
    </xf>
    <xf numFmtId="43" fontId="80" fillId="0" borderId="0" xfId="6" applyFont="1" applyFill="1" applyBorder="1" applyAlignment="1">
      <alignment horizontal="left"/>
    </xf>
    <xf numFmtId="2" fontId="24" fillId="0" borderId="0" xfId="0" applyNumberFormat="1" applyFont="1" applyFill="1" applyBorder="1" applyAlignment="1">
      <alignment horizontal="left"/>
    </xf>
    <xf numFmtId="0" fontId="24" fillId="0" borderId="0" xfId="0" applyFont="1" applyFill="1" applyBorder="1" applyAlignment="1">
      <alignment horizontal="center"/>
    </xf>
    <xf numFmtId="0" fontId="24" fillId="0" borderId="0" xfId="0" applyFont="1" applyFill="1" applyBorder="1" applyAlignment="1">
      <alignment horizontal="center" wrapText="1"/>
    </xf>
    <xf numFmtId="2" fontId="24" fillId="0" borderId="0" xfId="0" applyNumberFormat="1" applyFont="1" applyFill="1" applyBorder="1" applyAlignment="1">
      <alignment horizontal="left" wrapText="1"/>
    </xf>
    <xf numFmtId="0" fontId="24" fillId="0" borderId="0" xfId="0" applyFont="1" applyFill="1" applyBorder="1" applyAlignment="1">
      <alignment horizontal="right" vertical="justify"/>
    </xf>
    <xf numFmtId="0" fontId="84" fillId="0" borderId="0" xfId="0" applyFont="1" applyFill="1" applyBorder="1" applyAlignment="1">
      <alignment horizontal="center" vertical="center"/>
    </xf>
    <xf numFmtId="0" fontId="0" fillId="0" borderId="1" xfId="0" applyFill="1" applyBorder="1" applyAlignment="1">
      <alignment horizontal="center"/>
    </xf>
    <xf numFmtId="2" fontId="1" fillId="0" borderId="1" xfId="0" applyNumberFormat="1" applyFont="1" applyFill="1" applyBorder="1" applyAlignment="1">
      <alignment horizontal="center"/>
    </xf>
    <xf numFmtId="2" fontId="0" fillId="0" borderId="1" xfId="0" applyNumberFormat="1" applyFill="1" applyBorder="1" applyAlignment="1">
      <alignment horizontal="center"/>
    </xf>
    <xf numFmtId="0" fontId="1" fillId="0" borderId="1" xfId="0" applyFont="1" applyFill="1" applyBorder="1" applyAlignment="1">
      <alignment horizontal="center"/>
    </xf>
    <xf numFmtId="2" fontId="0" fillId="0" borderId="1" xfId="0" applyNumberFormat="1" applyFont="1" applyFill="1" applyBorder="1" applyAlignment="1">
      <alignment horizontal="center"/>
    </xf>
    <xf numFmtId="0" fontId="31" fillId="0" borderId="0" xfId="0" applyFont="1" applyFill="1" applyBorder="1" applyAlignment="1">
      <alignment horizontal="left"/>
    </xf>
    <xf numFmtId="0" fontId="7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0" fillId="0" borderId="0" xfId="0" applyFont="1" applyAlignment="1">
      <alignment horizontal="center"/>
    </xf>
    <xf numFmtId="0" fontId="56" fillId="0" borderId="0" xfId="0" applyFont="1" applyAlignment="1">
      <alignment horizontal="center"/>
    </xf>
    <xf numFmtId="0" fontId="56" fillId="0" borderId="0" xfId="0" applyFont="1" applyBorder="1"/>
    <xf numFmtId="0" fontId="56" fillId="0" borderId="0" xfId="0" applyFont="1" applyBorder="1" applyAlignment="1">
      <alignment vertical="center"/>
    </xf>
    <xf numFmtId="0" fontId="56" fillId="0" borderId="0" xfId="0" applyFont="1" applyBorder="1" applyAlignment="1">
      <alignment horizontal="left"/>
    </xf>
    <xf numFmtId="0" fontId="84" fillId="0" borderId="0" xfId="0" applyFont="1" applyFill="1" applyAlignment="1">
      <alignment horizontal="left"/>
    </xf>
    <xf numFmtId="1" fontId="84" fillId="0" borderId="0" xfId="0" applyNumberFormat="1" applyFont="1" applyFill="1" applyBorder="1" applyAlignment="1">
      <alignment horizontal="center"/>
    </xf>
    <xf numFmtId="0" fontId="84" fillId="0" borderId="0" xfId="0" applyFont="1" applyFill="1" applyAlignment="1">
      <alignment horizontal="center" vertical="center"/>
    </xf>
    <xf numFmtId="0" fontId="84" fillId="0" borderId="0" xfId="0" applyFont="1" applyFill="1" applyAlignment="1">
      <alignment horizontal="center"/>
    </xf>
    <xf numFmtId="0" fontId="84" fillId="0" borderId="0" xfId="0" applyFont="1" applyFill="1" applyBorder="1" applyAlignment="1">
      <alignment horizontal="left"/>
    </xf>
    <xf numFmtId="0" fontId="56" fillId="0" borderId="0" xfId="0" applyFont="1" applyFill="1"/>
    <xf numFmtId="1" fontId="84" fillId="0" borderId="0" xfId="0" applyNumberFormat="1" applyFont="1" applyFill="1" applyAlignment="1">
      <alignment horizontal="center"/>
    </xf>
    <xf numFmtId="0" fontId="84" fillId="0" borderId="0" xfId="0" applyFont="1" applyFill="1" applyBorder="1" applyAlignment="1">
      <alignment horizontal="center"/>
    </xf>
    <xf numFmtId="3" fontId="85" fillId="0" borderId="0" xfId="0" applyNumberFormat="1" applyFont="1" applyFill="1" applyAlignment="1">
      <alignment horizontal="center"/>
    </xf>
    <xf numFmtId="0" fontId="84" fillId="0" borderId="0" xfId="0" quotePrefix="1" applyFont="1" applyFill="1" applyAlignment="1">
      <alignment vertical="center"/>
    </xf>
    <xf numFmtId="0" fontId="84" fillId="0" borderId="0" xfId="0" applyFont="1" applyFill="1" applyAlignment="1"/>
    <xf numFmtId="0" fontId="85" fillId="0" borderId="0" xfId="0" applyFont="1" applyFill="1" applyAlignment="1">
      <alignment horizontal="center" vertical="center"/>
    </xf>
    <xf numFmtId="0" fontId="85" fillId="0" borderId="0" xfId="0" applyFont="1" applyFill="1"/>
    <xf numFmtId="0" fontId="86" fillId="0" borderId="0" xfId="0" applyFont="1" applyFill="1" applyAlignment="1">
      <alignment horizontal="left"/>
    </xf>
    <xf numFmtId="0" fontId="84" fillId="0" borderId="0" xfId="0" applyFont="1" applyFill="1" applyBorder="1" applyAlignment="1">
      <alignment vertical="center"/>
    </xf>
    <xf numFmtId="0" fontId="84" fillId="0" borderId="0" xfId="0" quotePrefix="1" applyFont="1" applyFill="1" applyBorder="1" applyAlignment="1">
      <alignment vertical="center"/>
    </xf>
    <xf numFmtId="0" fontId="84" fillId="0" borderId="0" xfId="0" applyFont="1" applyFill="1" applyBorder="1" applyAlignment="1"/>
    <xf numFmtId="0" fontId="87" fillId="0" borderId="0" xfId="0" applyNumberFormat="1" applyFont="1" applyFill="1" applyAlignment="1">
      <alignment horizontal="left" vertical="justify"/>
    </xf>
    <xf numFmtId="0" fontId="88" fillId="0" borderId="0" xfId="0" applyNumberFormat="1" applyFont="1" applyFill="1" applyAlignment="1">
      <alignment horizontal="center" vertical="justify"/>
    </xf>
    <xf numFmtId="0" fontId="87" fillId="0" borderId="0" xfId="0" applyNumberFormat="1" applyFont="1" applyFill="1" applyBorder="1" applyAlignment="1">
      <alignment horizontal="center" vertical="center"/>
    </xf>
    <xf numFmtId="0" fontId="87" fillId="0" borderId="0" xfId="0" applyNumberFormat="1" applyFont="1" applyFill="1" applyBorder="1" applyAlignment="1">
      <alignment horizontal="center" vertical="justify"/>
    </xf>
    <xf numFmtId="0" fontId="87" fillId="0" borderId="0" xfId="0" applyNumberFormat="1" applyFont="1" applyFill="1" applyBorder="1" applyAlignment="1">
      <alignment horizontal="left" vertical="justify"/>
    </xf>
    <xf numFmtId="0" fontId="84" fillId="0" borderId="0" xfId="0" applyFont="1" applyBorder="1" applyAlignment="1">
      <alignment horizontal="left" vertical="center"/>
    </xf>
    <xf numFmtId="0" fontId="84" fillId="0" borderId="0" xfId="0" applyFont="1" applyBorder="1" applyAlignment="1">
      <alignment horizontal="left" vertical="justify"/>
    </xf>
    <xf numFmtId="0" fontId="59" fillId="0" borderId="0" xfId="0" applyFont="1" applyBorder="1" applyAlignment="1">
      <alignment horizontal="left"/>
    </xf>
    <xf numFmtId="0" fontId="84" fillId="0" borderId="0" xfId="0" applyFont="1" applyFill="1" applyBorder="1"/>
    <xf numFmtId="0" fontId="84" fillId="0" borderId="0" xfId="0" applyFont="1" applyFill="1" applyBorder="1" applyAlignment="1">
      <alignment wrapText="1"/>
    </xf>
    <xf numFmtId="0" fontId="85" fillId="0" borderId="0" xfId="0" applyFont="1" applyFill="1" applyBorder="1" applyAlignment="1">
      <alignment horizontal="center" vertical="center"/>
    </xf>
    <xf numFmtId="0" fontId="85" fillId="0" borderId="0" xfId="0" applyFont="1" applyFill="1" applyBorder="1"/>
    <xf numFmtId="0" fontId="87" fillId="0" borderId="0" xfId="0" applyNumberFormat="1" applyFont="1" applyFill="1" applyAlignment="1">
      <alignment horizontal="center" vertical="center"/>
    </xf>
    <xf numFmtId="0" fontId="88" fillId="0" borderId="0" xfId="0" applyNumberFormat="1" applyFont="1" applyFill="1" applyAlignment="1">
      <alignment horizontal="left" vertical="justify"/>
    </xf>
    <xf numFmtId="0" fontId="56" fillId="0" borderId="0" xfId="0" applyFont="1" applyFill="1" applyAlignment="1">
      <alignment horizontal="center"/>
    </xf>
    <xf numFmtId="0" fontId="84" fillId="0" borderId="0" xfId="0" applyFont="1" applyFill="1" applyBorder="1" applyAlignment="1">
      <alignment horizontal="left" vertical="center"/>
    </xf>
    <xf numFmtId="0" fontId="84" fillId="0" borderId="0" xfId="0" applyFont="1" applyFill="1" applyBorder="1" applyAlignment="1">
      <alignment horizontal="left" vertical="justify"/>
    </xf>
    <xf numFmtId="0" fontId="56" fillId="0" borderId="0" xfId="0" applyFont="1" applyFill="1" applyBorder="1" applyAlignment="1">
      <alignment vertical="center"/>
    </xf>
    <xf numFmtId="0" fontId="56" fillId="0" borderId="0" xfId="0" applyFont="1" applyFill="1" applyBorder="1"/>
    <xf numFmtId="0" fontId="56" fillId="0" borderId="0" xfId="0" applyFont="1" applyFill="1" applyBorder="1" applyAlignment="1">
      <alignment horizontal="left"/>
    </xf>
    <xf numFmtId="0" fontId="59" fillId="0" borderId="0" xfId="0" applyFont="1" applyFill="1" applyBorder="1" applyAlignment="1">
      <alignment horizontal="left"/>
    </xf>
    <xf numFmtId="0" fontId="84" fillId="0" borderId="0" xfId="11" applyFont="1" applyFill="1" applyBorder="1" applyAlignment="1">
      <alignment horizontal="justify" vertical="top"/>
    </xf>
    <xf numFmtId="3" fontId="84" fillId="0" borderId="0" xfId="0" quotePrefix="1" applyNumberFormat="1" applyFont="1" applyFill="1" applyBorder="1" applyAlignment="1">
      <alignment horizontal="center"/>
    </xf>
    <xf numFmtId="1" fontId="30" fillId="0" borderId="1" xfId="0" applyNumberFormat="1" applyFont="1" applyFill="1" applyBorder="1" applyAlignment="1">
      <alignment horizontal="center"/>
    </xf>
    <xf numFmtId="0" fontId="30" fillId="0" borderId="1" xfId="0" applyFont="1" applyFill="1" applyBorder="1" applyAlignment="1">
      <alignment horizontal="center"/>
    </xf>
    <xf numFmtId="0" fontId="46" fillId="0" borderId="1" xfId="0" applyFont="1" applyFill="1" applyBorder="1" applyAlignment="1">
      <alignment horizontal="center"/>
    </xf>
    <xf numFmtId="0" fontId="33" fillId="0" borderId="0" xfId="11" applyFont="1" applyFill="1" applyBorder="1" applyAlignment="1">
      <alignment horizontal="right" vertical="center"/>
    </xf>
    <xf numFmtId="0" fontId="12" fillId="0" borderId="7" xfId="0" applyFont="1" applyFill="1" applyBorder="1" applyAlignment="1">
      <alignment horizontal="center" vertical="center" wrapText="1"/>
    </xf>
    <xf numFmtId="0" fontId="31" fillId="0" borderId="0" xfId="32" applyFont="1"/>
    <xf numFmtId="0" fontId="24" fillId="0" borderId="0" xfId="32" applyFont="1"/>
    <xf numFmtId="0" fontId="31" fillId="0" borderId="0" xfId="32" applyFont="1" applyAlignment="1">
      <alignment horizontal="center"/>
    </xf>
    <xf numFmtId="43" fontId="31" fillId="0" borderId="0" xfId="1" applyNumberFormat="1" applyFont="1" applyAlignment="1">
      <alignment horizontal="right"/>
    </xf>
    <xf numFmtId="0" fontId="24" fillId="0" borderId="0" xfId="32" applyFont="1" applyAlignment="1">
      <alignment horizontal="center" vertical="top" wrapText="1"/>
    </xf>
    <xf numFmtId="0" fontId="31" fillId="0" borderId="0" xfId="32" applyFont="1" applyAlignment="1">
      <alignment horizontal="center" vertical="top" wrapText="1"/>
    </xf>
    <xf numFmtId="0" fontId="76" fillId="0" borderId="0" xfId="32" applyFont="1" applyAlignment="1">
      <alignment horizontal="justify" vertical="top"/>
    </xf>
    <xf numFmtId="0" fontId="31" fillId="0" borderId="0" xfId="32" applyFont="1" applyAlignment="1">
      <alignment horizontal="center" wrapText="1"/>
    </xf>
    <xf numFmtId="43" fontId="31" fillId="0" borderId="0" xfId="1" applyNumberFormat="1" applyFont="1" applyAlignment="1">
      <alignment horizontal="right" wrapText="1"/>
    </xf>
    <xf numFmtId="0" fontId="80" fillId="0" borderId="0" xfId="32" applyFont="1" applyAlignment="1">
      <alignment horizontal="justify" vertical="top" wrapText="1"/>
    </xf>
    <xf numFmtId="0" fontId="76" fillId="0" borderId="0" xfId="32" applyFont="1" applyAlignment="1">
      <alignment horizontal="justify" vertical="top" wrapText="1"/>
    </xf>
    <xf numFmtId="2" fontId="2" fillId="0" borderId="0" xfId="32" applyNumberFormat="1" applyFont="1" applyAlignment="1">
      <alignment horizontal="right"/>
    </xf>
    <xf numFmtId="0" fontId="2" fillId="0" borderId="0" xfId="32" applyFont="1" applyAlignment="1">
      <alignment horizontal="center"/>
    </xf>
    <xf numFmtId="43" fontId="31" fillId="0" borderId="0" xfId="1" applyFont="1"/>
    <xf numFmtId="43" fontId="31" fillId="0" borderId="0" xfId="32" applyNumberFormat="1" applyFont="1" applyAlignment="1">
      <alignment horizontal="center"/>
    </xf>
    <xf numFmtId="0" fontId="31" fillId="0" borderId="0" xfId="32" quotePrefix="1" applyFont="1" applyAlignment="1">
      <alignment horizontal="center" vertical="top" wrapText="1"/>
    </xf>
    <xf numFmtId="43" fontId="31" fillId="0" borderId="0" xfId="1" applyFont="1" applyAlignment="1">
      <alignment horizontal="center" wrapText="1"/>
    </xf>
    <xf numFmtId="43" fontId="31" fillId="0" borderId="0" xfId="1" applyNumberFormat="1" applyFont="1" applyAlignment="1">
      <alignment horizontal="center" wrapText="1"/>
    </xf>
    <xf numFmtId="0" fontId="24" fillId="0" borderId="0" xfId="32" applyFont="1" applyAlignment="1">
      <alignment horizontal="right"/>
    </xf>
    <xf numFmtId="43" fontId="24" fillId="0" borderId="0" xfId="1" applyFont="1"/>
    <xf numFmtId="43" fontId="31" fillId="0" borderId="0" xfId="32" applyNumberFormat="1" applyFont="1"/>
    <xf numFmtId="43" fontId="31" fillId="0" borderId="0" xfId="1" applyFont="1" applyAlignment="1">
      <alignment horizontal="right"/>
    </xf>
    <xf numFmtId="2" fontId="89" fillId="0" borderId="0" xfId="32" applyNumberFormat="1" applyFont="1" applyAlignment="1">
      <alignment horizontal="right"/>
    </xf>
    <xf numFmtId="0" fontId="31" fillId="0" borderId="0" xfId="32" applyFont="1" applyAlignment="1">
      <alignment horizontal="right"/>
    </xf>
    <xf numFmtId="43" fontId="24" fillId="0" borderId="0" xfId="32" applyNumberFormat="1" applyFont="1"/>
    <xf numFmtId="0" fontId="12" fillId="0" borderId="7" xfId="0" applyFont="1" applyFill="1" applyBorder="1" applyAlignment="1">
      <alignment horizontal="center" vertical="center" wrapText="1"/>
    </xf>
    <xf numFmtId="0" fontId="38" fillId="0" borderId="8" xfId="0" applyFont="1" applyFill="1" applyBorder="1" applyAlignment="1">
      <alignment vertical="top" wrapText="1"/>
    </xf>
    <xf numFmtId="0" fontId="12" fillId="0" borderId="6" xfId="0" applyFont="1" applyFill="1" applyBorder="1" applyAlignment="1">
      <alignment horizontal="center" vertical="center"/>
    </xf>
    <xf numFmtId="2" fontId="12" fillId="0" borderId="6" xfId="0" applyNumberFormat="1" applyFont="1" applyFill="1" applyBorder="1" applyAlignment="1">
      <alignment horizontal="center" vertical="center"/>
    </xf>
    <xf numFmtId="2" fontId="12" fillId="0" borderId="6" xfId="6" applyNumberFormat="1" applyFont="1" applyFill="1" applyBorder="1" applyAlignment="1">
      <alignment horizontal="center" vertical="center"/>
    </xf>
    <xf numFmtId="0" fontId="30" fillId="0" borderId="2" xfId="0" applyFont="1" applyFill="1" applyBorder="1" applyAlignment="1">
      <alignment horizontal="center" vertical="center" wrapText="1"/>
    </xf>
    <xf numFmtId="0" fontId="87" fillId="0" borderId="0" xfId="0" applyNumberFormat="1" applyFont="1" applyFill="1" applyAlignment="1">
      <alignment horizontal="center" vertical="justify"/>
    </xf>
    <xf numFmtId="0" fontId="85" fillId="0" borderId="0" xfId="0" applyFont="1" applyFill="1" applyBorder="1" applyAlignment="1">
      <alignment horizontal="left"/>
    </xf>
    <xf numFmtId="0" fontId="85" fillId="0" borderId="0" xfId="0" applyFont="1" applyFill="1" applyAlignment="1">
      <alignment horizontal="left"/>
    </xf>
    <xf numFmtId="0" fontId="84" fillId="0" borderId="0" xfId="11" applyFont="1" applyFill="1" applyBorder="1" applyAlignment="1">
      <alignment horizontal="justify" vertical="justify"/>
    </xf>
    <xf numFmtId="0" fontId="79" fillId="0" borderId="0" xfId="0" applyNumberFormat="1" applyFont="1" applyFill="1" applyBorder="1" applyAlignment="1">
      <alignment horizontal="center" vertical="justify"/>
    </xf>
    <xf numFmtId="0" fontId="76" fillId="0" borderId="0" xfId="0" applyFont="1" applyFill="1" applyBorder="1" applyAlignment="1">
      <alignment horizontal="center" vertical="center"/>
    </xf>
    <xf numFmtId="0" fontId="76" fillId="0" borderId="0" xfId="0" applyFont="1" applyFill="1" applyBorder="1" applyAlignment="1">
      <alignment horizontal="left"/>
    </xf>
    <xf numFmtId="0" fontId="30" fillId="0" borderId="1" xfId="0" applyFont="1" applyBorder="1" applyAlignment="1">
      <alignment horizontal="center"/>
    </xf>
    <xf numFmtId="0" fontId="90" fillId="0" borderId="0" xfId="0" applyFont="1" applyFill="1" applyBorder="1" applyAlignment="1">
      <alignment horizontal="left" vertical="justify"/>
    </xf>
    <xf numFmtId="0" fontId="90" fillId="0" borderId="0" xfId="0" applyFont="1" applyBorder="1" applyAlignment="1">
      <alignment horizontal="left" vertical="justify"/>
    </xf>
    <xf numFmtId="0" fontId="90" fillId="0" borderId="0" xfId="0" applyFont="1" applyBorder="1" applyAlignment="1">
      <alignment horizontal="left" vertical="center"/>
    </xf>
    <xf numFmtId="0" fontId="76" fillId="0" borderId="0" xfId="0" quotePrefix="1" applyFont="1" applyFill="1" applyBorder="1" applyAlignment="1">
      <alignment vertical="center"/>
    </xf>
    <xf numFmtId="0" fontId="83" fillId="0" borderId="0" xfId="0" applyFont="1" applyFill="1" applyAlignment="1">
      <alignment horizontal="left"/>
    </xf>
    <xf numFmtId="3" fontId="31" fillId="0" borderId="0" xfId="0" applyNumberFormat="1" applyFont="1" applyFill="1" applyBorder="1" applyAlignment="1">
      <alignment horizontal="center"/>
    </xf>
    <xf numFmtId="0" fontId="31" fillId="0" borderId="0" xfId="0" applyFont="1" applyFill="1" applyAlignment="1">
      <alignment horizontal="left"/>
    </xf>
    <xf numFmtId="2" fontId="83" fillId="0" borderId="0" xfId="0" applyNumberFormat="1" applyFont="1" applyFill="1" applyBorder="1" applyAlignment="1">
      <alignment horizontal="center"/>
    </xf>
    <xf numFmtId="0" fontId="76" fillId="0" borderId="0" xfId="0" applyFont="1" applyFill="1" applyAlignment="1">
      <alignment horizontal="left"/>
    </xf>
    <xf numFmtId="1" fontId="76" fillId="0" borderId="0" xfId="0" applyNumberFormat="1" applyFont="1" applyFill="1" applyBorder="1" applyAlignment="1">
      <alignment horizontal="center"/>
    </xf>
    <xf numFmtId="0" fontId="80" fillId="0" borderId="0" xfId="0" applyFont="1" applyFill="1" applyBorder="1" applyAlignment="1">
      <alignment horizontal="left"/>
    </xf>
    <xf numFmtId="0" fontId="80" fillId="0" borderId="0" xfId="0" applyFont="1" applyFill="1" applyBorder="1" applyAlignment="1">
      <alignment wrapText="1"/>
    </xf>
    <xf numFmtId="3" fontId="80" fillId="0" borderId="0" xfId="0" quotePrefix="1" applyNumberFormat="1" applyFont="1" applyFill="1" applyBorder="1" applyAlignment="1">
      <alignment horizontal="center"/>
    </xf>
    <xf numFmtId="0" fontId="80" fillId="0" borderId="0" xfId="0" applyFont="1" applyFill="1" applyAlignment="1">
      <alignment horizontal="left"/>
    </xf>
    <xf numFmtId="0" fontId="80" fillId="0" borderId="0" xfId="0" applyNumberFormat="1" applyFont="1" applyFill="1" applyBorder="1" applyAlignment="1">
      <alignment horizontal="left" vertical="justify"/>
    </xf>
    <xf numFmtId="0" fontId="79" fillId="0" borderId="0" xfId="0" applyNumberFormat="1" applyFont="1" applyFill="1" applyBorder="1" applyAlignment="1">
      <alignment horizontal="center" vertical="center"/>
    </xf>
    <xf numFmtId="0" fontId="80" fillId="0" borderId="0" xfId="0" applyNumberFormat="1" applyFont="1" applyFill="1" applyAlignment="1">
      <alignment horizontal="center" vertical="justify"/>
    </xf>
    <xf numFmtId="0" fontId="79" fillId="0" borderId="0" xfId="0" applyNumberFormat="1" applyFont="1" applyFill="1" applyAlignment="1">
      <alignment horizontal="left" vertical="justify"/>
    </xf>
    <xf numFmtId="0" fontId="76" fillId="0" borderId="0" xfId="0" applyFont="1" applyFill="1" applyAlignment="1"/>
    <xf numFmtId="2" fontId="76" fillId="0" borderId="0" xfId="0" applyNumberFormat="1" applyFont="1" applyFill="1" applyBorder="1" applyAlignment="1">
      <alignment horizontal="center"/>
    </xf>
    <xf numFmtId="0" fontId="31" fillId="0" borderId="0" xfId="0" applyFont="1" applyFill="1" applyBorder="1" applyAlignment="1">
      <alignment horizontal="center" vertical="center"/>
    </xf>
    <xf numFmtId="3" fontId="31" fillId="0" borderId="0" xfId="0" applyNumberFormat="1" applyFont="1" applyFill="1" applyAlignment="1">
      <alignment horizontal="center"/>
    </xf>
    <xf numFmtId="1" fontId="76" fillId="0" borderId="0" xfId="0" applyNumberFormat="1" applyFont="1" applyFill="1" applyAlignment="1">
      <alignment horizont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2" fontId="1" fillId="0" borderId="1" xfId="0" applyNumberFormat="1" applyFont="1" applyFill="1" applyBorder="1" applyAlignment="1">
      <alignment horizontal="center"/>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wrapText="1"/>
    </xf>
    <xf numFmtId="0" fontId="64" fillId="0" borderId="1" xfId="0" applyFont="1" applyFill="1" applyBorder="1" applyAlignment="1">
      <alignment horizontal="center" vertical="center"/>
    </xf>
    <xf numFmtId="0" fontId="22" fillId="0" borderId="1" xfId="0" applyFont="1" applyFill="1" applyBorder="1" applyAlignment="1">
      <alignment horizontal="center" vertical="center"/>
    </xf>
    <xf numFmtId="1" fontId="12" fillId="0" borderId="1" xfId="0" quotePrefix="1"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 fontId="1" fillId="0" borderId="7" xfId="0" applyNumberFormat="1" applyFont="1" applyFill="1" applyBorder="1" applyAlignment="1">
      <alignment horizontal="center"/>
    </xf>
    <xf numFmtId="0" fontId="0" fillId="0" borderId="1" xfId="0" applyFill="1" applyBorder="1" applyAlignment="1">
      <alignment horizontal="center"/>
    </xf>
    <xf numFmtId="2" fontId="0" fillId="0" borderId="1" xfId="0" applyNumberFormat="1" applyFill="1" applyBorder="1" applyAlignment="1">
      <alignment horizontal="center"/>
    </xf>
    <xf numFmtId="2" fontId="1" fillId="0" borderId="1" xfId="0" applyNumberFormat="1" applyFont="1" applyFill="1" applyBorder="1" applyAlignment="1">
      <alignment horizontal="center"/>
    </xf>
    <xf numFmtId="2" fontId="0" fillId="0" borderId="0" xfId="0" applyNumberFormat="1" applyFill="1" applyAlignment="1">
      <alignment horizontal="center"/>
    </xf>
    <xf numFmtId="0" fontId="1" fillId="0" borderId="1" xfId="0" applyFont="1" applyFill="1" applyBorder="1" applyAlignment="1">
      <alignment horizontal="center"/>
    </xf>
    <xf numFmtId="0" fontId="91" fillId="0" borderId="1" xfId="0" applyFont="1" applyFill="1" applyBorder="1" applyAlignment="1">
      <alignment horizontal="center" vertical="center"/>
    </xf>
    <xf numFmtId="164" fontId="22" fillId="0" borderId="1" xfId="6" quotePrefix="1" applyNumberFormat="1" applyFont="1" applyFill="1" applyBorder="1" applyAlignment="1">
      <alignment vertical="top"/>
    </xf>
    <xf numFmtId="0" fontId="64" fillId="0" borderId="1" xfId="0" applyFont="1" applyFill="1" applyBorder="1" applyAlignment="1">
      <alignment vertical="center"/>
    </xf>
    <xf numFmtId="0" fontId="64" fillId="0" borderId="7" xfId="0" applyFont="1" applyFill="1" applyBorder="1" applyAlignment="1">
      <alignment vertical="center"/>
    </xf>
    <xf numFmtId="164" fontId="36" fillId="0" borderId="1" xfId="6" applyNumberFormat="1" applyFont="1" applyFill="1" applyBorder="1" applyAlignment="1">
      <alignment vertical="top"/>
    </xf>
    <xf numFmtId="0" fontId="12" fillId="0" borderId="1" xfId="32" applyFont="1" applyFill="1" applyBorder="1" applyAlignment="1">
      <alignment horizontal="left" vertical="top" wrapText="1"/>
    </xf>
    <xf numFmtId="0" fontId="2" fillId="2" borderId="1" xfId="0" applyNumberFormat="1" applyFont="1" applyFill="1" applyBorder="1" applyAlignment="1">
      <alignment horizontal="justify" vertical="justify"/>
    </xf>
    <xf numFmtId="0" fontId="92" fillId="0" borderId="0" xfId="0" applyFont="1"/>
    <xf numFmtId="0" fontId="6" fillId="0" borderId="0" xfId="0" applyFont="1"/>
    <xf numFmtId="43" fontId="6" fillId="0" borderId="0" xfId="0" applyNumberFormat="1" applyFont="1"/>
    <xf numFmtId="0" fontId="6" fillId="0" borderId="0" xfId="0" applyFont="1" applyAlignment="1">
      <alignment horizontal="right"/>
    </xf>
    <xf numFmtId="0" fontId="93" fillId="0" borderId="0" xfId="0" applyFont="1"/>
    <xf numFmtId="43" fontId="93" fillId="0" borderId="0" xfId="1" applyNumberFormat="1" applyFont="1" applyAlignment="1">
      <alignment horizontal="right" wrapText="1"/>
    </xf>
    <xf numFmtId="0" fontId="93" fillId="0" borderId="0" xfId="0" applyFont="1" applyAlignment="1">
      <alignment horizontal="center" wrapText="1"/>
    </xf>
    <xf numFmtId="0" fontId="78" fillId="0" borderId="0" xfId="0" applyFont="1" applyAlignment="1">
      <alignment horizontal="justify" vertical="top" wrapText="1"/>
    </xf>
    <xf numFmtId="0" fontId="93" fillId="0" borderId="0" xfId="0" applyFont="1" applyAlignment="1">
      <alignment horizontal="center" vertical="top" wrapText="1"/>
    </xf>
    <xf numFmtId="43" fontId="93" fillId="0" borderId="0" xfId="0" applyNumberFormat="1" applyFont="1"/>
    <xf numFmtId="0" fontId="93" fillId="0" borderId="0" xfId="0" applyFont="1" applyAlignment="1">
      <alignment horizontal="right"/>
    </xf>
    <xf numFmtId="0" fontId="94" fillId="0" borderId="0" xfId="0" applyFont="1" applyAlignment="1">
      <alignment horizontal="justify" vertical="top" wrapText="1"/>
    </xf>
    <xf numFmtId="43" fontId="6" fillId="0" borderId="0" xfId="1" applyFont="1"/>
    <xf numFmtId="2" fontId="92" fillId="0" borderId="0" xfId="0" applyNumberFormat="1" applyFont="1" applyAlignment="1">
      <alignment horizontal="right"/>
    </xf>
    <xf numFmtId="43" fontId="93" fillId="0" borderId="0" xfId="1" applyFont="1"/>
    <xf numFmtId="43" fontId="93" fillId="0" borderId="0" xfId="1" applyFont="1" applyAlignment="1">
      <alignment horizontal="right"/>
    </xf>
    <xf numFmtId="0" fontId="93" fillId="0" borderId="0" xfId="0" applyFont="1" applyAlignment="1">
      <alignment horizontal="center"/>
    </xf>
    <xf numFmtId="43" fontId="93" fillId="0" borderId="0" xfId="1" applyNumberFormat="1" applyFont="1" applyAlignment="1">
      <alignment horizontal="center" wrapText="1"/>
    </xf>
    <xf numFmtId="43" fontId="93" fillId="0" borderId="0" xfId="1" applyFont="1" applyAlignment="1">
      <alignment horizontal="center" wrapText="1"/>
    </xf>
    <xf numFmtId="43" fontId="93" fillId="0" borderId="0" xfId="0" applyNumberFormat="1" applyFont="1" applyAlignment="1">
      <alignment horizontal="center"/>
    </xf>
    <xf numFmtId="0" fontId="93" fillId="0" borderId="0" xfId="0" quotePrefix="1" applyFont="1" applyAlignment="1">
      <alignment horizontal="center" vertical="top" wrapText="1"/>
    </xf>
    <xf numFmtId="0" fontId="93" fillId="0" borderId="0" xfId="0" applyFont="1" applyBorder="1" applyAlignment="1">
      <alignment horizontal="center" vertical="top" wrapText="1"/>
    </xf>
    <xf numFmtId="0" fontId="65" fillId="0" borderId="16" xfId="0" applyFont="1" applyBorder="1" applyAlignment="1">
      <alignment horizontal="center"/>
    </xf>
    <xf numFmtId="0" fontId="65" fillId="0" borderId="4" xfId="0" applyFont="1" applyBorder="1" applyAlignment="1">
      <alignment horizontal="center"/>
    </xf>
    <xf numFmtId="0" fontId="65" fillId="0" borderId="4" xfId="0" applyFont="1" applyFill="1" applyBorder="1" applyAlignment="1">
      <alignment horizontal="center"/>
    </xf>
    <xf numFmtId="0" fontId="65" fillId="0" borderId="11" xfId="0" applyFont="1" applyBorder="1" applyAlignment="1">
      <alignment horizontal="center"/>
    </xf>
    <xf numFmtId="0" fontId="65" fillId="0" borderId="14" xfId="0" applyFont="1" applyBorder="1" applyAlignment="1">
      <alignment horizontal="center"/>
    </xf>
    <xf numFmtId="0" fontId="65" fillId="0" borderId="13" xfId="0" applyFont="1" applyBorder="1" applyAlignment="1">
      <alignment horizontal="center"/>
    </xf>
    <xf numFmtId="0" fontId="65" fillId="0" borderId="13" xfId="0" applyFont="1" applyFill="1" applyBorder="1" applyAlignment="1">
      <alignment horizontal="center"/>
    </xf>
    <xf numFmtId="0" fontId="65" fillId="0" borderId="9" xfId="0" applyFont="1" applyBorder="1" applyAlignment="1">
      <alignment horizontal="center"/>
    </xf>
    <xf numFmtId="0" fontId="67" fillId="0" borderId="0" xfId="0" applyFont="1" applyBorder="1" applyAlignment="1">
      <alignment horizontal="right"/>
    </xf>
    <xf numFmtId="43" fontId="67" fillId="0" borderId="0" xfId="1" applyFont="1" applyFill="1" applyBorder="1" applyAlignment="1" applyProtection="1">
      <alignment horizontal="right" vertical="top"/>
    </xf>
    <xf numFmtId="0" fontId="67" fillId="0" borderId="0" xfId="148" applyNumberFormat="1" applyFont="1" applyFill="1" applyBorder="1" applyAlignment="1" applyProtection="1">
      <alignment horizontal="center" vertical="top"/>
    </xf>
    <xf numFmtId="0" fontId="67" fillId="0" borderId="0" xfId="148" applyNumberFormat="1" applyFont="1" applyFill="1" applyBorder="1" applyAlignment="1" applyProtection="1">
      <alignment vertical="top"/>
    </xf>
    <xf numFmtId="0" fontId="93" fillId="0" borderId="0" xfId="0" applyFont="1" applyAlignment="1"/>
    <xf numFmtId="2" fontId="93" fillId="0" borderId="0" xfId="0" applyNumberFormat="1" applyFont="1" applyAlignment="1">
      <alignment horizontal="center"/>
    </xf>
    <xf numFmtId="2" fontId="93" fillId="0" borderId="0" xfId="0" applyNumberFormat="1" applyFont="1" applyAlignment="1">
      <alignment horizontal="center" wrapText="1"/>
    </xf>
    <xf numFmtId="43" fontId="93" fillId="0" borderId="0" xfId="1" applyFont="1" applyAlignment="1"/>
    <xf numFmtId="43" fontId="93" fillId="0" borderId="0" xfId="1" applyNumberFormat="1" applyFont="1" applyAlignment="1">
      <alignment wrapText="1"/>
    </xf>
    <xf numFmtId="43" fontId="93" fillId="0" borderId="0" xfId="1" applyFont="1" applyAlignment="1">
      <alignment wrapText="1"/>
    </xf>
    <xf numFmtId="43" fontId="6" fillId="0" borderId="0" xfId="1" applyFont="1" applyAlignment="1">
      <alignment horizontal="center" wrapText="1"/>
    </xf>
    <xf numFmtId="43" fontId="93" fillId="0" borderId="0" xfId="17" applyNumberFormat="1" applyFont="1" applyAlignment="1">
      <alignment horizontal="right" wrapText="1"/>
    </xf>
    <xf numFmtId="43" fontId="6" fillId="0" borderId="0" xfId="17" applyFont="1"/>
    <xf numFmtId="43" fontId="93" fillId="0" borderId="0" xfId="17" applyNumberFormat="1" applyFont="1" applyAlignment="1">
      <alignment horizontal="center" wrapText="1"/>
    </xf>
    <xf numFmtId="43" fontId="93" fillId="0" borderId="0" xfId="17" applyFont="1" applyAlignment="1">
      <alignment horizontal="center" wrapText="1"/>
    </xf>
    <xf numFmtId="43" fontId="93" fillId="0" borderId="0" xfId="17" applyFont="1"/>
    <xf numFmtId="0" fontId="94" fillId="0" borderId="0" xfId="0" applyFont="1" applyAlignment="1">
      <alignment horizontal="justify" vertical="top"/>
    </xf>
    <xf numFmtId="0" fontId="6" fillId="0" borderId="0" xfId="0" applyFont="1" applyAlignment="1">
      <alignment horizontal="center" vertical="top" wrapText="1"/>
    </xf>
    <xf numFmtId="43" fontId="93" fillId="13" borderId="0" xfId="17" applyFont="1" applyFill="1"/>
    <xf numFmtId="43" fontId="93" fillId="13" borderId="0" xfId="0" applyNumberFormat="1" applyFont="1" applyFill="1" applyAlignment="1">
      <alignment horizontal="center"/>
    </xf>
    <xf numFmtId="0" fontId="94" fillId="0" borderId="0" xfId="0" quotePrefix="1" applyFont="1" applyAlignment="1">
      <alignment horizontal="justify" vertical="top" wrapText="1"/>
    </xf>
    <xf numFmtId="43" fontId="92" fillId="0" borderId="0" xfId="0" applyNumberFormat="1" applyFont="1"/>
    <xf numFmtId="43" fontId="93" fillId="0" borderId="0" xfId="1" applyFont="1" applyFill="1"/>
    <xf numFmtId="43" fontId="93" fillId="0" borderId="0" xfId="1" applyNumberFormat="1" applyFont="1" applyFill="1" applyAlignment="1">
      <alignment horizontal="center" wrapText="1"/>
    </xf>
    <xf numFmtId="43" fontId="93" fillId="0" borderId="0" xfId="1" applyFont="1" applyFill="1" applyAlignment="1">
      <alignment horizontal="center" wrapText="1"/>
    </xf>
    <xf numFmtId="0" fontId="94" fillId="0" borderId="0" xfId="0" applyFont="1" applyFill="1" applyAlignment="1">
      <alignment horizontal="justify" vertical="top" wrapText="1"/>
    </xf>
    <xf numFmtId="0" fontId="93" fillId="0" borderId="0" xfId="0" applyFont="1" applyFill="1" applyAlignment="1">
      <alignment horizontal="center" vertical="top" wrapText="1"/>
    </xf>
    <xf numFmtId="0" fontId="92" fillId="0" borderId="0" xfId="0" applyFont="1" applyFill="1"/>
    <xf numFmtId="0" fontId="93" fillId="0" borderId="0" xfId="0" applyFont="1" applyFill="1"/>
    <xf numFmtId="43" fontId="93" fillId="0" borderId="0" xfId="4" applyNumberFormat="1" applyFont="1" applyAlignment="1">
      <alignment horizontal="right" wrapText="1"/>
    </xf>
    <xf numFmtId="43" fontId="93" fillId="0" borderId="0" xfId="1" applyNumberFormat="1" applyFont="1" applyFill="1" applyAlignment="1">
      <alignment horizontal="right" wrapText="1"/>
    </xf>
    <xf numFmtId="0" fontId="93" fillId="0" borderId="0" xfId="0" applyFont="1" applyFill="1" applyAlignment="1">
      <alignment horizontal="center"/>
    </xf>
    <xf numFmtId="0" fontId="92" fillId="0" borderId="0" xfId="0" quotePrefix="1" applyFont="1" applyBorder="1" applyAlignment="1">
      <alignment horizontal="center"/>
    </xf>
    <xf numFmtId="0" fontId="6" fillId="0" borderId="16" xfId="0" applyFont="1" applyBorder="1" applyAlignment="1">
      <alignment horizontal="center"/>
    </xf>
    <xf numFmtId="0" fontId="6" fillId="0" borderId="4" xfId="0" applyFont="1" applyBorder="1" applyAlignment="1">
      <alignment horizontal="center"/>
    </xf>
    <xf numFmtId="0" fontId="6" fillId="0" borderId="4" xfId="0" applyFont="1" applyFill="1" applyBorder="1" applyAlignment="1">
      <alignment horizontal="center"/>
    </xf>
    <xf numFmtId="0" fontId="6" fillId="0" borderId="11" xfId="0" applyFont="1" applyBorder="1" applyAlignment="1">
      <alignment horizontal="center"/>
    </xf>
    <xf numFmtId="0" fontId="6" fillId="0" borderId="14" xfId="0" applyFont="1" applyBorder="1" applyAlignment="1">
      <alignment horizontal="center"/>
    </xf>
    <xf numFmtId="0" fontId="6" fillId="0" borderId="13" xfId="0" applyFont="1" applyFill="1" applyBorder="1" applyAlignment="1">
      <alignment horizontal="center"/>
    </xf>
    <xf numFmtId="0" fontId="6" fillId="0" borderId="9" xfId="0" applyFont="1" applyBorder="1" applyAlignment="1">
      <alignment horizontal="center"/>
    </xf>
    <xf numFmtId="0" fontId="93" fillId="0" borderId="0" xfId="0" applyFont="1" applyBorder="1" applyAlignment="1">
      <alignment horizontal="right"/>
    </xf>
    <xf numFmtId="43" fontId="93" fillId="0" borderId="0" xfId="1" applyFont="1" applyFill="1" applyBorder="1" applyAlignment="1" applyProtection="1">
      <alignment horizontal="right" vertical="top"/>
    </xf>
    <xf numFmtId="0" fontId="93" fillId="0" borderId="0" xfId="148" applyNumberFormat="1" applyFont="1" applyFill="1" applyBorder="1" applyAlignment="1" applyProtection="1">
      <alignment horizontal="center" vertical="top"/>
    </xf>
    <xf numFmtId="0" fontId="93" fillId="0" borderId="0" xfId="148" applyNumberFormat="1" applyFont="1" applyFill="1" applyBorder="1" applyAlignment="1" applyProtection="1">
      <alignment vertical="top"/>
    </xf>
    <xf numFmtId="0" fontId="75" fillId="0" borderId="0" xfId="0" applyFont="1" applyAlignment="1">
      <alignment horizontal="justify" vertical="top" wrapText="1"/>
    </xf>
    <xf numFmtId="43" fontId="65" fillId="0" borderId="0" xfId="0" applyNumberFormat="1" applyFont="1"/>
    <xf numFmtId="0" fontId="65" fillId="0" borderId="0" xfId="0" applyFont="1" applyAlignment="1">
      <alignment horizontal="right"/>
    </xf>
    <xf numFmtId="0" fontId="66" fillId="0" borderId="0" xfId="0" applyFont="1" applyFill="1"/>
    <xf numFmtId="0" fontId="65" fillId="0" borderId="0" xfId="0" applyFont="1"/>
    <xf numFmtId="0" fontId="67" fillId="0" borderId="0" xfId="0" applyFont="1"/>
    <xf numFmtId="0" fontId="67" fillId="0" borderId="0" xfId="0" applyFont="1" applyFill="1"/>
    <xf numFmtId="43" fontId="67" fillId="0" borderId="0" xfId="4" applyNumberFormat="1" applyFont="1" applyFill="1" applyAlignment="1">
      <alignment horizontal="right" wrapText="1"/>
    </xf>
    <xf numFmtId="0" fontId="67" fillId="0" borderId="0" xfId="0" applyFont="1" applyAlignment="1">
      <alignment horizontal="center" vertical="top" wrapText="1"/>
    </xf>
    <xf numFmtId="43" fontId="67" fillId="0" borderId="0" xfId="0" applyNumberFormat="1" applyFont="1"/>
    <xf numFmtId="0" fontId="67" fillId="0" borderId="0" xfId="0" applyFont="1" applyAlignment="1">
      <alignment horizontal="right"/>
    </xf>
    <xf numFmtId="0" fontId="98" fillId="0" borderId="0" xfId="0" applyFont="1" applyAlignment="1">
      <alignment horizontal="justify" vertical="top" wrapText="1"/>
    </xf>
    <xf numFmtId="0" fontId="99" fillId="0" borderId="0" xfId="0" applyFont="1" applyAlignment="1">
      <alignment horizontal="justify" vertical="top" wrapText="1"/>
    </xf>
    <xf numFmtId="43" fontId="67" fillId="0" borderId="0" xfId="1" applyNumberFormat="1" applyFont="1" applyAlignment="1">
      <alignment horizontal="right" wrapText="1"/>
    </xf>
    <xf numFmtId="43" fontId="65" fillId="0" borderId="0" xfId="4" applyFont="1"/>
    <xf numFmtId="43" fontId="67" fillId="0" borderId="0" xfId="4" applyFont="1"/>
    <xf numFmtId="43" fontId="67" fillId="0" borderId="0" xfId="4" applyFont="1" applyAlignment="1">
      <alignment horizontal="right"/>
    </xf>
    <xf numFmtId="2" fontId="67" fillId="0" borderId="0" xfId="0" applyNumberFormat="1" applyFont="1" applyFill="1"/>
    <xf numFmtId="43" fontId="67" fillId="0" borderId="0" xfId="4" applyFont="1" applyAlignment="1">
      <alignment horizontal="center" wrapText="1"/>
    </xf>
    <xf numFmtId="0" fontId="67" fillId="0" borderId="0" xfId="0" applyFont="1" applyAlignment="1">
      <alignment horizontal="center"/>
    </xf>
    <xf numFmtId="43" fontId="67" fillId="0" borderId="0" xfId="4" applyNumberFormat="1" applyFont="1" applyFill="1" applyAlignment="1">
      <alignment horizontal="center" wrapText="1"/>
    </xf>
    <xf numFmtId="43" fontId="67" fillId="0" borderId="0" xfId="0" applyNumberFormat="1" applyFont="1" applyAlignment="1">
      <alignment horizontal="center"/>
    </xf>
    <xf numFmtId="43" fontId="67" fillId="0" borderId="0" xfId="4" applyFont="1" applyFill="1"/>
    <xf numFmtId="0" fontId="67" fillId="0" borderId="0" xfId="0" quotePrefix="1" applyFont="1" applyAlignment="1">
      <alignment horizontal="center" vertical="top" wrapText="1"/>
    </xf>
    <xf numFmtId="0" fontId="66" fillId="0" borderId="0" xfId="0" applyFont="1" applyBorder="1" applyAlignment="1">
      <alignment horizontal="center" vertical="top" wrapText="1"/>
    </xf>
    <xf numFmtId="43" fontId="67" fillId="0" borderId="0" xfId="4" applyNumberFormat="1" applyFont="1" applyFill="1" applyAlignment="1">
      <alignment horizontal="right"/>
    </xf>
    <xf numFmtId="43" fontId="93" fillId="0" borderId="0" xfId="4" applyFont="1" applyFill="1"/>
    <xf numFmtId="43" fontId="93" fillId="0" borderId="0" xfId="4" applyNumberFormat="1" applyFont="1" applyAlignment="1">
      <alignment horizontal="center" wrapText="1"/>
    </xf>
    <xf numFmtId="43" fontId="93" fillId="0" borderId="0" xfId="4" applyFont="1" applyAlignment="1">
      <alignment horizontal="center" wrapText="1"/>
    </xf>
    <xf numFmtId="43" fontId="93" fillId="0" borderId="0" xfId="4" applyFont="1"/>
    <xf numFmtId="43" fontId="93" fillId="0" borderId="0" xfId="4" applyNumberFormat="1" applyFont="1" applyAlignment="1">
      <alignment horizontal="right"/>
    </xf>
    <xf numFmtId="0" fontId="100" fillId="0" borderId="0" xfId="0" applyFont="1" applyAlignment="1">
      <alignment horizontal="center" vertical="top" wrapText="1"/>
    </xf>
    <xf numFmtId="43" fontId="93" fillId="0" borderId="0" xfId="6" applyNumberFormat="1" applyFont="1" applyAlignment="1">
      <alignment horizontal="right" wrapText="1"/>
    </xf>
    <xf numFmtId="43" fontId="6" fillId="0" borderId="0" xfId="6" applyFont="1"/>
    <xf numFmtId="43" fontId="93" fillId="0" borderId="0" xfId="6" applyFont="1"/>
    <xf numFmtId="43" fontId="93" fillId="0" borderId="0" xfId="6" applyNumberFormat="1" applyFont="1" applyAlignment="1">
      <alignment horizontal="center" wrapText="1"/>
    </xf>
    <xf numFmtId="43" fontId="93" fillId="0" borderId="0" xfId="6" applyFont="1" applyAlignment="1">
      <alignment horizontal="center" wrapText="1"/>
    </xf>
    <xf numFmtId="43" fontId="93" fillId="0" borderId="0" xfId="6" applyNumberFormat="1" applyFont="1" applyAlignment="1">
      <alignment horizontal="right"/>
    </xf>
    <xf numFmtId="0" fontId="6" fillId="0" borderId="0" xfId="32" applyFont="1"/>
    <xf numFmtId="43" fontId="6" fillId="0" borderId="0" xfId="32" applyNumberFormat="1" applyFont="1"/>
    <xf numFmtId="0" fontId="6" fillId="0" borderId="0" xfId="32" applyFont="1" applyAlignment="1">
      <alignment horizontal="right"/>
    </xf>
    <xf numFmtId="0" fontId="93" fillId="0" borderId="0" xfId="32" applyFont="1"/>
    <xf numFmtId="0" fontId="93" fillId="0" borderId="0" xfId="32" applyFont="1" applyAlignment="1">
      <alignment horizontal="center" wrapText="1"/>
    </xf>
    <xf numFmtId="0" fontId="78" fillId="0" borderId="0" xfId="32" applyFont="1" applyAlignment="1">
      <alignment horizontal="justify" vertical="top" wrapText="1"/>
    </xf>
    <xf numFmtId="0" fontId="93" fillId="0" borderId="0" xfId="32" applyFont="1" applyAlignment="1">
      <alignment horizontal="center" vertical="top" wrapText="1"/>
    </xf>
    <xf numFmtId="43" fontId="93" fillId="0" borderId="0" xfId="32" applyNumberFormat="1" applyFont="1"/>
    <xf numFmtId="0" fontId="93" fillId="0" borderId="0" xfId="32" applyFont="1" applyAlignment="1">
      <alignment horizontal="right"/>
    </xf>
    <xf numFmtId="0" fontId="94" fillId="0" borderId="0" xfId="32" applyFont="1" applyAlignment="1">
      <alignment horizontal="justify" vertical="top" wrapText="1"/>
    </xf>
    <xf numFmtId="0" fontId="94" fillId="0" borderId="0" xfId="32" applyFont="1" applyAlignment="1">
      <alignment horizontal="left" vertical="top" wrapText="1"/>
    </xf>
    <xf numFmtId="2" fontId="93" fillId="0" borderId="0" xfId="32" applyNumberFormat="1" applyFont="1" applyAlignment="1">
      <alignment horizontal="right"/>
    </xf>
    <xf numFmtId="0" fontId="93" fillId="0" borderId="0" xfId="32" applyFont="1" applyAlignment="1">
      <alignment horizontal="center"/>
    </xf>
    <xf numFmtId="43" fontId="93" fillId="0" borderId="0" xfId="32" applyNumberFormat="1" applyFont="1" applyAlignment="1">
      <alignment horizontal="center"/>
    </xf>
    <xf numFmtId="0" fontId="93" fillId="0" borderId="0" xfId="32" quotePrefix="1" applyFont="1" applyAlignment="1">
      <alignment horizontal="center" vertical="top" wrapText="1"/>
    </xf>
    <xf numFmtId="0" fontId="6" fillId="0" borderId="0" xfId="32" applyFont="1" applyAlignment="1">
      <alignment horizontal="center" vertical="top" wrapText="1"/>
    </xf>
    <xf numFmtId="43" fontId="93" fillId="0" borderId="0" xfId="1" applyNumberFormat="1" applyFont="1" applyAlignment="1">
      <alignment horizontal="right"/>
    </xf>
    <xf numFmtId="0" fontId="30" fillId="0" borderId="1" xfId="0" applyFont="1" applyFill="1" applyBorder="1" applyAlignment="1">
      <alignment vertical="top" wrapText="1"/>
    </xf>
    <xf numFmtId="0" fontId="30"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wrapText="1"/>
    </xf>
    <xf numFmtId="0" fontId="30" fillId="0" borderId="1" xfId="6"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4" xfId="0" applyFont="1" applyFill="1" applyBorder="1" applyAlignment="1">
      <alignment vertical="top" wrapText="1"/>
    </xf>
    <xf numFmtId="0" fontId="72" fillId="0" borderId="2" xfId="0" applyFont="1" applyFill="1" applyBorder="1" applyAlignment="1">
      <alignment vertical="top"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xf>
    <xf numFmtId="0" fontId="30" fillId="0" borderId="3" xfId="0" applyNumberFormat="1" applyFont="1" applyFill="1" applyBorder="1" applyAlignment="1">
      <alignment horizontal="center" vertical="center"/>
    </xf>
    <xf numFmtId="164" fontId="0" fillId="0" borderId="0" xfId="0" applyNumberFormat="1" applyFill="1"/>
    <xf numFmtId="43" fontId="0" fillId="0" borderId="0" xfId="6" applyFont="1" applyFill="1"/>
    <xf numFmtId="0" fontId="51" fillId="0" borderId="0" xfId="0" applyFont="1" applyFill="1"/>
    <xf numFmtId="0" fontId="0" fillId="0" borderId="0" xfId="0" applyFill="1" applyBorder="1" applyAlignment="1">
      <alignment vertical="center"/>
    </xf>
    <xf numFmtId="0" fontId="0" fillId="0" borderId="0" xfId="0" applyFill="1" applyBorder="1" applyAlignment="1">
      <alignment horizontal="center" vertical="center"/>
    </xf>
    <xf numFmtId="0" fontId="101" fillId="0" borderId="0" xfId="0" applyFont="1" applyFill="1" applyBorder="1" applyAlignment="1">
      <alignment horizontal="center" vertical="center"/>
    </xf>
    <xf numFmtId="0" fontId="1" fillId="0" borderId="0" xfId="0" quotePrefix="1" applyFont="1" applyFill="1" applyBorder="1" applyAlignment="1">
      <alignment horizontal="center" vertical="center"/>
    </xf>
    <xf numFmtId="10" fontId="0" fillId="0" borderId="0" xfId="0" applyNumberFormat="1" applyFill="1" applyBorder="1" applyAlignment="1">
      <alignment vertical="center"/>
    </xf>
    <xf numFmtId="0" fontId="10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3" xfId="0" applyNumberFormat="1" applyFont="1" applyFill="1" applyBorder="1" applyAlignment="1">
      <alignment horizontal="center" vertical="center"/>
    </xf>
    <xf numFmtId="0" fontId="65" fillId="0" borderId="13" xfId="0" applyFont="1" applyBorder="1" applyAlignment="1">
      <alignment horizontal="center"/>
    </xf>
    <xf numFmtId="0" fontId="94" fillId="0" borderId="0" xfId="32" applyFont="1" applyAlignment="1">
      <alignment horizontal="justify" vertical="top"/>
    </xf>
    <xf numFmtId="0" fontId="6" fillId="0" borderId="13" xfId="0" applyFont="1" applyBorder="1" applyAlignment="1">
      <alignment horizontal="center"/>
    </xf>
    <xf numFmtId="0" fontId="93" fillId="0" borderId="0" xfId="0" applyFont="1" applyAlignment="1">
      <alignment horizontal="center"/>
    </xf>
    <xf numFmtId="0" fontId="93" fillId="0" borderId="0" xfId="0" applyFont="1" applyAlignment="1">
      <alignment horizontal="center" wrapText="1"/>
    </xf>
    <xf numFmtId="0" fontId="67" fillId="0" borderId="0" xfId="0" applyFont="1" applyAlignment="1">
      <alignment horizontal="center" wrapText="1"/>
    </xf>
    <xf numFmtId="43" fontId="93" fillId="0" borderId="0" xfId="1" applyFont="1" applyAlignment="1">
      <alignment horizontal="center" wrapText="1"/>
    </xf>
    <xf numFmtId="0" fontId="94" fillId="0" borderId="0" xfId="0" applyFont="1" applyAlignment="1">
      <alignment horizontal="justify" vertical="top"/>
    </xf>
    <xf numFmtId="0" fontId="24" fillId="0"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1" fillId="0" borderId="3" xfId="0" applyFont="1" applyFill="1" applyBorder="1" applyAlignment="1">
      <alignment horizontal="left" vertical="top" wrapText="1"/>
    </xf>
    <xf numFmtId="2" fontId="31" fillId="0" borderId="3" xfId="0" applyNumberFormat="1" applyFont="1" applyFill="1" applyBorder="1" applyAlignment="1">
      <alignment horizontal="center" vertical="center" wrapText="1"/>
    </xf>
    <xf numFmtId="0" fontId="31" fillId="0" borderId="3" xfId="6"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1" fillId="0" borderId="1" xfId="0" applyFont="1" applyFill="1" applyBorder="1" applyAlignment="1">
      <alignment horizontal="left" vertical="top" wrapText="1"/>
    </xf>
    <xf numFmtId="2" fontId="31" fillId="0" borderId="1" xfId="0" applyNumberFormat="1" applyFont="1" applyFill="1" applyBorder="1" applyAlignment="1">
      <alignment horizontal="center" vertical="center" wrapText="1"/>
    </xf>
    <xf numFmtId="0" fontId="31" fillId="0" borderId="1" xfId="6"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165" fontId="31" fillId="0" borderId="1" xfId="0" applyNumberFormat="1"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4" fillId="0" borderId="1" xfId="6" applyNumberFormat="1" applyFont="1" applyFill="1" applyBorder="1" applyAlignment="1">
      <alignment horizontal="center" vertical="center" wrapText="1"/>
    </xf>
    <xf numFmtId="0" fontId="104" fillId="0" borderId="1" xfId="0" applyFont="1" applyFill="1" applyBorder="1" applyAlignment="1">
      <alignment horizontal="center" vertical="center" wrapText="1"/>
    </xf>
    <xf numFmtId="0" fontId="31" fillId="0" borderId="1" xfId="0" applyFont="1" applyFill="1" applyBorder="1" applyAlignment="1">
      <alignment vertical="top" wrapText="1"/>
    </xf>
    <xf numFmtId="0" fontId="104" fillId="0" borderId="2" xfId="0" applyFont="1" applyFill="1" applyBorder="1" applyAlignment="1">
      <alignment horizontal="center" vertical="center"/>
    </xf>
    <xf numFmtId="0" fontId="104" fillId="0" borderId="2" xfId="0" applyFont="1" applyFill="1" applyBorder="1" applyAlignment="1">
      <alignment horizontal="center" vertical="center" wrapText="1"/>
    </xf>
    <xf numFmtId="0" fontId="71" fillId="0" borderId="2" xfId="0"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1" fillId="0" borderId="2" xfId="6" applyNumberFormat="1" applyFont="1" applyFill="1" applyBorder="1" applyAlignment="1">
      <alignment horizontal="center" vertical="center" wrapText="1"/>
    </xf>
    <xf numFmtId="0" fontId="31" fillId="0" borderId="5" xfId="6" applyNumberFormat="1" applyFont="1" applyFill="1" applyBorder="1" applyAlignment="1">
      <alignment horizontal="center" vertical="center"/>
    </xf>
    <xf numFmtId="0" fontId="31" fillId="0" borderId="3" xfId="0" applyFont="1" applyFill="1" applyBorder="1" applyAlignment="1">
      <alignment vertical="center" wrapText="1"/>
    </xf>
    <xf numFmtId="0" fontId="31" fillId="0" borderId="3" xfId="6" applyNumberFormat="1" applyFont="1" applyFill="1" applyBorder="1" applyAlignment="1">
      <alignment horizontal="center" vertical="center"/>
    </xf>
    <xf numFmtId="0" fontId="31" fillId="0" borderId="1" xfId="0" applyFont="1" applyFill="1" applyBorder="1" applyAlignment="1">
      <alignment vertical="center" wrapText="1"/>
    </xf>
    <xf numFmtId="165" fontId="31" fillId="0" borderId="2" xfId="0" applyNumberFormat="1" applyFont="1" applyFill="1" applyBorder="1" applyAlignment="1">
      <alignment vertical="center" wrapText="1"/>
    </xf>
    <xf numFmtId="0" fontId="31" fillId="0" borderId="14" xfId="6" applyNumberFormat="1"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71" fillId="0" borderId="9" xfId="0" applyFont="1" applyFill="1" applyBorder="1" applyAlignment="1">
      <alignment horizontal="left" vertical="center"/>
    </xf>
    <xf numFmtId="2" fontId="31" fillId="0" borderId="2" xfId="0" applyNumberFormat="1" applyFont="1" applyFill="1" applyBorder="1" applyAlignment="1">
      <alignment horizontal="center" vertical="center"/>
    </xf>
    <xf numFmtId="0" fontId="31" fillId="0" borderId="2" xfId="6" applyNumberFormat="1" applyFont="1" applyFill="1" applyBorder="1" applyAlignment="1">
      <alignment horizontal="center" vertical="center"/>
    </xf>
    <xf numFmtId="0" fontId="31" fillId="0" borderId="14" xfId="0" applyNumberFormat="1" applyFont="1" applyFill="1" applyBorder="1" applyAlignment="1">
      <alignment horizontal="center" vertical="center" wrapText="1"/>
    </xf>
    <xf numFmtId="0" fontId="31" fillId="0" borderId="14" xfId="6" applyNumberFormat="1" applyFont="1" applyFill="1" applyBorder="1" applyAlignment="1">
      <alignment horizontal="center" vertical="center"/>
    </xf>
    <xf numFmtId="0" fontId="31" fillId="0" borderId="10" xfId="0" applyFont="1" applyFill="1" applyBorder="1" applyAlignment="1">
      <alignment horizontal="left" vertical="center" wrapText="1"/>
    </xf>
    <xf numFmtId="2" fontId="31" fillId="0" borderId="5"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wrapText="1"/>
    </xf>
    <xf numFmtId="0" fontId="31" fillId="0" borderId="15" xfId="6" applyNumberFormat="1" applyFont="1" applyFill="1" applyBorder="1" applyAlignment="1">
      <alignment horizontal="center" vertical="center"/>
    </xf>
    <xf numFmtId="0" fontId="24" fillId="0" borderId="10" xfId="0" applyFont="1" applyFill="1" applyBorder="1" applyAlignment="1">
      <alignment horizontal="left" vertical="center"/>
    </xf>
    <xf numFmtId="165" fontId="31" fillId="0" borderId="10" xfId="0" applyNumberFormat="1" applyFont="1" applyFill="1" applyBorder="1" applyAlignment="1">
      <alignment horizontal="left" vertical="center" wrapText="1"/>
    </xf>
    <xf numFmtId="0" fontId="31" fillId="0" borderId="15" xfId="0" applyNumberFormat="1" applyFont="1" applyFill="1" applyBorder="1" applyAlignment="1">
      <alignment horizontal="center" vertical="center"/>
    </xf>
    <xf numFmtId="0" fontId="30" fillId="0" borderId="5" xfId="0" applyNumberFormat="1" applyFont="1" applyFill="1" applyBorder="1" applyAlignment="1">
      <alignment horizontal="center" vertical="center"/>
    </xf>
    <xf numFmtId="0" fontId="30" fillId="0" borderId="15" xfId="0" applyNumberFormat="1" applyFont="1" applyFill="1" applyBorder="1" applyAlignment="1">
      <alignment horizontal="center" vertical="center"/>
    </xf>
    <xf numFmtId="165" fontId="24" fillId="0" borderId="10" xfId="0" applyNumberFormat="1"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165" fontId="31" fillId="0" borderId="11" xfId="0" applyNumberFormat="1" applyFont="1" applyFill="1" applyBorder="1" applyAlignment="1">
      <alignment horizontal="left" vertical="center" wrapText="1"/>
    </xf>
    <xf numFmtId="2" fontId="31" fillId="0" borderId="3" xfId="0" applyNumberFormat="1" applyFont="1" applyFill="1" applyBorder="1" applyAlignment="1">
      <alignment horizontal="center" vertical="center"/>
    </xf>
    <xf numFmtId="0" fontId="30" fillId="0" borderId="16" xfId="0" applyNumberFormat="1"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71" fillId="0" borderId="2" xfId="0" applyFont="1" applyFill="1" applyBorder="1" applyAlignment="1">
      <alignment horizontal="left" vertical="center"/>
    </xf>
    <xf numFmtId="0" fontId="30" fillId="0" borderId="2" xfId="0" applyNumberFormat="1" applyFont="1" applyFill="1" applyBorder="1" applyAlignment="1">
      <alignment vertical="center"/>
    </xf>
    <xf numFmtId="0" fontId="31" fillId="0" borderId="10" xfId="0" applyFont="1" applyFill="1" applyBorder="1" applyAlignment="1">
      <alignment horizontal="center" vertical="center" wrapText="1"/>
    </xf>
    <xf numFmtId="0" fontId="31" fillId="0" borderId="5" xfId="0" applyFont="1" applyFill="1" applyBorder="1" applyAlignment="1">
      <alignment horizontal="left" vertical="center" wrapText="1"/>
    </xf>
    <xf numFmtId="0" fontId="30" fillId="0" borderId="5" xfId="0" applyNumberFormat="1" applyFont="1" applyFill="1" applyBorder="1" applyAlignment="1">
      <alignment vertical="center"/>
    </xf>
    <xf numFmtId="2" fontId="31" fillId="0" borderId="10" xfId="0" applyNumberFormat="1" applyFont="1" applyFill="1" applyBorder="1" applyAlignment="1">
      <alignment horizontal="center" vertical="center"/>
    </xf>
    <xf numFmtId="0" fontId="30" fillId="0" borderId="10" xfId="0" applyNumberFormat="1" applyFont="1" applyFill="1" applyBorder="1" applyAlignment="1">
      <alignment horizontal="center" vertical="center"/>
    </xf>
    <xf numFmtId="0" fontId="31" fillId="0" borderId="10" xfId="6" applyNumberFormat="1" applyFont="1" applyFill="1" applyBorder="1" applyAlignment="1">
      <alignment horizontal="center" vertical="center"/>
    </xf>
    <xf numFmtId="0" fontId="31" fillId="0" borderId="5" xfId="0" applyNumberFormat="1" applyFont="1" applyFill="1" applyBorder="1" applyAlignment="1">
      <alignment horizontal="center" vertical="center"/>
    </xf>
    <xf numFmtId="0" fontId="30" fillId="0" borderId="5" xfId="0" applyFont="1" applyFill="1" applyBorder="1" applyAlignment="1">
      <alignment vertical="center"/>
    </xf>
    <xf numFmtId="0" fontId="30" fillId="0" borderId="10" xfId="0" applyFont="1" applyFill="1" applyBorder="1" applyAlignment="1">
      <alignment vertical="center"/>
    </xf>
    <xf numFmtId="165" fontId="31" fillId="0" borderId="5" xfId="0" applyNumberFormat="1" applyFont="1" applyFill="1" applyBorder="1" applyAlignment="1">
      <alignment horizontal="left" vertical="center" wrapText="1"/>
    </xf>
    <xf numFmtId="0" fontId="46" fillId="0" borderId="5" xfId="0" applyFont="1" applyFill="1" applyBorder="1" applyAlignment="1">
      <alignment vertical="center"/>
    </xf>
    <xf numFmtId="0" fontId="46" fillId="0" borderId="15" xfId="0" applyNumberFormat="1" applyFont="1" applyFill="1" applyBorder="1" applyAlignment="1">
      <alignment vertical="center"/>
    </xf>
    <xf numFmtId="0" fontId="46" fillId="0" borderId="15" xfId="0" applyNumberFormat="1" applyFont="1" applyFill="1" applyBorder="1" applyAlignment="1">
      <alignment horizontal="center" vertical="center"/>
    </xf>
    <xf numFmtId="0" fontId="30" fillId="0" borderId="5" xfId="0" applyFont="1" applyFill="1" applyBorder="1"/>
    <xf numFmtId="0" fontId="30" fillId="0" borderId="10" xfId="0" applyFont="1" applyFill="1" applyBorder="1"/>
    <xf numFmtId="0" fontId="30" fillId="0" borderId="15" xfId="0" applyNumberFormat="1" applyFont="1" applyFill="1" applyBorder="1"/>
    <xf numFmtId="0" fontId="30" fillId="0" borderId="3" xfId="0" applyFont="1" applyFill="1" applyBorder="1"/>
    <xf numFmtId="0" fontId="30" fillId="0" borderId="11" xfId="0" applyFont="1" applyFill="1" applyBorder="1"/>
    <xf numFmtId="165" fontId="31" fillId="0" borderId="3" xfId="0" applyNumberFormat="1" applyFont="1" applyFill="1" applyBorder="1" applyAlignment="1">
      <alignment horizontal="left" vertical="center" wrapText="1"/>
    </xf>
    <xf numFmtId="0" fontId="30" fillId="0" borderId="16" xfId="0" applyNumberFormat="1" applyFont="1" applyFill="1" applyBorder="1"/>
    <xf numFmtId="0" fontId="72" fillId="0" borderId="5" xfId="0" applyFont="1" applyFill="1" applyBorder="1"/>
    <xf numFmtId="0" fontId="30" fillId="0" borderId="15" xfId="0" applyFont="1" applyFill="1" applyBorder="1" applyAlignment="1">
      <alignment horizontal="center" vertical="center"/>
    </xf>
    <xf numFmtId="0" fontId="31" fillId="0" borderId="5" xfId="0" applyFont="1" applyFill="1" applyBorder="1" applyAlignment="1">
      <alignment horizontal="left" vertical="top" wrapText="1"/>
    </xf>
    <xf numFmtId="0" fontId="30" fillId="0" borderId="5" xfId="0" applyFont="1" applyFill="1" applyBorder="1" applyAlignment="1">
      <alignment horizontal="center" vertical="center"/>
    </xf>
    <xf numFmtId="0" fontId="24" fillId="0" borderId="5" xfId="0" applyFont="1" applyFill="1" applyBorder="1" applyAlignment="1">
      <alignment horizontal="left" vertical="center"/>
    </xf>
    <xf numFmtId="0" fontId="30" fillId="0" borderId="0" xfId="0" applyFont="1" applyFill="1" applyBorder="1" applyAlignment="1">
      <alignment horizontal="center" vertical="center"/>
    </xf>
    <xf numFmtId="165" fontId="31" fillId="0" borderId="5" xfId="0" applyNumberFormat="1" applyFont="1" applyFill="1" applyBorder="1" applyAlignment="1">
      <alignment vertical="center" wrapText="1"/>
    </xf>
    <xf numFmtId="165" fontId="31" fillId="0" borderId="3" xfId="0" applyNumberFormat="1" applyFont="1" applyFill="1" applyBorder="1" applyAlignment="1">
      <alignment vertical="center" wrapText="1"/>
    </xf>
    <xf numFmtId="0" fontId="30" fillId="0" borderId="4" xfId="0" applyFont="1" applyFill="1" applyBorder="1" applyAlignment="1">
      <alignment horizontal="center" vertical="center"/>
    </xf>
    <xf numFmtId="0" fontId="30" fillId="0" borderId="1" xfId="0" applyFont="1" applyFill="1" applyBorder="1"/>
    <xf numFmtId="0" fontId="30" fillId="0" borderId="6" xfId="0" applyFont="1" applyFill="1" applyBorder="1"/>
    <xf numFmtId="0" fontId="46" fillId="0" borderId="7" xfId="0" applyNumberFormat="1" applyFont="1" applyFill="1" applyBorder="1" applyAlignment="1">
      <alignment horizontal="center" vertical="center"/>
    </xf>
    <xf numFmtId="0" fontId="24" fillId="2" borderId="0" xfId="0" applyFont="1" applyFill="1" applyBorder="1" applyAlignment="1">
      <alignment horizontal="left" vertical="center" wrapText="1"/>
    </xf>
    <xf numFmtId="2" fontId="31" fillId="2" borderId="0" xfId="0" applyNumberFormat="1" applyFont="1" applyFill="1" applyBorder="1" applyAlignment="1">
      <alignment horizontal="center" vertical="center"/>
    </xf>
    <xf numFmtId="165" fontId="31" fillId="2" borderId="0" xfId="0" applyNumberFormat="1" applyFont="1" applyFill="1" applyBorder="1" applyAlignment="1">
      <alignment vertical="center" wrapText="1"/>
    </xf>
    <xf numFmtId="165" fontId="31" fillId="0" borderId="0" xfId="0" applyNumberFormat="1" applyFont="1" applyFill="1" applyBorder="1" applyAlignment="1">
      <alignment vertical="center" wrapText="1"/>
    </xf>
    <xf numFmtId="165" fontId="24" fillId="0" borderId="0" xfId="0" applyNumberFormat="1" applyFont="1" applyFill="1" applyBorder="1" applyAlignment="1">
      <alignment vertical="center" wrapText="1"/>
    </xf>
    <xf numFmtId="165" fontId="31" fillId="2" borderId="0" xfId="0" applyNumberFormat="1" applyFont="1" applyFill="1" applyBorder="1" applyAlignment="1">
      <alignment horizontal="left" vertical="center" wrapText="1"/>
    </xf>
    <xf numFmtId="0" fontId="31" fillId="2" borderId="0" xfId="0" applyNumberFormat="1" applyFont="1" applyFill="1" applyBorder="1" applyAlignment="1">
      <alignment horizontal="center" vertical="center" wrapText="1"/>
    </xf>
    <xf numFmtId="2" fontId="31" fillId="2" borderId="0" xfId="6"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43" fontId="45" fillId="0" borderId="0" xfId="6" applyFont="1" applyBorder="1" applyAlignment="1"/>
    <xf numFmtId="43" fontId="45" fillId="0" borderId="0" xfId="6" applyFont="1" applyBorder="1" applyAlignment="1">
      <alignment horizontal="center" vertical="center"/>
    </xf>
    <xf numFmtId="2" fontId="45" fillId="0" borderId="0" xfId="6" applyNumberFormat="1" applyFont="1" applyBorder="1" applyAlignment="1">
      <alignment horizontal="center" vertical="center"/>
    </xf>
    <xf numFmtId="43" fontId="6" fillId="0" borderId="0" xfId="32" applyNumberFormat="1" applyFont="1" applyAlignment="1">
      <alignment horizontal="right" vertical="center"/>
    </xf>
    <xf numFmtId="0" fontId="65" fillId="0" borderId="0" xfId="32" applyFont="1"/>
    <xf numFmtId="0" fontId="65" fillId="0" borderId="0" xfId="32" applyFont="1" applyAlignment="1">
      <alignment horizontal="right"/>
    </xf>
    <xf numFmtId="43" fontId="65" fillId="0" borderId="0" xfId="32" applyNumberFormat="1" applyFont="1"/>
    <xf numFmtId="0" fontId="11" fillId="0" borderId="0" xfId="0" applyFont="1" applyAlignment="1">
      <alignment horizontal="right"/>
    </xf>
    <xf numFmtId="2" fontId="11" fillId="0" borderId="0" xfId="0" applyNumberFormat="1" applyFont="1" applyAlignment="1">
      <alignment horizontal="right"/>
    </xf>
    <xf numFmtId="10" fontId="0" fillId="0" borderId="0" xfId="0" applyNumberFormat="1" applyFill="1" applyBorder="1" applyAlignment="1">
      <alignment horizontal="left" vertical="center"/>
    </xf>
    <xf numFmtId="1" fontId="0" fillId="0" borderId="0" xfId="0" applyNumberFormat="1" applyFill="1" applyBorder="1" applyAlignment="1">
      <alignment horizontal="center" vertical="center"/>
    </xf>
    <xf numFmtId="1" fontId="1" fillId="0" borderId="0" xfId="0" applyNumberFormat="1" applyFont="1" applyFill="1" applyBorder="1" applyAlignment="1">
      <alignment horizontal="center" vertical="center"/>
    </xf>
    <xf numFmtId="0" fontId="30" fillId="0" borderId="1" xfId="0" applyFont="1" applyBorder="1" applyAlignment="1">
      <alignment horizontal="center" vertical="center"/>
    </xf>
    <xf numFmtId="0" fontId="31" fillId="0" borderId="0" xfId="0" applyFont="1" applyFill="1" applyBorder="1" applyAlignment="1">
      <alignment horizontal="left"/>
    </xf>
    <xf numFmtId="0" fontId="78" fillId="0" borderId="0" xfId="0" applyFont="1" applyFill="1" applyBorder="1" applyAlignment="1">
      <alignment horizontal="center" vertical="center"/>
    </xf>
    <xf numFmtId="0" fontId="78" fillId="0" borderId="0" xfId="0" applyFont="1" applyFill="1" applyBorder="1"/>
    <xf numFmtId="1" fontId="78" fillId="0" borderId="0" xfId="0" applyNumberFormat="1" applyFont="1" applyFill="1" applyBorder="1" applyAlignment="1">
      <alignment horizontal="center"/>
    </xf>
    <xf numFmtId="1" fontId="30" fillId="0" borderId="1" xfId="0" applyNumberFormat="1" applyFont="1" applyFill="1" applyBorder="1" applyAlignment="1">
      <alignment horizontal="center" vertical="center"/>
    </xf>
    <xf numFmtId="164" fontId="30" fillId="0" borderId="8" xfId="6" applyNumberFormat="1" applyFont="1" applyBorder="1" applyAlignment="1">
      <alignment horizontal="center" vertical="center"/>
    </xf>
    <xf numFmtId="164" fontId="46" fillId="0" borderId="1" xfId="0" applyNumberFormat="1" applyFont="1" applyBorder="1" applyAlignment="1">
      <alignment horizontal="center" vertical="center"/>
    </xf>
    <xf numFmtId="0" fontId="54" fillId="0" borderId="0" xfId="0" applyFont="1" applyFill="1" applyBorder="1" applyAlignment="1">
      <alignment horizontal="center" vertical="center"/>
    </xf>
    <xf numFmtId="1" fontId="31" fillId="0" borderId="1" xfId="6" applyNumberFormat="1" applyFont="1" applyFill="1" applyBorder="1" applyAlignment="1">
      <alignment horizontal="center" vertical="center" wrapText="1"/>
    </xf>
    <xf numFmtId="1" fontId="60" fillId="0" borderId="0" xfId="0" applyNumberFormat="1" applyFont="1" applyBorder="1" applyAlignment="1">
      <alignment horizontal="center" vertical="center" wrapText="1"/>
    </xf>
    <xf numFmtId="1" fontId="45" fillId="2" borderId="1" xfId="0" applyNumberFormat="1" applyFont="1" applyFill="1" applyBorder="1" applyAlignment="1">
      <alignment horizontal="center" vertical="center" wrapText="1"/>
    </xf>
    <xf numFmtId="1" fontId="31" fillId="0" borderId="3" xfId="6"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1" fontId="104" fillId="0" borderId="2" xfId="0" applyNumberFormat="1" applyFont="1" applyFill="1" applyBorder="1" applyAlignment="1">
      <alignment horizontal="center" vertical="center"/>
    </xf>
    <xf numFmtId="1" fontId="31" fillId="0" borderId="2" xfId="0" applyNumberFormat="1" applyFont="1" applyFill="1" applyBorder="1" applyAlignment="1">
      <alignment horizontal="center" vertical="center" wrapText="1"/>
    </xf>
    <xf numFmtId="1" fontId="31" fillId="0" borderId="3" xfId="0" applyNumberFormat="1" applyFont="1" applyFill="1" applyBorder="1" applyAlignment="1">
      <alignment horizontal="center" vertical="center" wrapText="1"/>
    </xf>
    <xf numFmtId="1" fontId="31" fillId="0" borderId="2" xfId="6" applyNumberFormat="1" applyFont="1" applyFill="1" applyBorder="1" applyAlignment="1">
      <alignment horizontal="center" vertical="center" wrapText="1"/>
    </xf>
    <xf numFmtId="1" fontId="31" fillId="0" borderId="2" xfId="6" applyNumberFormat="1" applyFont="1" applyFill="1" applyBorder="1" applyAlignment="1">
      <alignment horizontal="center" vertical="center"/>
    </xf>
    <xf numFmtId="1" fontId="31" fillId="0" borderId="5" xfId="6" applyNumberFormat="1" applyFont="1" applyFill="1" applyBorder="1" applyAlignment="1">
      <alignment horizontal="center" vertical="center"/>
    </xf>
    <xf numFmtId="1" fontId="30" fillId="0" borderId="5" xfId="0" applyNumberFormat="1" applyFont="1" applyFill="1" applyBorder="1" applyAlignment="1">
      <alignment horizontal="center" vertical="center"/>
    </xf>
    <xf numFmtId="1" fontId="30" fillId="0" borderId="3" xfId="0" applyNumberFormat="1" applyFont="1" applyFill="1" applyBorder="1" applyAlignment="1">
      <alignment horizontal="center" vertical="center"/>
    </xf>
    <xf numFmtId="1" fontId="30" fillId="0" borderId="2" xfId="0" applyNumberFormat="1" applyFont="1" applyFill="1" applyBorder="1" applyAlignment="1">
      <alignment vertical="center"/>
    </xf>
    <xf numFmtId="1" fontId="30" fillId="0" borderId="5" xfId="0" applyNumberFormat="1" applyFont="1" applyFill="1" applyBorder="1" applyAlignment="1">
      <alignment vertical="center"/>
    </xf>
    <xf numFmtId="1" fontId="30" fillId="0" borderId="10" xfId="0" applyNumberFormat="1" applyFont="1" applyFill="1" applyBorder="1" applyAlignment="1">
      <alignment horizontal="center" vertical="center"/>
    </xf>
    <xf numFmtId="1" fontId="31" fillId="0" borderId="10" xfId="6" applyNumberFormat="1" applyFont="1" applyFill="1" applyBorder="1" applyAlignment="1">
      <alignment horizontal="center" vertical="center"/>
    </xf>
    <xf numFmtId="1" fontId="46" fillId="0" borderId="15" xfId="0" applyNumberFormat="1" applyFont="1" applyFill="1" applyBorder="1" applyAlignment="1">
      <alignment vertical="center"/>
    </xf>
    <xf numFmtId="1" fontId="30" fillId="0" borderId="15" xfId="0" applyNumberFormat="1" applyFont="1" applyFill="1" applyBorder="1"/>
    <xf numFmtId="1" fontId="30" fillId="0" borderId="16" xfId="0" applyNumberFormat="1" applyFont="1" applyFill="1" applyBorder="1"/>
    <xf numFmtId="1" fontId="30" fillId="0" borderId="15" xfId="0" applyNumberFormat="1" applyFont="1" applyFill="1" applyBorder="1" applyAlignment="1">
      <alignment horizontal="center" vertical="center"/>
    </xf>
    <xf numFmtId="1" fontId="31" fillId="2" borderId="0" xfId="0" applyNumberFormat="1" applyFont="1" applyFill="1" applyBorder="1" applyAlignment="1">
      <alignment horizontal="center" vertical="center" wrapText="1"/>
    </xf>
    <xf numFmtId="1" fontId="31" fillId="2" borderId="0" xfId="0" applyNumberFormat="1" applyFont="1" applyFill="1" applyBorder="1" applyAlignment="1">
      <alignment horizontal="center" vertical="center"/>
    </xf>
    <xf numFmtId="1" fontId="45" fillId="0" borderId="0" xfId="6" applyNumberFormat="1" applyFont="1" applyBorder="1" applyAlignment="1"/>
    <xf numFmtId="1" fontId="0" fillId="0" borderId="0" xfId="0" applyNumberFormat="1" applyBorder="1"/>
    <xf numFmtId="1" fontId="0" fillId="0" borderId="0" xfId="0" applyNumberFormat="1"/>
    <xf numFmtId="0" fontId="1" fillId="0" borderId="8" xfId="0" applyFont="1" applyFill="1" applyBorder="1" applyAlignment="1">
      <alignment horizontal="center" vertical="center"/>
    </xf>
    <xf numFmtId="0" fontId="12" fillId="0" borderId="6" xfId="0" applyFont="1" applyFill="1" applyBorder="1" applyAlignment="1">
      <alignment vertical="center" wrapText="1"/>
    </xf>
    <xf numFmtId="0" fontId="56" fillId="0" borderId="6" xfId="0" applyFont="1" applyFill="1" applyBorder="1" applyAlignment="1">
      <alignment horizontal="center" vertical="center"/>
    </xf>
    <xf numFmtId="1" fontId="1" fillId="0" borderId="7" xfId="0" applyNumberFormat="1" applyFont="1" applyFill="1" applyBorder="1" applyAlignment="1">
      <alignment horizontal="center" vertical="center"/>
    </xf>
    <xf numFmtId="0" fontId="12" fillId="0" borderId="6" xfId="0" applyFont="1" applyFill="1" applyBorder="1" applyAlignment="1">
      <alignment vertical="top" wrapText="1"/>
    </xf>
    <xf numFmtId="0" fontId="1" fillId="0" borderId="6" xfId="0" quotePrefix="1" applyFont="1" applyFill="1" applyBorder="1" applyAlignment="1">
      <alignment horizontal="center" vertical="center"/>
    </xf>
    <xf numFmtId="165" fontId="12" fillId="0" borderId="6" xfId="0" applyNumberFormat="1" applyFont="1" applyFill="1" applyBorder="1" applyAlignment="1">
      <alignment horizontal="left" vertical="top" wrapText="1"/>
    </xf>
    <xf numFmtId="1" fontId="0" fillId="0" borderId="7" xfId="0" applyNumberFormat="1" applyFill="1" applyBorder="1" applyAlignment="1">
      <alignment horizontal="center" vertical="center"/>
    </xf>
    <xf numFmtId="0" fontId="0" fillId="0" borderId="6" xfId="0" applyFont="1" applyFill="1" applyBorder="1" applyAlignment="1">
      <alignment vertical="top" wrapText="1"/>
    </xf>
    <xf numFmtId="0" fontId="12" fillId="0" borderId="6" xfId="0" applyFont="1" applyFill="1" applyBorder="1" applyAlignment="1">
      <alignment horizontal="left" vertical="top" wrapText="1"/>
    </xf>
    <xf numFmtId="0" fontId="0" fillId="0" borderId="6" xfId="0" applyFill="1" applyBorder="1" applyAlignment="1">
      <alignment vertic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wrapText="1"/>
    </xf>
    <xf numFmtId="165" fontId="12" fillId="0" borderId="6" xfId="0" applyNumberFormat="1" applyFont="1" applyFill="1" applyBorder="1" applyAlignment="1">
      <alignment vertical="center" wrapText="1"/>
    </xf>
    <xf numFmtId="0" fontId="12" fillId="0" borderId="6" xfId="0" applyFont="1" applyFill="1" applyBorder="1" applyAlignment="1">
      <alignment horizontal="left" vertical="center" wrapText="1"/>
    </xf>
    <xf numFmtId="1" fontId="13" fillId="0" borderId="7" xfId="6" applyNumberFormat="1" applyFont="1" applyFill="1" applyBorder="1" applyAlignment="1">
      <alignment horizontal="center" vertical="center"/>
    </xf>
    <xf numFmtId="1" fontId="30" fillId="0" borderId="1" xfId="6" applyNumberFormat="1" applyFont="1" applyFill="1" applyBorder="1" applyAlignment="1">
      <alignment horizontal="center" vertical="center" wrapText="1"/>
    </xf>
    <xf numFmtId="1" fontId="30" fillId="0" borderId="2" xfId="0" applyNumberFormat="1"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horizontal="center" vertical="center"/>
    </xf>
    <xf numFmtId="0" fontId="0" fillId="0" borderId="10" xfId="0" applyFill="1" applyBorder="1"/>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justify" vertical="top"/>
    </xf>
    <xf numFmtId="2" fontId="31" fillId="0" borderId="0" xfId="11" applyNumberFormat="1" applyFont="1" applyFill="1" applyBorder="1" applyAlignment="1">
      <alignment horizontal="center"/>
    </xf>
    <xf numFmtId="0" fontId="29" fillId="0" borderId="0" xfId="11" applyFont="1" applyFill="1" applyBorder="1" applyAlignment="1">
      <alignment horizontal="left" vertical="center"/>
    </xf>
    <xf numFmtId="0" fontId="1" fillId="0" borderId="10" xfId="0" applyFont="1" applyBorder="1"/>
    <xf numFmtId="0" fontId="1" fillId="0" borderId="0" xfId="0" applyFont="1" applyBorder="1"/>
    <xf numFmtId="0" fontId="0" fillId="0" borderId="10" xfId="0" applyBorder="1"/>
    <xf numFmtId="0" fontId="106" fillId="0" borderId="0" xfId="0" applyFont="1" applyBorder="1"/>
    <xf numFmtId="0" fontId="35" fillId="0" borderId="0" xfId="0" applyFont="1" applyBorder="1" applyAlignment="1">
      <alignment horizontal="left"/>
    </xf>
    <xf numFmtId="0" fontId="1" fillId="0" borderId="8" xfId="0" applyFont="1" applyBorder="1"/>
    <xf numFmtId="0" fontId="1" fillId="2" borderId="6" xfId="0" applyFont="1" applyFill="1" applyBorder="1"/>
    <xf numFmtId="0" fontId="2" fillId="0" borderId="6" xfId="11" applyFont="1" applyBorder="1" applyAlignment="1">
      <alignment horizontal="center"/>
    </xf>
    <xf numFmtId="1" fontId="30" fillId="0" borderId="1" xfId="11" applyNumberFormat="1" applyFont="1" applyFill="1" applyBorder="1" applyAlignment="1">
      <alignment horizontal="center"/>
    </xf>
    <xf numFmtId="0" fontId="26" fillId="0" borderId="0" xfId="11" applyFont="1" applyBorder="1"/>
    <xf numFmtId="1" fontId="29" fillId="0" borderId="0" xfId="11" applyNumberFormat="1" applyFont="1" applyBorder="1" applyAlignment="1">
      <alignment horizontal="center" vertical="center"/>
    </xf>
    <xf numFmtId="0" fontId="2" fillId="0" borderId="1" xfId="11" applyBorder="1"/>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1" xfId="0" applyFont="1" applyFill="1" applyBorder="1" applyAlignment="1">
      <alignment horizontal="center"/>
    </xf>
    <xf numFmtId="2" fontId="12" fillId="0" borderId="1" xfId="0" applyNumberFormat="1" applyFont="1" applyFill="1" applyBorder="1" applyAlignment="1">
      <alignment horizontal="center"/>
    </xf>
    <xf numFmtId="0" fontId="53" fillId="8" borderId="1" xfId="0" applyFont="1" applyFill="1" applyBorder="1" applyAlignment="1">
      <alignment horizontal="center"/>
    </xf>
    <xf numFmtId="2" fontId="1" fillId="0" borderId="1" xfId="0" applyNumberFormat="1" applyFont="1" applyFill="1" applyBorder="1" applyAlignment="1">
      <alignment horizontal="center"/>
    </xf>
    <xf numFmtId="0" fontId="109" fillId="0" borderId="0" xfId="0" applyFont="1"/>
    <xf numFmtId="0" fontId="108" fillId="0" borderId="0" xfId="0" applyFont="1"/>
    <xf numFmtId="43" fontId="108" fillId="0" borderId="0" xfId="0" applyNumberFormat="1" applyFont="1"/>
    <xf numFmtId="0" fontId="110" fillId="0" borderId="1" xfId="0" applyFont="1" applyFill="1" applyBorder="1"/>
    <xf numFmtId="1" fontId="1" fillId="11" borderId="2" xfId="0" applyNumberFormat="1" applyFont="1" applyFill="1" applyBorder="1" applyAlignment="1">
      <alignment horizontal="center"/>
    </xf>
    <xf numFmtId="0" fontId="1" fillId="11" borderId="2" xfId="0" applyFont="1" applyFill="1" applyBorder="1" applyAlignment="1">
      <alignment horizontal="center"/>
    </xf>
    <xf numFmtId="0" fontId="12" fillId="0" borderId="6" xfId="0" quotePrefix="1" applyFont="1" applyFill="1" applyBorder="1" applyAlignment="1">
      <alignment horizontal="center" vertical="center"/>
    </xf>
    <xf numFmtId="0" fontId="12" fillId="0" borderId="1" xfId="0" quotePrefix="1" applyFont="1" applyFill="1" applyBorder="1" applyAlignment="1">
      <alignment horizontal="center" vertical="top"/>
    </xf>
    <xf numFmtId="164" fontId="36" fillId="0" borderId="1" xfId="6" applyNumberFormat="1" applyFont="1" applyFill="1" applyBorder="1" applyAlignment="1">
      <alignment horizontal="center" vertical="center"/>
    </xf>
    <xf numFmtId="0" fontId="12" fillId="0" borderId="6" xfId="0" quotePrefix="1" applyFont="1" applyFill="1" applyBorder="1" applyAlignment="1">
      <alignment horizontal="center" vertical="top"/>
    </xf>
    <xf numFmtId="0" fontId="13" fillId="0" borderId="7" xfId="0" applyFont="1" applyFill="1" applyBorder="1" applyAlignment="1">
      <alignment horizontal="left"/>
    </xf>
    <xf numFmtId="0" fontId="12" fillId="0" borderId="1" xfId="0" applyFont="1" applyFill="1" applyBorder="1" applyAlignment="1">
      <alignment horizontal="right"/>
    </xf>
    <xf numFmtId="1" fontId="12" fillId="0" borderId="1" xfId="0" applyNumberFormat="1" applyFont="1" applyFill="1" applyBorder="1"/>
    <xf numFmtId="1" fontId="12" fillId="0" borderId="7" xfId="0" applyNumberFormat="1" applyFont="1" applyFill="1" applyBorder="1" applyAlignment="1">
      <alignment horizontal="left"/>
    </xf>
    <xf numFmtId="0" fontId="13" fillId="0" borderId="0" xfId="0" applyFont="1"/>
    <xf numFmtId="2" fontId="12" fillId="0" borderId="8" xfId="0" applyNumberFormat="1" applyFont="1" applyFill="1" applyBorder="1" applyAlignment="1"/>
    <xf numFmtId="2" fontId="12" fillId="0" borderId="7" xfId="0" applyNumberFormat="1" applyFont="1" applyFill="1" applyBorder="1" applyAlignment="1"/>
    <xf numFmtId="1" fontId="13" fillId="0" borderId="1" xfId="0" applyNumberFormat="1" applyFont="1" applyFill="1" applyBorder="1" applyAlignment="1">
      <alignment horizontal="center" vertical="center"/>
    </xf>
    <xf numFmtId="1" fontId="12" fillId="0" borderId="1" xfId="0" applyNumberFormat="1" applyFont="1" applyFill="1" applyBorder="1" applyAlignment="1">
      <alignment horizontal="right"/>
    </xf>
    <xf numFmtId="2" fontId="13" fillId="0" borderId="1" xfId="0" applyNumberFormat="1" applyFont="1" applyFill="1" applyBorder="1" applyAlignment="1">
      <alignment horizontal="right" vertical="center"/>
    </xf>
    <xf numFmtId="0" fontId="8" fillId="0" borderId="1" xfId="0" applyFont="1" applyFill="1" applyBorder="1"/>
    <xf numFmtId="0" fontId="8" fillId="0" borderId="7" xfId="0" applyFont="1" applyFill="1" applyBorder="1"/>
    <xf numFmtId="0" fontId="12" fillId="0" borderId="1" xfId="0" applyFont="1" applyBorder="1" applyAlignment="1">
      <alignment horizontal="center"/>
    </xf>
    <xf numFmtId="0" fontId="6" fillId="0" borderId="8" xfId="0" applyFont="1" applyBorder="1" applyAlignment="1">
      <alignment horizontal="right" vertical="center"/>
    </xf>
    <xf numFmtId="0" fontId="24" fillId="0" borderId="6" xfId="0" applyFont="1" applyBorder="1" applyAlignment="1">
      <alignment horizontal="right" vertical="center"/>
    </xf>
    <xf numFmtId="164" fontId="46" fillId="0" borderId="7" xfId="0" applyNumberFormat="1" applyFont="1" applyBorder="1" applyAlignment="1">
      <alignment horizontal="center" vertical="center"/>
    </xf>
    <xf numFmtId="0" fontId="12" fillId="0" borderId="0" xfId="0" applyFont="1" applyBorder="1"/>
    <xf numFmtId="0" fontId="12" fillId="0" borderId="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center" vertical="justify"/>
    </xf>
    <xf numFmtId="0" fontId="6" fillId="0" borderId="0" xfId="0" applyFont="1" applyFill="1" applyAlignment="1">
      <alignment horizontal="center" vertical="justify"/>
    </xf>
    <xf numFmtId="0" fontId="5" fillId="0" borderId="2" xfId="8" applyFont="1" applyFill="1" applyBorder="1" applyAlignment="1">
      <alignment horizontal="center" vertical="center" wrapText="1"/>
    </xf>
    <xf numFmtId="0" fontId="5" fillId="0" borderId="3" xfId="8" applyFont="1" applyFill="1" applyBorder="1" applyAlignment="1">
      <alignment horizontal="center" vertical="center" wrapText="1"/>
    </xf>
    <xf numFmtId="0" fontId="5" fillId="0" borderId="2" xfId="8" applyFont="1" applyFill="1" applyBorder="1" applyAlignment="1">
      <alignment horizontal="center" vertical="center"/>
    </xf>
    <xf numFmtId="0" fontId="5" fillId="0" borderId="3" xfId="8"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9" applyFont="1" applyFill="1" applyBorder="1" applyAlignment="1">
      <alignment horizontal="center" vertical="center"/>
    </xf>
    <xf numFmtId="0" fontId="12" fillId="0" borderId="0" xfId="11" applyFont="1" applyFill="1" applyAlignment="1">
      <alignment horizontal="left" wrapText="1"/>
    </xf>
    <xf numFmtId="0" fontId="12" fillId="0" borderId="0" xfId="11" applyFont="1" applyFill="1" applyAlignment="1">
      <alignment horizontal="left" vertical="center" wrapText="1"/>
    </xf>
    <xf numFmtId="0" fontId="21" fillId="0" borderId="13" xfId="9" applyFont="1" applyFill="1" applyBorder="1" applyAlignment="1">
      <alignment horizontal="center" vertical="center"/>
    </xf>
    <xf numFmtId="0" fontId="5" fillId="0" borderId="0" xfId="11" applyFont="1" applyFill="1" applyAlignment="1">
      <alignment horizontal="center" vertical="center" wrapText="1"/>
    </xf>
    <xf numFmtId="0" fontId="12" fillId="0" borderId="0" xfId="11" applyFont="1" applyFill="1" applyBorder="1" applyAlignment="1">
      <alignment horizontal="left" wrapText="1"/>
    </xf>
    <xf numFmtId="0" fontId="23" fillId="0" borderId="0" xfId="0" applyFont="1" applyBorder="1" applyAlignment="1">
      <alignment horizontal="left" wrapText="1"/>
    </xf>
    <xf numFmtId="0" fontId="24" fillId="0" borderId="0" xfId="8" applyFont="1" applyBorder="1" applyAlignment="1">
      <alignment horizontal="left" vertical="center"/>
    </xf>
    <xf numFmtId="0" fontId="68" fillId="0" borderId="8" xfId="0" applyFont="1" applyBorder="1" applyAlignment="1">
      <alignment horizontal="right" vertical="center" wrapText="1"/>
    </xf>
    <xf numFmtId="0" fontId="68" fillId="0" borderId="7" xfId="0" applyFont="1" applyBorder="1" applyAlignment="1">
      <alignment horizontal="right" vertical="center" wrapText="1"/>
    </xf>
    <xf numFmtId="0" fontId="65" fillId="0" borderId="9"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0" xfId="0" applyFont="1" applyBorder="1" applyAlignment="1">
      <alignment horizontal="center" vertical="center"/>
    </xf>
    <xf numFmtId="0" fontId="65" fillId="0" borderId="0" xfId="0" applyFont="1" applyBorder="1" applyAlignment="1">
      <alignment horizontal="center" vertical="center"/>
    </xf>
    <xf numFmtId="0" fontId="65" fillId="0" borderId="15" xfId="0" applyFont="1" applyBorder="1" applyAlignment="1">
      <alignment horizontal="center" vertical="center"/>
    </xf>
    <xf numFmtId="0" fontId="65" fillId="0" borderId="11"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16" xfId="0" applyFont="1" applyBorder="1" applyAlignment="1">
      <alignment horizontal="center" vertical="center" wrapText="1"/>
    </xf>
    <xf numFmtId="0" fontId="34" fillId="4" borderId="1" xfId="0" applyFont="1" applyFill="1" applyBorder="1" applyAlignment="1">
      <alignment horizontal="left" vertical="center"/>
    </xf>
    <xf numFmtId="0" fontId="2" fillId="0" borderId="12" xfId="0" applyFont="1"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center" vertical="center"/>
    </xf>
    <xf numFmtId="0" fontId="73" fillId="0" borderId="0" xfId="0" applyFont="1" applyAlignment="1">
      <alignment horizontal="center" vertical="center"/>
    </xf>
    <xf numFmtId="0" fontId="74" fillId="0" borderId="0" xfId="0" applyFont="1" applyAlignment="1">
      <alignment horizontal="center" vertical="center"/>
    </xf>
    <xf numFmtId="1" fontId="12" fillId="0" borderId="1" xfId="0" quotePrefix="1"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52" fillId="12" borderId="8" xfId="0" applyFont="1" applyFill="1" applyBorder="1" applyAlignment="1">
      <alignment horizontal="center"/>
    </xf>
    <xf numFmtId="0" fontId="52" fillId="12" borderId="6" xfId="0" applyFont="1" applyFill="1" applyBorder="1" applyAlignment="1">
      <alignment horizontal="center"/>
    </xf>
    <xf numFmtId="0" fontId="52" fillId="12" borderId="7" xfId="0" applyFont="1" applyFill="1" applyBorder="1" applyAlignment="1">
      <alignment horizontal="center"/>
    </xf>
    <xf numFmtId="0" fontId="6" fillId="0" borderId="0" xfId="0" applyFont="1" applyFill="1" applyAlignment="1">
      <alignment horizontal="center" vertical="center"/>
    </xf>
    <xf numFmtId="0" fontId="6" fillId="4" borderId="4" xfId="0" applyFont="1" applyFill="1" applyBorder="1" applyAlignment="1">
      <alignment horizontal="center" vertical="justify"/>
    </xf>
    <xf numFmtId="41" fontId="13" fillId="0" borderId="1" xfId="6"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wrapText="1"/>
    </xf>
    <xf numFmtId="2" fontId="13" fillId="0" borderId="8" xfId="0" applyNumberFormat="1" applyFont="1" applyFill="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36" fillId="0" borderId="8" xfId="0" applyFont="1" applyFill="1" applyBorder="1" applyAlignment="1">
      <alignment horizontal="right" vertical="center"/>
    </xf>
    <xf numFmtId="0" fontId="36" fillId="0" borderId="6" xfId="0" applyFont="1" applyFill="1" applyBorder="1" applyAlignment="1">
      <alignment horizontal="right" vertical="center"/>
    </xf>
    <xf numFmtId="0" fontId="36" fillId="0" borderId="7" xfId="0" applyFont="1" applyFill="1" applyBorder="1" applyAlignment="1">
      <alignment horizontal="right" vertical="center"/>
    </xf>
    <xf numFmtId="0" fontId="22" fillId="12" borderId="1" xfId="0" applyFont="1" applyFill="1" applyBorder="1" applyAlignment="1">
      <alignment horizontal="center" vertical="top"/>
    </xf>
    <xf numFmtId="0" fontId="36" fillId="0" borderId="1" xfId="0" applyFont="1" applyFill="1" applyBorder="1" applyAlignment="1">
      <alignment horizontal="center" vertical="center"/>
    </xf>
    <xf numFmtId="0" fontId="13" fillId="0" borderId="8" xfId="0" applyFont="1" applyFill="1" applyBorder="1" applyAlignment="1">
      <alignment horizontal="right" vertical="justify"/>
    </xf>
    <xf numFmtId="0" fontId="13" fillId="0" borderId="6" xfId="0" applyFont="1" applyFill="1" applyBorder="1" applyAlignment="1">
      <alignment horizontal="right" vertical="justify"/>
    </xf>
    <xf numFmtId="0" fontId="13" fillId="0" borderId="7" xfId="0" applyFont="1" applyFill="1" applyBorder="1" applyAlignment="1">
      <alignment horizontal="right" vertical="justify"/>
    </xf>
    <xf numFmtId="0" fontId="12" fillId="0" borderId="7" xfId="0" applyFont="1" applyFill="1" applyBorder="1" applyAlignment="1">
      <alignment horizontal="center" vertical="center" wrapText="1"/>
    </xf>
    <xf numFmtId="0" fontId="52" fillId="4" borderId="6" xfId="0" applyFont="1" applyFill="1" applyBorder="1" applyAlignment="1">
      <alignment horizontal="center"/>
    </xf>
    <xf numFmtId="0" fontId="36" fillId="12" borderId="8" xfId="0" applyFont="1" applyFill="1" applyBorder="1" applyAlignment="1">
      <alignment horizontal="center" vertical="top"/>
    </xf>
    <xf numFmtId="0" fontId="36" fillId="12" borderId="6" xfId="0" applyFont="1" applyFill="1" applyBorder="1" applyAlignment="1">
      <alignment horizontal="center" vertical="top"/>
    </xf>
    <xf numFmtId="0" fontId="36" fillId="12" borderId="7" xfId="0" applyFont="1" applyFill="1" applyBorder="1" applyAlignment="1">
      <alignment horizontal="center" vertical="top"/>
    </xf>
    <xf numFmtId="0" fontId="64" fillId="12" borderId="1"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1" fillId="7" borderId="7" xfId="0" applyFont="1" applyFill="1" applyBorder="1" applyAlignment="1">
      <alignment horizontal="center"/>
    </xf>
    <xf numFmtId="0" fontId="1" fillId="7" borderId="1" xfId="0" applyFont="1" applyFill="1" applyBorder="1" applyAlignment="1">
      <alignment horizontal="center"/>
    </xf>
    <xf numFmtId="2" fontId="13" fillId="0" borderId="8" xfId="0" applyNumberFormat="1" applyFont="1" applyFill="1" applyBorder="1" applyAlignment="1">
      <alignment horizontal="center"/>
    </xf>
    <xf numFmtId="2" fontId="13" fillId="0" borderId="7" xfId="0" applyNumberFormat="1" applyFont="1" applyFill="1" applyBorder="1" applyAlignment="1">
      <alignment horizontal="center"/>
    </xf>
    <xf numFmtId="0" fontId="1" fillId="7" borderId="8" xfId="0" applyFont="1" applyFill="1" applyBorder="1" applyAlignment="1">
      <alignment horizontal="left" vertical="center" wrapText="1"/>
    </xf>
    <xf numFmtId="0" fontId="1" fillId="7" borderId="6" xfId="0" applyFont="1" applyFill="1" applyBorder="1" applyAlignment="1">
      <alignment horizontal="left" vertical="center" wrapText="1"/>
    </xf>
    <xf numFmtId="0" fontId="1" fillId="7" borderId="7"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53" fillId="8" borderId="8" xfId="0" applyFont="1" applyFill="1" applyBorder="1" applyAlignment="1">
      <alignment horizontal="left" wrapText="1"/>
    </xf>
    <xf numFmtId="0" fontId="53" fillId="8" borderId="6" xfId="0" applyFont="1" applyFill="1" applyBorder="1" applyAlignment="1">
      <alignment horizontal="left" wrapText="1"/>
    </xf>
    <xf numFmtId="0" fontId="53" fillId="8" borderId="7" xfId="0" applyFont="1" applyFill="1" applyBorder="1" applyAlignment="1">
      <alignment horizontal="left" wrapText="1"/>
    </xf>
    <xf numFmtId="0" fontId="1" fillId="0" borderId="8" xfId="0" applyFont="1" applyFill="1" applyBorder="1" applyAlignment="1">
      <alignment horizontal="left" wrapText="1"/>
    </xf>
    <xf numFmtId="0" fontId="1" fillId="0" borderId="6" xfId="0" applyFont="1" applyFill="1" applyBorder="1" applyAlignment="1">
      <alignment horizontal="left" wrapText="1"/>
    </xf>
    <xf numFmtId="0" fontId="1" fillId="0" borderId="7" xfId="0" applyFont="1" applyFill="1" applyBorder="1" applyAlignment="1">
      <alignment horizontal="left" wrapText="1"/>
    </xf>
    <xf numFmtId="0" fontId="13" fillId="7" borderId="7" xfId="0" applyFont="1" applyFill="1" applyBorder="1" applyAlignment="1">
      <alignment horizontal="center"/>
    </xf>
    <xf numFmtId="0" fontId="13" fillId="7" borderId="1" xfId="0" applyFont="1" applyFill="1" applyBorder="1" applyAlignment="1">
      <alignment horizontal="center"/>
    </xf>
    <xf numFmtId="2" fontId="0" fillId="0" borderId="1" xfId="0" applyNumberFormat="1" applyFill="1" applyBorder="1" applyAlignment="1">
      <alignment horizontal="center"/>
    </xf>
    <xf numFmtId="0" fontId="53" fillId="8" borderId="7" xfId="0" applyFont="1" applyFill="1" applyBorder="1" applyAlignment="1">
      <alignment horizontal="center"/>
    </xf>
    <xf numFmtId="0" fontId="53" fillId="8" borderId="1" xfId="0" applyFont="1" applyFill="1" applyBorder="1" applyAlignment="1">
      <alignment horizontal="center"/>
    </xf>
    <xf numFmtId="0" fontId="1" fillId="7" borderId="16" xfId="0" applyFont="1" applyFill="1" applyBorder="1" applyAlignment="1">
      <alignment horizontal="center"/>
    </xf>
    <xf numFmtId="0" fontId="1" fillId="7" borderId="3" xfId="0" applyFont="1" applyFill="1" applyBorder="1" applyAlignment="1">
      <alignment horizontal="center"/>
    </xf>
    <xf numFmtId="0" fontId="0" fillId="0" borderId="8"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7" xfId="0" applyFill="1" applyBorder="1" applyAlignment="1">
      <alignment horizontal="right"/>
    </xf>
    <xf numFmtId="0" fontId="0" fillId="0" borderId="1" xfId="0" applyFill="1" applyBorder="1" applyAlignment="1">
      <alignment horizontal="right"/>
    </xf>
    <xf numFmtId="2" fontId="0" fillId="0" borderId="8" xfId="0" applyNumberFormat="1" applyFill="1" applyBorder="1" applyAlignment="1">
      <alignment horizontal="center"/>
    </xf>
    <xf numFmtId="2" fontId="0" fillId="0" borderId="7" xfId="0" applyNumberFormat="1" applyFill="1" applyBorder="1" applyAlignment="1">
      <alignment horizontal="center"/>
    </xf>
    <xf numFmtId="0" fontId="53" fillId="6" borderId="7" xfId="0" applyFont="1" applyFill="1" applyBorder="1" applyAlignment="1">
      <alignment horizontal="center"/>
    </xf>
    <xf numFmtId="0" fontId="53" fillId="6" borderId="1" xfId="0" applyFont="1" applyFill="1" applyBorder="1" applyAlignment="1">
      <alignment horizontal="center"/>
    </xf>
    <xf numFmtId="0" fontId="1" fillId="0" borderId="8" xfId="0" applyFont="1" applyFill="1" applyBorder="1" applyAlignment="1">
      <alignment horizontal="center"/>
    </xf>
    <xf numFmtId="0" fontId="1" fillId="0" borderId="7" xfId="0" applyFont="1" applyFill="1" applyBorder="1" applyAlignment="1">
      <alignment horizontal="center"/>
    </xf>
    <xf numFmtId="0" fontId="1" fillId="7" borderId="8" xfId="0" applyFont="1" applyFill="1" applyBorder="1" applyAlignment="1">
      <alignment horizontal="center"/>
    </xf>
    <xf numFmtId="0" fontId="1" fillId="7" borderId="6" xfId="0" applyFont="1" applyFill="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1" fillId="0" borderId="1" xfId="0" applyFont="1" applyFill="1" applyBorder="1" applyAlignment="1">
      <alignment horizontal="center"/>
    </xf>
    <xf numFmtId="2" fontId="12" fillId="2" borderId="1" xfId="0" applyNumberFormat="1" applyFont="1" applyFill="1" applyBorder="1" applyAlignment="1">
      <alignment horizontal="center" wrapText="1"/>
    </xf>
    <xf numFmtId="0" fontId="56" fillId="0" borderId="8" xfId="0" applyFont="1" applyFill="1" applyBorder="1" applyAlignment="1">
      <alignment horizontal="center"/>
    </xf>
    <xf numFmtId="0" fontId="56" fillId="0" borderId="6" xfId="0" applyFont="1" applyFill="1" applyBorder="1" applyAlignment="1">
      <alignment horizontal="center"/>
    </xf>
    <xf numFmtId="0" fontId="56" fillId="0" borderId="7" xfId="0" applyFont="1" applyFill="1" applyBorder="1" applyAlignment="1">
      <alignment horizontal="center"/>
    </xf>
    <xf numFmtId="0" fontId="0" fillId="0" borderId="1" xfId="0" applyFill="1" applyBorder="1" applyAlignment="1">
      <alignment horizontal="center"/>
    </xf>
    <xf numFmtId="0" fontId="53" fillId="6" borderId="8" xfId="0" applyFont="1" applyFill="1" applyBorder="1" applyAlignment="1">
      <alignment horizontal="center"/>
    </xf>
    <xf numFmtId="0" fontId="53" fillId="6" borderId="6" xfId="0" applyFont="1" applyFill="1" applyBorder="1" applyAlignment="1">
      <alignment horizontal="center"/>
    </xf>
    <xf numFmtId="2" fontId="0" fillId="0" borderId="0" xfId="0" applyNumberFormat="1" applyFill="1" applyAlignment="1">
      <alignment horizontal="center"/>
    </xf>
    <xf numFmtId="2" fontId="1" fillId="11" borderId="1" xfId="0" applyNumberFormat="1" applyFont="1" applyFill="1" applyBorder="1" applyAlignment="1">
      <alignment horizontal="center"/>
    </xf>
    <xf numFmtId="2" fontId="12" fillId="0" borderId="1" xfId="0" applyNumberFormat="1" applyFont="1" applyFill="1" applyBorder="1" applyAlignment="1">
      <alignment horizontal="center"/>
    </xf>
    <xf numFmtId="2" fontId="1" fillId="11" borderId="2" xfId="0" applyNumberFormat="1" applyFont="1" applyFill="1" applyBorder="1" applyAlignment="1">
      <alignment horizontal="center"/>
    </xf>
    <xf numFmtId="0" fontId="13" fillId="7" borderId="8" xfId="0" applyFont="1" applyFill="1" applyBorder="1" applyAlignment="1">
      <alignment horizontal="center"/>
    </xf>
    <xf numFmtId="0" fontId="13" fillId="7" borderId="6" xfId="0" applyFont="1" applyFill="1" applyBorder="1" applyAlignment="1">
      <alignment horizontal="center"/>
    </xf>
    <xf numFmtId="2" fontId="1" fillId="0" borderId="8" xfId="0" applyNumberFormat="1" applyFont="1" applyFill="1" applyBorder="1" applyAlignment="1">
      <alignment horizontal="center"/>
    </xf>
    <xf numFmtId="2" fontId="1" fillId="0" borderId="7" xfId="0" applyNumberFormat="1" applyFont="1" applyFill="1" applyBorder="1" applyAlignment="1">
      <alignment horizontal="center"/>
    </xf>
    <xf numFmtId="0" fontId="52" fillId="0" borderId="0" xfId="0" applyFont="1" applyAlignment="1">
      <alignment horizontal="center" vertical="justify"/>
    </xf>
    <xf numFmtId="2" fontId="1" fillId="0" borderId="6" xfId="0" applyNumberFormat="1" applyFont="1" applyFill="1" applyBorder="1" applyAlignment="1">
      <alignment horizontal="center"/>
    </xf>
    <xf numFmtId="2" fontId="0"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169" fontId="1" fillId="0" borderId="1" xfId="0" applyNumberFormat="1" applyFont="1" applyFill="1" applyBorder="1" applyAlignment="1">
      <alignment horizontal="right"/>
    </xf>
    <xf numFmtId="169" fontId="1" fillId="0" borderId="8" xfId="0" applyNumberFormat="1" applyFont="1" applyFill="1" applyBorder="1" applyAlignment="1">
      <alignment horizontal="right"/>
    </xf>
    <xf numFmtId="169" fontId="1" fillId="0" borderId="6" xfId="0" applyNumberFormat="1" applyFont="1" applyFill="1" applyBorder="1" applyAlignment="1">
      <alignment horizontal="right"/>
    </xf>
    <xf numFmtId="169" fontId="1" fillId="0" borderId="7" xfId="0" applyNumberFormat="1" applyFont="1" applyFill="1" applyBorder="1" applyAlignment="1">
      <alignment horizontal="right"/>
    </xf>
    <xf numFmtId="0" fontId="1" fillId="0" borderId="6" xfId="0" applyFont="1" applyFill="1" applyBorder="1" applyAlignment="1">
      <alignment horizontal="center"/>
    </xf>
    <xf numFmtId="0" fontId="70" fillId="0" borderId="0" xfId="0" applyFont="1" applyAlignment="1">
      <alignment horizontal="center" vertical="center"/>
    </xf>
    <xf numFmtId="1" fontId="4" fillId="0" borderId="8" xfId="0" quotePrefix="1" applyNumberFormat="1" applyFont="1" applyFill="1" applyBorder="1" applyAlignment="1">
      <alignment horizontal="right" vertical="center"/>
    </xf>
    <xf numFmtId="1" fontId="4" fillId="0" borderId="6" xfId="0" quotePrefix="1" applyNumberFormat="1" applyFont="1" applyFill="1" applyBorder="1" applyAlignment="1">
      <alignment horizontal="right" vertical="center"/>
    </xf>
    <xf numFmtId="1" fontId="4" fillId="0" borderId="7" xfId="0" quotePrefix="1" applyNumberFormat="1" applyFont="1" applyFill="1" applyBorder="1" applyAlignment="1">
      <alignment horizontal="right" vertical="center"/>
    </xf>
    <xf numFmtId="1" fontId="2" fillId="0" borderId="5" xfId="0" applyNumberFormat="1" applyFont="1" applyBorder="1" applyAlignment="1">
      <alignment horizontal="center" vertical="center"/>
    </xf>
    <xf numFmtId="1" fontId="2" fillId="0" borderId="5" xfId="0" quotePrefix="1" applyNumberFormat="1" applyFont="1" applyBorder="1" applyAlignment="1">
      <alignment horizontal="center" vertical="center"/>
    </xf>
    <xf numFmtId="1" fontId="2" fillId="0" borderId="3" xfId="0" quotePrefix="1" applyNumberFormat="1" applyFont="1" applyBorder="1" applyAlignment="1">
      <alignment horizontal="center" vertical="center"/>
    </xf>
    <xf numFmtId="1" fontId="2" fillId="0" borderId="1" xfId="0" applyNumberFormat="1" applyFont="1" applyBorder="1" applyAlignment="1">
      <alignment horizontal="center" vertical="center"/>
    </xf>
    <xf numFmtId="1" fontId="2" fillId="0" borderId="1" xfId="0" quotePrefix="1" applyNumberFormat="1" applyFont="1" applyBorder="1" applyAlignment="1">
      <alignment horizontal="center" vertical="center"/>
    </xf>
    <xf numFmtId="1" fontId="2" fillId="0" borderId="2" xfId="0" applyNumberFormat="1" applyFont="1" applyBorder="1" applyAlignment="1">
      <alignment horizontal="center" vertical="center" wrapText="1"/>
    </xf>
    <xf numFmtId="1" fontId="2" fillId="0" borderId="3" xfId="0" quotePrefix="1" applyNumberFormat="1" applyFont="1" applyBorder="1" applyAlignment="1">
      <alignment horizontal="center" vertical="center" wrapText="1"/>
    </xf>
    <xf numFmtId="1" fontId="2" fillId="0" borderId="5" xfId="0" quotePrefix="1" applyNumberFormat="1" applyFont="1" applyBorder="1" applyAlignment="1">
      <alignment horizontal="center" vertical="center" wrapText="1"/>
    </xf>
    <xf numFmtId="0" fontId="2" fillId="0" borderId="1" xfId="0" applyFont="1" applyBorder="1" applyAlignment="1">
      <alignment horizontal="justify" vertical="top"/>
    </xf>
    <xf numFmtId="1" fontId="2" fillId="0" borderId="1" xfId="0" applyNumberFormat="1" applyFont="1" applyFill="1" applyBorder="1" applyAlignment="1">
      <alignment horizontal="center" vertical="center"/>
    </xf>
    <xf numFmtId="1" fontId="2" fillId="0" borderId="1" xfId="0" quotePrefix="1" applyNumberFormat="1" applyFont="1" applyFill="1" applyBorder="1" applyAlignment="1">
      <alignment horizontal="center" vertical="center"/>
    </xf>
    <xf numFmtId="0" fontId="2" fillId="0" borderId="5" xfId="0" applyFont="1" applyBorder="1" applyAlignment="1">
      <alignment horizontal="justify" vertical="top"/>
    </xf>
    <xf numFmtId="0" fontId="2" fillId="0" borderId="5" xfId="0" applyFont="1" applyBorder="1" applyAlignment="1">
      <alignment horizontal="center"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3" xfId="0" applyNumberFormat="1" applyBorder="1" applyAlignment="1">
      <alignment horizontal="center" vertical="center"/>
    </xf>
    <xf numFmtId="2" fontId="2" fillId="0" borderId="5" xfId="0" applyNumberFormat="1" applyFont="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2" fontId="13" fillId="0" borderId="2" xfId="0" applyNumberFormat="1" applyFont="1" applyFill="1" applyBorder="1" applyAlignment="1">
      <alignment horizontal="center" vertical="center"/>
    </xf>
    <xf numFmtId="2" fontId="13" fillId="0" borderId="3" xfId="0" applyNumberFormat="1" applyFont="1" applyFill="1" applyBorder="1" applyAlignment="1">
      <alignment horizontal="center" vertical="center"/>
    </xf>
    <xf numFmtId="164" fontId="13"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0" fontId="6" fillId="0" borderId="1" xfId="0" applyFont="1" applyBorder="1" applyAlignment="1">
      <alignment horizontal="center" vertical="center"/>
    </xf>
    <xf numFmtId="164" fontId="10" fillId="0" borderId="2" xfId="4" applyNumberFormat="1" applyFont="1" applyBorder="1" applyAlignment="1">
      <alignment horizontal="center" vertical="center"/>
    </xf>
    <xf numFmtId="164" fontId="10" fillId="0" borderId="3" xfId="4" applyNumberFormat="1" applyFont="1" applyBorder="1" applyAlignment="1">
      <alignment horizontal="center" vertical="center"/>
    </xf>
    <xf numFmtId="164" fontId="10" fillId="0" borderId="5" xfId="4" applyNumberFormat="1" applyFont="1" applyBorder="1" applyAlignment="1">
      <alignment horizontal="center" vertical="center"/>
    </xf>
    <xf numFmtId="1" fontId="2" fillId="0" borderId="2" xfId="0" applyNumberFormat="1" applyFont="1" applyFill="1" applyBorder="1" applyAlignment="1">
      <alignment horizontal="center" vertical="center" wrapText="1"/>
    </xf>
    <xf numFmtId="1" fontId="2" fillId="0" borderId="3" xfId="0" quotePrefix="1" applyNumberFormat="1" applyFont="1" applyFill="1" applyBorder="1" applyAlignment="1">
      <alignment horizontal="center" vertical="center" wrapText="1"/>
    </xf>
    <xf numFmtId="2" fontId="10" fillId="0" borderId="2" xfId="0" applyNumberFormat="1" applyFont="1" applyBorder="1" applyAlignment="1">
      <alignment horizontal="center" vertical="center"/>
    </xf>
    <xf numFmtId="2" fontId="10" fillId="0" borderId="3"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0" fontId="24" fillId="0" borderId="6" xfId="0" applyFont="1" applyBorder="1" applyAlignment="1">
      <alignment horizontal="right" vertical="center"/>
    </xf>
    <xf numFmtId="2" fontId="0" fillId="0" borderId="2" xfId="0" applyNumberFormat="1" applyBorder="1" applyAlignment="1">
      <alignment horizontal="center"/>
    </xf>
    <xf numFmtId="2" fontId="0" fillId="0" borderId="3" xfId="0" applyNumberFormat="1" applyBorder="1" applyAlignment="1">
      <alignment horizontal="center"/>
    </xf>
    <xf numFmtId="1" fontId="2" fillId="0" borderId="2" xfId="0" quotePrefix="1" applyNumberFormat="1" applyFont="1" applyBorder="1" applyAlignment="1">
      <alignment horizontal="center" vertical="center" wrapText="1"/>
    </xf>
    <xf numFmtId="0" fontId="6" fillId="2" borderId="0" xfId="3" applyFont="1" applyFill="1" applyAlignment="1">
      <alignment horizontal="center" vertical="justify"/>
    </xf>
    <xf numFmtId="1" fontId="2" fillId="0" borderId="2" xfId="0" quotePrefix="1" applyNumberFormat="1" applyFont="1" applyBorder="1" applyAlignment="1">
      <alignment horizontal="center" vertical="center"/>
    </xf>
    <xf numFmtId="0" fontId="2" fillId="0" borderId="2" xfId="0" applyFont="1" applyBorder="1" applyAlignment="1">
      <alignment horizontal="justify" vertical="top"/>
    </xf>
    <xf numFmtId="0" fontId="2" fillId="0" borderId="3" xfId="0" applyFont="1" applyBorder="1" applyAlignment="1">
      <alignment horizontal="justify" vertical="top"/>
    </xf>
    <xf numFmtId="1" fontId="2" fillId="0" borderId="2" xfId="0" quotePrefix="1" applyNumberFormat="1" applyFont="1" applyFill="1" applyBorder="1" applyAlignment="1">
      <alignment horizontal="center" vertical="center"/>
    </xf>
    <xf numFmtId="1" fontId="2" fillId="0" borderId="3" xfId="0" quotePrefix="1" applyNumberFormat="1" applyFont="1" applyFill="1" applyBorder="1" applyAlignment="1">
      <alignment horizontal="center" vertical="center"/>
    </xf>
    <xf numFmtId="0" fontId="0" fillId="0" borderId="0" xfId="0" applyAlignment="1">
      <alignment horizontal="center" vertical="center"/>
    </xf>
    <xf numFmtId="0" fontId="59" fillId="0" borderId="0" xfId="0" applyFont="1" applyBorder="1" applyAlignment="1">
      <alignment horizontal="center" vertical="center" wrapText="1"/>
    </xf>
    <xf numFmtId="165" fontId="24" fillId="0" borderId="8" xfId="0" applyNumberFormat="1" applyFont="1" applyFill="1" applyBorder="1" applyAlignment="1">
      <alignment horizontal="left" vertical="center" wrapText="1"/>
    </xf>
    <xf numFmtId="165" fontId="24" fillId="0" borderId="6" xfId="0" applyNumberFormat="1" applyFont="1" applyFill="1" applyBorder="1" applyAlignment="1">
      <alignment horizontal="left" vertical="center" wrapText="1"/>
    </xf>
    <xf numFmtId="165" fontId="24" fillId="0" borderId="7" xfId="0" applyNumberFormat="1" applyFont="1" applyFill="1" applyBorder="1" applyAlignment="1">
      <alignment horizontal="left" vertical="center" wrapText="1"/>
    </xf>
    <xf numFmtId="2" fontId="24" fillId="2" borderId="8" xfId="6" applyNumberFormat="1" applyFont="1" applyFill="1" applyBorder="1" applyAlignment="1">
      <alignment horizontal="right" vertical="center" wrapText="1"/>
    </xf>
    <xf numFmtId="2" fontId="24" fillId="2" borderId="6" xfId="6" applyNumberFormat="1" applyFont="1" applyFill="1" applyBorder="1" applyAlignment="1">
      <alignment horizontal="right" vertical="center" wrapText="1"/>
    </xf>
    <xf numFmtId="2" fontId="24" fillId="2" borderId="7" xfId="6" applyNumberFormat="1" applyFont="1" applyFill="1" applyBorder="1" applyAlignment="1">
      <alignment horizontal="right"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30" fillId="0" borderId="2" xfId="0" applyNumberFormat="1" applyFont="1" applyFill="1" applyBorder="1" applyAlignment="1">
      <alignment horizontal="center" vertical="center"/>
    </xf>
    <xf numFmtId="0" fontId="30" fillId="0" borderId="3" xfId="0" applyNumberFormat="1"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60" fillId="0" borderId="0" xfId="0" applyFont="1" applyBorder="1" applyAlignment="1">
      <alignment horizontal="center" vertical="center" wrapText="1"/>
    </xf>
    <xf numFmtId="165" fontId="24" fillId="0" borderId="8" xfId="0" applyNumberFormat="1" applyFont="1" applyFill="1" applyBorder="1" applyAlignment="1">
      <alignment horizontal="center" vertical="center" wrapText="1"/>
    </xf>
    <xf numFmtId="165" fontId="24" fillId="0" borderId="6" xfId="0" applyNumberFormat="1"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1" fontId="30" fillId="0" borderId="2" xfId="0" applyNumberFormat="1" applyFont="1" applyFill="1" applyBorder="1" applyAlignment="1">
      <alignment horizontal="center" vertical="center"/>
    </xf>
    <xf numFmtId="1" fontId="30" fillId="0" borderId="3" xfId="0" applyNumberFormat="1" applyFont="1" applyFill="1" applyBorder="1" applyAlignment="1">
      <alignment horizontal="center" vertical="center"/>
    </xf>
    <xf numFmtId="164" fontId="13" fillId="0" borderId="2" xfId="6" applyNumberFormat="1" applyFont="1" applyFill="1" applyBorder="1" applyAlignment="1">
      <alignment vertical="center"/>
    </xf>
    <xf numFmtId="164" fontId="12" fillId="0" borderId="3" xfId="6" applyNumberFormat="1" applyFont="1" applyFill="1" applyBorder="1" applyAlignment="1"/>
    <xf numFmtId="165" fontId="24" fillId="0" borderId="8" xfId="0" applyNumberFormat="1" applyFont="1" applyFill="1" applyBorder="1" applyAlignment="1">
      <alignment horizontal="right" vertical="center" wrapText="1"/>
    </xf>
    <xf numFmtId="165" fontId="24" fillId="0" borderId="6" xfId="0" applyNumberFormat="1" applyFont="1" applyFill="1" applyBorder="1" applyAlignment="1">
      <alignment horizontal="right" vertical="center" wrapText="1"/>
    </xf>
    <xf numFmtId="165" fontId="24" fillId="0" borderId="7" xfId="0" applyNumberFormat="1" applyFont="1" applyFill="1" applyBorder="1" applyAlignment="1">
      <alignment horizontal="right" vertical="center" wrapText="1"/>
    </xf>
    <xf numFmtId="167" fontId="4" fillId="0" borderId="0" xfId="51" applyNumberFormat="1" applyFont="1" applyBorder="1" applyAlignment="1" applyProtection="1">
      <alignment horizontal="center" vertical="center" wrapText="1"/>
    </xf>
    <xf numFmtId="0" fontId="46" fillId="0" borderId="0" xfId="0" applyFont="1" applyBorder="1" applyAlignment="1">
      <alignment horizontal="right"/>
    </xf>
    <xf numFmtId="0" fontId="11" fillId="0" borderId="0" xfId="0" applyFont="1" applyAlignment="1">
      <alignment horizontal="center"/>
    </xf>
    <xf numFmtId="0" fontId="11" fillId="0" borderId="4" xfId="0" applyFont="1" applyBorder="1" applyAlignment="1">
      <alignment horizontal="center" wrapText="1"/>
    </xf>
    <xf numFmtId="0" fontId="96" fillId="0" borderId="9" xfId="0" applyFont="1" applyBorder="1" applyAlignment="1">
      <alignment horizontal="center" vertical="center"/>
    </xf>
    <xf numFmtId="0" fontId="96" fillId="0" borderId="14" xfId="0" applyFont="1" applyBorder="1" applyAlignment="1">
      <alignment horizontal="center" vertical="center"/>
    </xf>
    <xf numFmtId="0" fontId="96" fillId="0" borderId="11" xfId="0" applyFont="1" applyBorder="1" applyAlignment="1">
      <alignment horizontal="center" vertical="center"/>
    </xf>
    <xf numFmtId="0" fontId="96" fillId="0" borderId="16" xfId="0" applyFont="1" applyBorder="1" applyAlignment="1">
      <alignment horizontal="center" vertical="center"/>
    </xf>
    <xf numFmtId="0" fontId="65" fillId="0" borderId="13" xfId="0" applyFont="1" applyBorder="1" applyAlignment="1">
      <alignment horizontal="center"/>
    </xf>
    <xf numFmtId="0" fontId="93" fillId="0" borderId="0" xfId="0" applyFont="1" applyAlignment="1">
      <alignment horizontal="center" wrapText="1"/>
    </xf>
    <xf numFmtId="0" fontId="67" fillId="0" borderId="0" xfId="0" applyFont="1" applyAlignment="1">
      <alignment horizontal="center" wrapText="1"/>
    </xf>
    <xf numFmtId="0" fontId="97" fillId="0" borderId="9" xfId="0" applyFont="1" applyBorder="1" applyAlignment="1">
      <alignment horizontal="center" vertical="center"/>
    </xf>
    <xf numFmtId="0" fontId="97" fillId="0" borderId="14" xfId="0" applyFont="1" applyBorder="1" applyAlignment="1">
      <alignment horizontal="center" vertical="center"/>
    </xf>
    <xf numFmtId="0" fontId="97" fillId="0" borderId="11" xfId="0" applyFont="1" applyBorder="1" applyAlignment="1">
      <alignment horizontal="center" vertical="center"/>
    </xf>
    <xf numFmtId="0" fontId="97" fillId="0" borderId="16" xfId="0" applyFont="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center"/>
    </xf>
    <xf numFmtId="0" fontId="75" fillId="0" borderId="0" xfId="0" applyFont="1" applyFill="1" applyBorder="1" applyAlignment="1">
      <alignment horizontal="center" vertical="center"/>
    </xf>
    <xf numFmtId="0" fontId="6" fillId="0" borderId="13" xfId="32" applyFont="1" applyBorder="1"/>
    <xf numFmtId="0" fontId="94" fillId="0" borderId="0" xfId="32" applyFont="1" applyAlignment="1">
      <alignment horizontal="justify" vertical="top"/>
    </xf>
    <xf numFmtId="0" fontId="96" fillId="0" borderId="9" xfId="0" applyFont="1" applyFill="1" applyBorder="1" applyAlignment="1">
      <alignment horizontal="center" vertical="center"/>
    </xf>
    <xf numFmtId="0" fontId="96" fillId="0" borderId="14" xfId="0" applyFont="1" applyFill="1" applyBorder="1" applyAlignment="1">
      <alignment horizontal="center" vertical="center"/>
    </xf>
    <xf numFmtId="0" fontId="96" fillId="0" borderId="11" xfId="0" applyFont="1" applyFill="1" applyBorder="1" applyAlignment="1">
      <alignment horizontal="center" vertical="center"/>
    </xf>
    <xf numFmtId="0" fontId="96" fillId="0" borderId="16" xfId="0" applyFont="1" applyFill="1" applyBorder="1" applyAlignment="1">
      <alignment horizontal="center" vertical="center"/>
    </xf>
    <xf numFmtId="0" fontId="93" fillId="0" borderId="0" xfId="0" applyFont="1" applyAlignment="1">
      <alignment horizontal="center"/>
    </xf>
    <xf numFmtId="0" fontId="6" fillId="0" borderId="13" xfId="0" applyFont="1" applyBorder="1" applyAlignment="1">
      <alignment horizontal="center"/>
    </xf>
    <xf numFmtId="43" fontId="93" fillId="0" borderId="0" xfId="1" applyFont="1" applyAlignment="1">
      <alignment horizontal="center" wrapText="1"/>
    </xf>
    <xf numFmtId="0" fontId="94" fillId="0" borderId="0" xfId="0" applyNumberFormat="1" applyFont="1" applyAlignment="1">
      <alignment horizontal="left" vertical="top" wrapText="1"/>
    </xf>
    <xf numFmtId="0" fontId="94" fillId="0" borderId="0" xfId="0" applyFont="1" applyAlignment="1">
      <alignment horizontal="justify" vertical="top"/>
    </xf>
    <xf numFmtId="0" fontId="54" fillId="0" borderId="0" xfId="0" applyFont="1" applyFill="1" applyBorder="1" applyAlignment="1">
      <alignment horizontal="center" vertical="center"/>
    </xf>
    <xf numFmtId="0" fontId="87" fillId="0" borderId="0" xfId="0" applyNumberFormat="1" applyFont="1" applyFill="1" applyAlignment="1">
      <alignment horizontal="center" vertical="justify"/>
    </xf>
    <xf numFmtId="0" fontId="31" fillId="0" borderId="0" xfId="0" applyFont="1" applyFill="1" applyBorder="1" applyAlignment="1">
      <alignment horizontal="left"/>
    </xf>
    <xf numFmtId="0" fontId="85" fillId="0" borderId="0" xfId="0" applyFont="1" applyFill="1" applyAlignment="1">
      <alignment horizontal="left"/>
    </xf>
    <xf numFmtId="0" fontId="90" fillId="0" borderId="0" xfId="11" applyFont="1" applyBorder="1" applyAlignment="1">
      <alignment horizontal="justify" vertical="justify"/>
    </xf>
    <xf numFmtId="0" fontId="79" fillId="0" borderId="0" xfId="0" applyNumberFormat="1" applyFont="1" applyFill="1" applyAlignment="1">
      <alignment horizontal="center" vertical="justify"/>
    </xf>
    <xf numFmtId="0" fontId="84" fillId="0" borderId="0" xfId="11" applyFont="1" applyBorder="1" applyAlignment="1">
      <alignment horizontal="justify" vertical="justify"/>
    </xf>
    <xf numFmtId="0" fontId="85" fillId="0" borderId="0" xfId="0" applyFont="1" applyFill="1" applyBorder="1" applyAlignment="1">
      <alignment horizontal="left"/>
    </xf>
    <xf numFmtId="0" fontId="90" fillId="0" borderId="0" xfId="11" applyFont="1" applyBorder="1" applyAlignment="1">
      <alignment horizontal="justify" vertical="justify" wrapText="1"/>
    </xf>
    <xf numFmtId="0" fontId="84" fillId="0" borderId="10" xfId="11" applyFont="1" applyBorder="1" applyAlignment="1">
      <alignment horizontal="justify" vertical="justify"/>
    </xf>
    <xf numFmtId="0" fontId="84" fillId="0" borderId="0" xfId="11" applyFont="1" applyFill="1" applyBorder="1" applyAlignment="1">
      <alignment horizontal="justify" vertical="justify" wrapText="1"/>
    </xf>
    <xf numFmtId="0" fontId="84" fillId="0" borderId="0" xfId="11" applyFont="1" applyFill="1" applyBorder="1" applyAlignment="1">
      <alignment horizontal="justify" vertical="justify"/>
    </xf>
    <xf numFmtId="0" fontId="24" fillId="0" borderId="0" xfId="32" applyFont="1" applyAlignment="1">
      <alignment horizontal="center"/>
    </xf>
    <xf numFmtId="0" fontId="79" fillId="0" borderId="0" xfId="0" applyFont="1" applyFill="1" applyBorder="1" applyAlignment="1">
      <alignment horizontal="left" vertical="justify"/>
    </xf>
    <xf numFmtId="0" fontId="30" fillId="0" borderId="0" xfId="0" applyFont="1" applyBorder="1" applyAlignment="1">
      <alignment horizontal="left" vertical="justify"/>
    </xf>
    <xf numFmtId="0" fontId="75" fillId="0" borderId="0" xfId="0" applyFont="1" applyFill="1" applyBorder="1" applyAlignment="1">
      <alignment horizontal="center"/>
    </xf>
    <xf numFmtId="0" fontId="78" fillId="0" borderId="0" xfId="0" applyFont="1" applyFill="1" applyBorder="1" applyAlignment="1">
      <alignment horizontal="center" vertical="center"/>
    </xf>
    <xf numFmtId="0" fontId="76" fillId="0" borderId="0" xfId="0" applyFont="1" applyFill="1" applyBorder="1" applyAlignment="1">
      <alignment horizontal="left" vertical="center" wrapText="1"/>
    </xf>
    <xf numFmtId="0" fontId="79" fillId="0" borderId="0" xfId="0" applyNumberFormat="1" applyFont="1" applyFill="1" applyBorder="1" applyAlignment="1">
      <alignment horizontal="center" vertical="justify"/>
    </xf>
    <xf numFmtId="0" fontId="76" fillId="0" borderId="0" xfId="0" applyFont="1" applyFill="1" applyBorder="1" applyAlignment="1">
      <alignment horizontal="center" vertical="center"/>
    </xf>
    <xf numFmtId="0" fontId="31" fillId="0" borderId="0" xfId="0" applyFont="1" applyFill="1" applyBorder="1" applyAlignment="1">
      <alignment horizontal="right"/>
    </xf>
    <xf numFmtId="0" fontId="76" fillId="0" borderId="0" xfId="0" applyFont="1" applyFill="1" applyBorder="1" applyAlignment="1">
      <alignment horizontal="right" vertical="justify"/>
    </xf>
    <xf numFmtId="0" fontId="46" fillId="0" borderId="0" xfId="0" applyFont="1" applyBorder="1" applyAlignment="1">
      <alignment horizontal="left"/>
    </xf>
    <xf numFmtId="0" fontId="30" fillId="0" borderId="0" xfId="0" applyFont="1" applyBorder="1" applyAlignment="1">
      <alignment horizontal="left"/>
    </xf>
    <xf numFmtId="0" fontId="30" fillId="0" borderId="0" xfId="0" applyFont="1" applyBorder="1" applyAlignment="1">
      <alignment horizontal="left" wrapText="1"/>
    </xf>
    <xf numFmtId="0" fontId="46" fillId="0" borderId="0" xfId="0" applyFont="1" applyBorder="1" applyAlignment="1">
      <alignment horizontal="center"/>
    </xf>
    <xf numFmtId="0" fontId="31" fillId="0" borderId="0" xfId="0" applyFont="1" applyFill="1" applyBorder="1" applyAlignment="1">
      <alignment horizontal="left" vertical="top" wrapText="1"/>
    </xf>
    <xf numFmtId="0" fontId="79" fillId="0" borderId="0" xfId="0" applyFont="1" applyFill="1" applyBorder="1" applyAlignment="1">
      <alignment horizontal="center"/>
    </xf>
    <xf numFmtId="0" fontId="31" fillId="0" borderId="0" xfId="0" applyFont="1" applyFill="1" applyBorder="1" applyAlignment="1">
      <alignment horizontal="justify" vertical="justify"/>
    </xf>
    <xf numFmtId="0" fontId="76" fillId="0" borderId="0" xfId="0" applyFont="1" applyFill="1" applyBorder="1" applyAlignment="1">
      <alignment horizontal="right"/>
    </xf>
    <xf numFmtId="0" fontId="76" fillId="0" borderId="0" xfId="0" applyFont="1" applyFill="1" applyBorder="1" applyAlignment="1">
      <alignment horizontal="left" wrapText="1"/>
    </xf>
    <xf numFmtId="0" fontId="71" fillId="0" borderId="0" xfId="0" applyFont="1" applyFill="1" applyBorder="1" applyAlignment="1">
      <alignment horizontal="center"/>
    </xf>
    <xf numFmtId="0" fontId="80" fillId="0" borderId="0" xfId="0" applyFont="1" applyFill="1" applyBorder="1" applyAlignment="1">
      <alignment horizontal="right" vertical="justify"/>
    </xf>
    <xf numFmtId="0" fontId="71" fillId="0" borderId="0" xfId="0" applyFont="1" applyFill="1" applyBorder="1" applyAlignment="1">
      <alignment horizontal="left" vertical="justify"/>
    </xf>
    <xf numFmtId="0" fontId="31" fillId="0" borderId="0" xfId="0" applyNumberFormat="1" applyFont="1" applyFill="1" applyBorder="1" applyAlignment="1">
      <alignment horizontal="left" vertical="justify"/>
    </xf>
    <xf numFmtId="0" fontId="76" fillId="0" borderId="0" xfId="0" applyFont="1" applyFill="1" applyBorder="1" applyAlignment="1">
      <alignment horizontal="left"/>
    </xf>
    <xf numFmtId="0" fontId="76" fillId="0" borderId="0" xfId="0" applyFont="1" applyFill="1" applyBorder="1" applyAlignment="1">
      <alignment horizontal="left" vertical="justify"/>
    </xf>
    <xf numFmtId="0" fontId="82" fillId="0" borderId="0" xfId="0" applyFont="1" applyFill="1" applyBorder="1" applyAlignment="1">
      <alignment horizontal="left"/>
    </xf>
    <xf numFmtId="0" fontId="31" fillId="0" borderId="0" xfId="0" applyFont="1" applyFill="1" applyBorder="1" applyAlignment="1">
      <alignment horizontal="right" vertical="justify"/>
    </xf>
    <xf numFmtId="0" fontId="24" fillId="0" borderId="0" xfId="0" applyFont="1" applyFill="1" applyBorder="1" applyAlignment="1">
      <alignment horizontal="right" vertical="justify"/>
    </xf>
    <xf numFmtId="0" fontId="76" fillId="0" borderId="0" xfId="0" applyNumberFormat="1" applyFont="1" applyFill="1" applyBorder="1" applyAlignment="1">
      <alignment horizontal="left" vertical="justify"/>
    </xf>
    <xf numFmtId="0" fontId="76" fillId="0" borderId="0" xfId="0" applyNumberFormat="1" applyFont="1" applyFill="1" applyBorder="1" applyAlignment="1">
      <alignment vertical="center" wrapText="1"/>
    </xf>
    <xf numFmtId="0" fontId="24" fillId="0" borderId="0" xfId="0" applyFont="1" applyFill="1" applyBorder="1" applyAlignment="1">
      <alignment horizontal="right"/>
    </xf>
    <xf numFmtId="0" fontId="24" fillId="0" borderId="0" xfId="0" applyFont="1" applyFill="1" applyBorder="1" applyAlignment="1">
      <alignment horizontal="right" wrapText="1"/>
    </xf>
    <xf numFmtId="0" fontId="31" fillId="0" borderId="0" xfId="0" applyNumberFormat="1" applyFont="1" applyFill="1" applyBorder="1" applyAlignment="1">
      <alignment horizontal="left" vertical="top" wrapText="1"/>
    </xf>
    <xf numFmtId="0" fontId="79" fillId="0" borderId="0" xfId="0" applyNumberFormat="1" applyFont="1" applyFill="1" applyBorder="1" applyAlignment="1">
      <alignment horizontal="left" vertical="justify"/>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76" fillId="0" borderId="0" xfId="32" applyFont="1" applyAlignment="1">
      <alignment horizontal="justify" vertical="top"/>
    </xf>
    <xf numFmtId="0" fontId="30" fillId="0" borderId="1" xfId="0" quotePrefix="1" applyFont="1" applyBorder="1" applyAlignment="1">
      <alignment horizontal="center"/>
    </xf>
    <xf numFmtId="0" fontId="30" fillId="0" borderId="1" xfId="0" applyFont="1" applyBorder="1" applyAlignment="1">
      <alignment horizontal="center"/>
    </xf>
    <xf numFmtId="0" fontId="46" fillId="0" borderId="1" xfId="0" applyFont="1" applyBorder="1" applyAlignment="1">
      <alignment horizontal="center"/>
    </xf>
    <xf numFmtId="0" fontId="30" fillId="0" borderId="8" xfId="0" applyFont="1" applyBorder="1" applyAlignment="1">
      <alignment horizontal="center" vertical="justify" wrapText="1"/>
    </xf>
    <xf numFmtId="0" fontId="30" fillId="0" borderId="6" xfId="0" applyFont="1" applyBorder="1" applyAlignment="1">
      <alignment horizontal="center" vertical="justify" wrapText="1"/>
    </xf>
    <xf numFmtId="0" fontId="30" fillId="0" borderId="7" xfId="0" applyFont="1" applyBorder="1" applyAlignment="1">
      <alignment horizontal="center" vertical="justify" wrapText="1"/>
    </xf>
    <xf numFmtId="0" fontId="46" fillId="0" borderId="1" xfId="0" applyFont="1" applyBorder="1" applyAlignment="1">
      <alignment horizontal="left"/>
    </xf>
    <xf numFmtId="0" fontId="30" fillId="0" borderId="1" xfId="0" applyFont="1" applyBorder="1" applyAlignment="1">
      <alignment horizontal="left"/>
    </xf>
    <xf numFmtId="0" fontId="30" fillId="0" borderId="8" xfId="0" applyFont="1" applyBorder="1" applyAlignment="1">
      <alignment horizontal="center"/>
    </xf>
    <xf numFmtId="0" fontId="30" fillId="0" borderId="6"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left" vertical="top" wrapText="1"/>
    </xf>
    <xf numFmtId="0" fontId="30" fillId="0" borderId="6" xfId="0" applyFont="1" applyBorder="1" applyAlignment="1">
      <alignment horizontal="left" vertical="top"/>
    </xf>
    <xf numFmtId="0" fontId="30" fillId="0" borderId="7" xfId="0" applyFont="1" applyBorder="1" applyAlignment="1">
      <alignment horizontal="left" vertical="top"/>
    </xf>
    <xf numFmtId="0" fontId="30" fillId="0" borderId="1" xfId="0" applyFont="1" applyBorder="1" applyAlignment="1">
      <alignment horizontal="center" wrapText="1"/>
    </xf>
    <xf numFmtId="0" fontId="27" fillId="0" borderId="8" xfId="11" applyFont="1" applyFill="1" applyBorder="1" applyAlignment="1">
      <alignment horizontal="center" vertical="center" wrapText="1"/>
    </xf>
    <xf numFmtId="0" fontId="27" fillId="0" borderId="7" xfId="11" applyFont="1" applyFill="1" applyBorder="1" applyAlignment="1">
      <alignment horizontal="center" vertical="center" wrapText="1"/>
    </xf>
    <xf numFmtId="0" fontId="25" fillId="3" borderId="0" xfId="11" applyFont="1" applyFill="1" applyAlignment="1">
      <alignment horizontal="center"/>
    </xf>
    <xf numFmtId="0" fontId="25" fillId="0" borderId="0" xfId="11" applyFont="1" applyFill="1" applyAlignment="1">
      <alignment horizontal="center"/>
    </xf>
    <xf numFmtId="0" fontId="29" fillId="0" borderId="0" xfId="11" applyFont="1" applyFill="1" applyBorder="1" applyAlignment="1">
      <alignment horizontal="right" vertical="center"/>
    </xf>
    <xf numFmtId="0" fontId="33" fillId="0" borderId="0" xfId="11" applyFont="1" applyFill="1" applyBorder="1" applyAlignment="1">
      <alignment horizontal="right" vertical="center"/>
    </xf>
    <xf numFmtId="164" fontId="1" fillId="0" borderId="17" xfId="6" applyNumberFormat="1" applyFont="1" applyBorder="1" applyAlignment="1">
      <alignment horizontal="center"/>
    </xf>
    <xf numFmtId="0" fontId="27" fillId="0" borderId="2" xfId="11" applyFont="1" applyFill="1" applyBorder="1" applyAlignment="1">
      <alignment horizontal="center" vertical="center" wrapText="1"/>
    </xf>
    <xf numFmtId="0" fontId="27" fillId="0" borderId="3" xfId="11" applyFont="1" applyFill="1" applyBorder="1" applyAlignment="1">
      <alignment horizontal="center" vertical="center" wrapText="1"/>
    </xf>
    <xf numFmtId="0" fontId="0" fillId="0" borderId="0" xfId="0" applyBorder="1" applyAlignment="1">
      <alignment horizontal="left" vertical="top"/>
    </xf>
    <xf numFmtId="0" fontId="2" fillId="0" borderId="0" xfId="11" applyFont="1" applyAlignment="1">
      <alignment horizontal="left"/>
    </xf>
    <xf numFmtId="0" fontId="2" fillId="0" borderId="0" xfId="11" applyBorder="1" applyAlignment="1">
      <alignment horizontal="left" vertical="top"/>
    </xf>
    <xf numFmtId="0" fontId="2" fillId="0" borderId="0" xfId="11" applyBorder="1" applyAlignment="1">
      <alignment horizontal="left"/>
    </xf>
    <xf numFmtId="0" fontId="34" fillId="0" borderId="0" xfId="0" applyFont="1" applyBorder="1" applyAlignment="1">
      <alignment horizontal="center"/>
    </xf>
  </cellXfs>
  <cellStyles count="149">
    <cellStyle name="Arial" xfId="13"/>
    <cellStyle name="Comma" xfId="6" builtinId="3"/>
    <cellStyle name="Comma 10" xfId="52"/>
    <cellStyle name="Comma 10 2" xfId="53"/>
    <cellStyle name="Comma 10 2 2" xfId="54"/>
    <cellStyle name="Comma 10 2 2 2" xfId="55"/>
    <cellStyle name="Comma 10 3" xfId="56"/>
    <cellStyle name="Comma 10 3 2" xfId="57"/>
    <cellStyle name="Comma 10 4" xfId="58"/>
    <cellStyle name="Comma 11" xfId="59"/>
    <cellStyle name="Comma 11 2" xfId="60"/>
    <cellStyle name="Comma 11 3" xfId="61"/>
    <cellStyle name="Comma 11 4" xfId="62"/>
    <cellStyle name="Comma 11 5" xfId="136"/>
    <cellStyle name="Comma 12" xfId="137"/>
    <cellStyle name="Comma 12 2" xfId="63"/>
    <cellStyle name="Comma 12 3" xfId="64"/>
    <cellStyle name="Comma 12 4" xfId="65"/>
    <cellStyle name="Comma 13" xfId="138"/>
    <cellStyle name="Comma 14" xfId="139"/>
    <cellStyle name="Comma 15 2" xfId="66"/>
    <cellStyle name="Comma 15 3" xfId="67"/>
    <cellStyle name="Comma 15 4" xfId="68"/>
    <cellStyle name="Comma 17 2" xfId="69"/>
    <cellStyle name="Comma 19 2" xfId="70"/>
    <cellStyle name="Comma 2" xfId="1"/>
    <cellStyle name="Comma 2 10" xfId="71"/>
    <cellStyle name="Comma 2 11" xfId="72"/>
    <cellStyle name="Comma 2 12" xfId="73"/>
    <cellStyle name="Comma 2 13" xfId="74"/>
    <cellStyle name="Comma 2 14" xfId="75"/>
    <cellStyle name="Comma 2 14 2" xfId="76"/>
    <cellStyle name="Comma 2 2" xfId="14"/>
    <cellStyle name="Comma 2 2 2" xfId="15"/>
    <cellStyle name="Comma 2 3" xfId="16"/>
    <cellStyle name="Comma 2 4" xfId="77"/>
    <cellStyle name="Comma 2 5" xfId="78"/>
    <cellStyle name="Comma 2 6" xfId="79"/>
    <cellStyle name="Comma 2 7" xfId="80"/>
    <cellStyle name="Comma 2 8" xfId="81"/>
    <cellStyle name="Comma 2 9" xfId="82"/>
    <cellStyle name="Comma 20" xfId="83"/>
    <cellStyle name="Comma 20 2" xfId="84"/>
    <cellStyle name="Comma 3" xfId="17"/>
    <cellStyle name="Comma 3 2" xfId="18"/>
    <cellStyle name="Comma 3 2 2" xfId="140"/>
    <cellStyle name="Comma 3 3" xfId="85"/>
    <cellStyle name="Comma 4" xfId="19"/>
    <cellStyle name="Comma 4 2" xfId="20"/>
    <cellStyle name="Comma 4 3" xfId="86"/>
    <cellStyle name="Comma 4 4" xfId="87"/>
    <cellStyle name="Comma 4 5" xfId="88"/>
    <cellStyle name="Comma 4 6" xfId="89"/>
    <cellStyle name="Comma 4 7" xfId="90"/>
    <cellStyle name="Comma 4 8" xfId="91"/>
    <cellStyle name="Comma 5" xfId="4"/>
    <cellStyle name="Comma 5 2" xfId="5"/>
    <cellStyle name="Comma 5 2 2" xfId="21"/>
    <cellStyle name="Comma 5 2 3" xfId="22"/>
    <cellStyle name="Comma 5 2 4" xfId="141"/>
    <cellStyle name="Comma 5 3" xfId="23"/>
    <cellStyle name="Comma 5 4" xfId="142"/>
    <cellStyle name="Comma 6" xfId="24"/>
    <cellStyle name="Comma 6 2" xfId="25"/>
    <cellStyle name="Comma 7" xfId="26"/>
    <cellStyle name="Comma 7 2" xfId="92"/>
    <cellStyle name="Comma 7 3" xfId="93"/>
    <cellStyle name="Comma 7 4" xfId="94"/>
    <cellStyle name="Comma 7 5" xfId="95"/>
    <cellStyle name="Comma 7 6" xfId="96"/>
    <cellStyle name="Comma 7 7" xfId="97"/>
    <cellStyle name="Comma 7 8" xfId="98"/>
    <cellStyle name="Comma 8" xfId="10"/>
    <cellStyle name="Comma 8 2" xfId="99"/>
    <cellStyle name="Comma 8 3" xfId="100"/>
    <cellStyle name="Comma 8 4" xfId="101"/>
    <cellStyle name="Comma 8 5" xfId="102"/>
    <cellStyle name="Comma 8 6" xfId="103"/>
    <cellStyle name="Comma 8 7" xfId="104"/>
    <cellStyle name="Comma 8 8" xfId="105"/>
    <cellStyle name="Comma 8 9" xfId="106"/>
    <cellStyle name="Comma 9" xfId="27"/>
    <cellStyle name="Comma 9 2" xfId="107"/>
    <cellStyle name="Comma 9 3" xfId="108"/>
    <cellStyle name="Comma 9 4" xfId="109"/>
    <cellStyle name="Comma 9 5" xfId="110"/>
    <cellStyle name="Comma 9 6" xfId="111"/>
    <cellStyle name="Comma 9 7" xfId="112"/>
    <cellStyle name="Comma 9 8" xfId="113"/>
    <cellStyle name="Excel Built-in Normal" xfId="28"/>
    <cellStyle name="Normal" xfId="0" builtinId="0"/>
    <cellStyle name="Normal 10" xfId="29"/>
    <cellStyle name="Normal 11" xfId="51"/>
    <cellStyle name="Normal 12" xfId="114"/>
    <cellStyle name="Normal 12 2" xfId="143"/>
    <cellStyle name="Normal 13" xfId="115"/>
    <cellStyle name="Normal 13 2" xfId="116"/>
    <cellStyle name="Normal 14" xfId="117"/>
    <cellStyle name="Normal 15" xfId="144"/>
    <cellStyle name="Normal 16" xfId="145"/>
    <cellStyle name="Normal 17 2" xfId="118"/>
    <cellStyle name="Normal 2" xfId="2"/>
    <cellStyle name="Normal 2 2" xfId="11"/>
    <cellStyle name="Normal 2 2 2" xfId="30"/>
    <cellStyle name="Normal 2 2 3" xfId="119"/>
    <cellStyle name="Normal 2 3" xfId="31"/>
    <cellStyle name="Normal 2 4" xfId="120"/>
    <cellStyle name="Normal 2 5" xfId="121"/>
    <cellStyle name="Normal 2 6" xfId="122"/>
    <cellStyle name="Normal 3" xfId="32"/>
    <cellStyle name="Normal 3 2" xfId="33"/>
    <cellStyle name="Normal 3 2 2" xfId="146"/>
    <cellStyle name="Normal 3 3" xfId="9"/>
    <cellStyle name="Normal 3 4" xfId="34"/>
    <cellStyle name="Normal 3 5" xfId="123"/>
    <cellStyle name="Normal 3 6" xfId="147"/>
    <cellStyle name="Normal 4" xfId="3"/>
    <cellStyle name="Normal 4 2" xfId="35"/>
    <cellStyle name="Normal 4 3" xfId="36"/>
    <cellStyle name="Normal 4 4" xfId="124"/>
    <cellStyle name="Normal 5" xfId="37"/>
    <cellStyle name="Normal 5 2" xfId="38"/>
    <cellStyle name="Normal 5 2 2" xfId="39"/>
    <cellStyle name="Normal 5 3" xfId="40"/>
    <cellStyle name="Normal 5 4" xfId="125"/>
    <cellStyle name="Normal 6" xfId="41"/>
    <cellStyle name="Normal 6 2" xfId="126"/>
    <cellStyle name="Normal 6 3" xfId="127"/>
    <cellStyle name="Normal 6 4" xfId="128"/>
    <cellStyle name="Normal 6 5" xfId="129"/>
    <cellStyle name="Normal 7" xfId="42"/>
    <cellStyle name="Normal 7 2" xfId="43"/>
    <cellStyle name="Normal 7 2 2" xfId="7"/>
    <cellStyle name="Normal 7 2 2 2" xfId="130"/>
    <cellStyle name="Normal 7 3" xfId="131"/>
    <cellStyle name="Normal 7 4" xfId="132"/>
    <cellStyle name="Normal 8" xfId="44"/>
    <cellStyle name="Normal 8 2" xfId="133"/>
    <cellStyle name="Normal 8 3" xfId="134"/>
    <cellStyle name="Normal 8 4" xfId="135"/>
    <cellStyle name="Normal 9" xfId="45"/>
    <cellStyle name="Normal 9 2" xfId="8"/>
    <cellStyle name="Normal_Sheet1" xfId="148"/>
    <cellStyle name="Percent" xfId="12" builtinId="5"/>
    <cellStyle name="Percent 2" xfId="46"/>
    <cellStyle name="Percent 3" xfId="47"/>
    <cellStyle name="Percent 3 2" xfId="48"/>
    <cellStyle name="Percent 3 2 2" xfId="49"/>
    <cellStyle name="Percent 4"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2162175</xdr:colOff>
      <xdr:row>1</xdr:row>
      <xdr:rowOff>228600</xdr:rowOff>
    </xdr:from>
    <xdr:to>
      <xdr:col>0</xdr:col>
      <xdr:colOff>2165074</xdr:colOff>
      <xdr:row>2</xdr:row>
      <xdr:rowOff>3313</xdr:rowOff>
    </xdr:to>
    <xdr:pic>
      <xdr:nvPicPr>
        <xdr:cNvPr id="2" name="Picture 1"/>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3" name="Picture 2" descr="ESS.I.AAR.jpg"/>
        <xdr:cNvPicPr/>
      </xdr:nvPicPr>
      <xdr:blipFill>
        <a:blip xmlns:r="http://schemas.openxmlformats.org/officeDocument/2006/relationships" r:embed="rId2" cstate="print"/>
        <a:stretch>
          <a:fillRect/>
        </a:stretch>
      </xdr:blipFill>
      <xdr:spPr>
        <a:xfrm>
          <a:off x="1127125" y="5086350"/>
          <a:ext cx="0" cy="7424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3313</xdr:rowOff>
    </xdr:to>
    <xdr:pic>
      <xdr:nvPicPr>
        <xdr:cNvPr id="4" name="Picture 3"/>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5" name="Picture 4" descr="ESS.I.AAR.jpg"/>
        <xdr:cNvPicPr/>
      </xdr:nvPicPr>
      <xdr:blipFill>
        <a:blip xmlns:r="http://schemas.openxmlformats.org/officeDocument/2006/relationships" r:embed="rId2" cstate="print"/>
        <a:stretch>
          <a:fillRect/>
        </a:stretch>
      </xdr:blipFill>
      <xdr:spPr>
        <a:xfrm>
          <a:off x="1127125" y="5086350"/>
          <a:ext cx="0" cy="742400"/>
        </a:xfrm>
        <a:prstGeom prst="rect">
          <a:avLst/>
        </a:prstGeom>
        <a:ln>
          <a:noFill/>
        </a:ln>
        <a:effectLst/>
      </xdr:spPr>
    </xdr:pic>
    <xdr:clientData/>
  </xdr:twoCellAnchor>
  <xdr:twoCellAnchor editAs="oneCell">
    <xdr:from>
      <xdr:col>0</xdr:col>
      <xdr:colOff>2162175</xdr:colOff>
      <xdr:row>1</xdr:row>
      <xdr:rowOff>112187</xdr:rowOff>
    </xdr:from>
    <xdr:to>
      <xdr:col>0</xdr:col>
      <xdr:colOff>2165074</xdr:colOff>
      <xdr:row>2</xdr:row>
      <xdr:rowOff>1200</xdr:rowOff>
    </xdr:to>
    <xdr:pic>
      <xdr:nvPicPr>
        <xdr:cNvPr id="6" name="Picture 5"/>
        <xdr:cNvPicPr/>
      </xdr:nvPicPr>
      <xdr:blipFill>
        <a:blip xmlns:r="http://schemas.openxmlformats.org/officeDocument/2006/relationships" r:embed="rId1" cstate="print"/>
        <a:srcRect/>
        <a:stretch>
          <a:fillRect/>
        </a:stretch>
      </xdr:blipFill>
      <xdr:spPr bwMode="auto">
        <a:xfrm>
          <a:off x="2162175" y="112187"/>
          <a:ext cx="2899" cy="69988"/>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7" name="Picture 6"/>
        <xdr:cNvPicPr/>
      </xdr:nvPicPr>
      <xdr:blipFill>
        <a:blip xmlns:r="http://schemas.openxmlformats.org/officeDocument/2006/relationships" r:embed="rId1" cstate="print"/>
        <a:srcRect/>
        <a:stretch>
          <a:fillRect/>
        </a:stretch>
      </xdr:blipFill>
      <xdr:spPr bwMode="auto">
        <a:xfrm>
          <a:off x="2286000" y="180975"/>
          <a:ext cx="2899" cy="31888"/>
        </a:xfrm>
        <a:prstGeom prst="rect">
          <a:avLst/>
        </a:prstGeom>
        <a:noFill/>
        <a:ln w="9525">
          <a:noFill/>
          <a:miter lim="800000"/>
          <a:headEnd/>
          <a:tailEnd/>
        </a:ln>
      </xdr:spPr>
    </xdr:pic>
    <xdr:clientData/>
  </xdr:twoCellAnchor>
  <xdr:twoCellAnchor editAs="oneCell">
    <xdr:from>
      <xdr:col>0</xdr:col>
      <xdr:colOff>2162175</xdr:colOff>
      <xdr:row>1</xdr:row>
      <xdr:rowOff>228600</xdr:rowOff>
    </xdr:from>
    <xdr:to>
      <xdr:col>0</xdr:col>
      <xdr:colOff>2165074</xdr:colOff>
      <xdr:row>2</xdr:row>
      <xdr:rowOff>3313</xdr:rowOff>
    </xdr:to>
    <xdr:pic>
      <xdr:nvPicPr>
        <xdr:cNvPr id="8" name="Picture 7"/>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20</xdr:row>
      <xdr:rowOff>0</xdr:rowOff>
    </xdr:from>
    <xdr:to>
      <xdr:col>0</xdr:col>
      <xdr:colOff>1127125</xdr:colOff>
      <xdr:row>25</xdr:row>
      <xdr:rowOff>94700</xdr:rowOff>
    </xdr:to>
    <xdr:pic>
      <xdr:nvPicPr>
        <xdr:cNvPr id="9" name="Picture 8" descr="ESS.I.AAR.jpg"/>
        <xdr:cNvPicPr/>
      </xdr:nvPicPr>
      <xdr:blipFill>
        <a:blip xmlns:r="http://schemas.openxmlformats.org/officeDocument/2006/relationships" r:embed="rId2" cstate="print"/>
        <a:stretch>
          <a:fillRect/>
        </a:stretch>
      </xdr:blipFill>
      <xdr:spPr>
        <a:xfrm>
          <a:off x="1127125" y="4229100"/>
          <a:ext cx="0" cy="12377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3313</xdr:rowOff>
    </xdr:to>
    <xdr:pic>
      <xdr:nvPicPr>
        <xdr:cNvPr id="10" name="Picture 9"/>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20</xdr:row>
      <xdr:rowOff>0</xdr:rowOff>
    </xdr:from>
    <xdr:to>
      <xdr:col>0</xdr:col>
      <xdr:colOff>1127125</xdr:colOff>
      <xdr:row>25</xdr:row>
      <xdr:rowOff>94700</xdr:rowOff>
    </xdr:to>
    <xdr:pic>
      <xdr:nvPicPr>
        <xdr:cNvPr id="11" name="Picture 10" descr="ESS.I.AAR.jpg"/>
        <xdr:cNvPicPr/>
      </xdr:nvPicPr>
      <xdr:blipFill>
        <a:blip xmlns:r="http://schemas.openxmlformats.org/officeDocument/2006/relationships" r:embed="rId2" cstate="print"/>
        <a:stretch>
          <a:fillRect/>
        </a:stretch>
      </xdr:blipFill>
      <xdr:spPr>
        <a:xfrm>
          <a:off x="1127125" y="4229100"/>
          <a:ext cx="0" cy="1237700"/>
        </a:xfrm>
        <a:prstGeom prst="rect">
          <a:avLst/>
        </a:prstGeom>
        <a:ln>
          <a:noFill/>
        </a:ln>
        <a:effectLst/>
      </xdr:spPr>
    </xdr:pic>
    <xdr:clientData/>
  </xdr:twoCellAnchor>
  <xdr:twoCellAnchor editAs="oneCell">
    <xdr:from>
      <xdr:col>0</xdr:col>
      <xdr:colOff>2162175</xdr:colOff>
      <xdr:row>1</xdr:row>
      <xdr:rowOff>112187</xdr:rowOff>
    </xdr:from>
    <xdr:to>
      <xdr:col>0</xdr:col>
      <xdr:colOff>2165074</xdr:colOff>
      <xdr:row>2</xdr:row>
      <xdr:rowOff>10725</xdr:rowOff>
    </xdr:to>
    <xdr:pic>
      <xdr:nvPicPr>
        <xdr:cNvPr id="12" name="Picture 11"/>
        <xdr:cNvPicPr/>
      </xdr:nvPicPr>
      <xdr:blipFill>
        <a:blip xmlns:r="http://schemas.openxmlformats.org/officeDocument/2006/relationships" r:embed="rId1" cstate="print"/>
        <a:srcRect/>
        <a:stretch>
          <a:fillRect/>
        </a:stretch>
      </xdr:blipFill>
      <xdr:spPr bwMode="auto">
        <a:xfrm>
          <a:off x="2162175" y="112187"/>
          <a:ext cx="2899" cy="79513"/>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13" name="Picture 12"/>
        <xdr:cNvPicPr/>
      </xdr:nvPicPr>
      <xdr:blipFill>
        <a:blip xmlns:r="http://schemas.openxmlformats.org/officeDocument/2006/relationships" r:embed="rId1" cstate="print"/>
        <a:srcRect/>
        <a:stretch>
          <a:fillRect/>
        </a:stretch>
      </xdr:blipFill>
      <xdr:spPr bwMode="auto">
        <a:xfrm>
          <a:off x="2286000" y="180975"/>
          <a:ext cx="2899" cy="31888"/>
        </a:xfrm>
        <a:prstGeom prst="rect">
          <a:avLst/>
        </a:prstGeom>
        <a:noFill/>
        <a:ln w="9525">
          <a:noFill/>
          <a:miter lim="800000"/>
          <a:headEnd/>
          <a:tailEnd/>
        </a:ln>
      </xdr:spPr>
    </xdr:pic>
    <xdr:clientData/>
  </xdr:twoCellAnchor>
  <xdr:twoCellAnchor editAs="oneCell">
    <xdr:from>
      <xdr:col>0</xdr:col>
      <xdr:colOff>2162175</xdr:colOff>
      <xdr:row>1</xdr:row>
      <xdr:rowOff>228600</xdr:rowOff>
    </xdr:from>
    <xdr:to>
      <xdr:col>0</xdr:col>
      <xdr:colOff>2165074</xdr:colOff>
      <xdr:row>2</xdr:row>
      <xdr:rowOff>3313</xdr:rowOff>
    </xdr:to>
    <xdr:pic>
      <xdr:nvPicPr>
        <xdr:cNvPr id="14" name="Picture 13"/>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15" name="Picture 14" descr="ESS.I.AAR.jpg"/>
        <xdr:cNvPicPr/>
      </xdr:nvPicPr>
      <xdr:blipFill>
        <a:blip xmlns:r="http://schemas.openxmlformats.org/officeDocument/2006/relationships" r:embed="rId2" cstate="print"/>
        <a:stretch>
          <a:fillRect/>
        </a:stretch>
      </xdr:blipFill>
      <xdr:spPr>
        <a:xfrm>
          <a:off x="1127125" y="5086350"/>
          <a:ext cx="0" cy="7424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3313</xdr:rowOff>
    </xdr:to>
    <xdr:pic>
      <xdr:nvPicPr>
        <xdr:cNvPr id="16" name="Picture 15"/>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17" name="Picture 16" descr="ESS.I.AAR.jpg"/>
        <xdr:cNvPicPr/>
      </xdr:nvPicPr>
      <xdr:blipFill>
        <a:blip xmlns:r="http://schemas.openxmlformats.org/officeDocument/2006/relationships" r:embed="rId2" cstate="print"/>
        <a:stretch>
          <a:fillRect/>
        </a:stretch>
      </xdr:blipFill>
      <xdr:spPr>
        <a:xfrm>
          <a:off x="1127125" y="5086350"/>
          <a:ext cx="0" cy="742400"/>
        </a:xfrm>
        <a:prstGeom prst="rect">
          <a:avLst/>
        </a:prstGeom>
        <a:ln>
          <a:noFill/>
        </a:ln>
        <a:effectLst/>
      </xdr:spPr>
    </xdr:pic>
    <xdr:clientData/>
  </xdr:twoCellAnchor>
  <xdr:twoCellAnchor editAs="oneCell">
    <xdr:from>
      <xdr:col>0</xdr:col>
      <xdr:colOff>2162175</xdr:colOff>
      <xdr:row>1</xdr:row>
      <xdr:rowOff>112187</xdr:rowOff>
    </xdr:from>
    <xdr:to>
      <xdr:col>0</xdr:col>
      <xdr:colOff>2165074</xdr:colOff>
      <xdr:row>2</xdr:row>
      <xdr:rowOff>10725</xdr:rowOff>
    </xdr:to>
    <xdr:pic>
      <xdr:nvPicPr>
        <xdr:cNvPr id="18" name="Picture 17"/>
        <xdr:cNvPicPr/>
      </xdr:nvPicPr>
      <xdr:blipFill>
        <a:blip xmlns:r="http://schemas.openxmlformats.org/officeDocument/2006/relationships" r:embed="rId1" cstate="print"/>
        <a:srcRect/>
        <a:stretch>
          <a:fillRect/>
        </a:stretch>
      </xdr:blipFill>
      <xdr:spPr bwMode="auto">
        <a:xfrm>
          <a:off x="2162175" y="112187"/>
          <a:ext cx="2899" cy="79513"/>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19" name="Picture 18"/>
        <xdr:cNvPicPr/>
      </xdr:nvPicPr>
      <xdr:blipFill>
        <a:blip xmlns:r="http://schemas.openxmlformats.org/officeDocument/2006/relationships" r:embed="rId1" cstate="print"/>
        <a:srcRect/>
        <a:stretch>
          <a:fillRect/>
        </a:stretch>
      </xdr:blipFill>
      <xdr:spPr bwMode="auto">
        <a:xfrm>
          <a:off x="2286000" y="180975"/>
          <a:ext cx="2899" cy="31888"/>
        </a:xfrm>
        <a:prstGeom prst="rect">
          <a:avLst/>
        </a:prstGeom>
        <a:noFill/>
        <a:ln w="9525">
          <a:noFill/>
          <a:miter lim="800000"/>
          <a:headEnd/>
          <a:tailEnd/>
        </a:ln>
      </xdr:spPr>
    </xdr:pic>
    <xdr:clientData/>
  </xdr:twoCellAnchor>
  <xdr:twoCellAnchor editAs="oneCell">
    <xdr:from>
      <xdr:col>0</xdr:col>
      <xdr:colOff>2162175</xdr:colOff>
      <xdr:row>1</xdr:row>
      <xdr:rowOff>228600</xdr:rowOff>
    </xdr:from>
    <xdr:to>
      <xdr:col>0</xdr:col>
      <xdr:colOff>2165074</xdr:colOff>
      <xdr:row>2</xdr:row>
      <xdr:rowOff>3313</xdr:rowOff>
    </xdr:to>
    <xdr:pic>
      <xdr:nvPicPr>
        <xdr:cNvPr id="20" name="Picture 19"/>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21" name="Picture 20" descr="ESS.I.AAR.jpg"/>
        <xdr:cNvPicPr/>
      </xdr:nvPicPr>
      <xdr:blipFill>
        <a:blip xmlns:r="http://schemas.openxmlformats.org/officeDocument/2006/relationships" r:embed="rId2" cstate="print"/>
        <a:stretch>
          <a:fillRect/>
        </a:stretch>
      </xdr:blipFill>
      <xdr:spPr>
        <a:xfrm>
          <a:off x="1127125" y="5086350"/>
          <a:ext cx="0" cy="7424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3313</xdr:rowOff>
    </xdr:to>
    <xdr:pic>
      <xdr:nvPicPr>
        <xdr:cNvPr id="22" name="Picture 21"/>
        <xdr:cNvPicPr/>
      </xdr:nvPicPr>
      <xdr:blipFill>
        <a:blip xmlns:r="http://schemas.openxmlformats.org/officeDocument/2006/relationships" r:embed="rId1" cstate="print"/>
        <a:srcRect/>
        <a:stretch>
          <a:fillRect/>
        </a:stretch>
      </xdr:blipFill>
      <xdr:spPr bwMode="auto">
        <a:xfrm>
          <a:off x="2162175" y="1809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23" name="Picture 22" descr="ESS.I.AAR.jpg"/>
        <xdr:cNvPicPr/>
      </xdr:nvPicPr>
      <xdr:blipFill>
        <a:blip xmlns:r="http://schemas.openxmlformats.org/officeDocument/2006/relationships" r:embed="rId2" cstate="print"/>
        <a:stretch>
          <a:fillRect/>
        </a:stretch>
      </xdr:blipFill>
      <xdr:spPr>
        <a:xfrm>
          <a:off x="1127125" y="5086350"/>
          <a:ext cx="0" cy="742400"/>
        </a:xfrm>
        <a:prstGeom prst="rect">
          <a:avLst/>
        </a:prstGeom>
        <a:ln>
          <a:noFill/>
        </a:ln>
        <a:effectLst/>
      </xdr:spPr>
    </xdr:pic>
    <xdr:clientData/>
  </xdr:twoCellAnchor>
  <xdr:twoCellAnchor>
    <xdr:from>
      <xdr:col>0</xdr:col>
      <xdr:colOff>57150</xdr:colOff>
      <xdr:row>0</xdr:row>
      <xdr:rowOff>66676</xdr:rowOff>
    </xdr:from>
    <xdr:to>
      <xdr:col>0</xdr:col>
      <xdr:colOff>5362575</xdr:colOff>
      <xdr:row>42</xdr:row>
      <xdr:rowOff>161926</xdr:rowOff>
    </xdr:to>
    <xdr:sp macro="" textlink="">
      <xdr:nvSpPr>
        <xdr:cNvPr id="24" name="Rectangle 23"/>
        <xdr:cNvSpPr/>
      </xdr:nvSpPr>
      <xdr:spPr>
        <a:xfrm>
          <a:off x="57150" y="66676"/>
          <a:ext cx="5305425" cy="9772650"/>
        </a:xfrm>
        <a:prstGeom prst="rect">
          <a:avLst/>
        </a:prstGeom>
        <a:noFill/>
        <a:ln w="57150" cmpd="thickThi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0</xdr:col>
      <xdr:colOff>2162175</xdr:colOff>
      <xdr:row>1</xdr:row>
      <xdr:rowOff>112187</xdr:rowOff>
    </xdr:from>
    <xdr:to>
      <xdr:col>0</xdr:col>
      <xdr:colOff>2165074</xdr:colOff>
      <xdr:row>2</xdr:row>
      <xdr:rowOff>10725</xdr:rowOff>
    </xdr:to>
    <xdr:pic>
      <xdr:nvPicPr>
        <xdr:cNvPr id="25" name="Picture 24"/>
        <xdr:cNvPicPr/>
      </xdr:nvPicPr>
      <xdr:blipFill>
        <a:blip xmlns:r="http://schemas.openxmlformats.org/officeDocument/2006/relationships" r:embed="rId1" cstate="print"/>
        <a:srcRect/>
        <a:stretch>
          <a:fillRect/>
        </a:stretch>
      </xdr:blipFill>
      <xdr:spPr bwMode="auto">
        <a:xfrm>
          <a:off x="2162175" y="112187"/>
          <a:ext cx="2899" cy="79513"/>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26" name="Picture 25"/>
        <xdr:cNvPicPr/>
      </xdr:nvPicPr>
      <xdr:blipFill>
        <a:blip xmlns:r="http://schemas.openxmlformats.org/officeDocument/2006/relationships" r:embed="rId1" cstate="print"/>
        <a:srcRect/>
        <a:stretch>
          <a:fillRect/>
        </a:stretch>
      </xdr:blipFill>
      <xdr:spPr bwMode="auto">
        <a:xfrm>
          <a:off x="2286000" y="180975"/>
          <a:ext cx="2899" cy="31888"/>
        </a:xfrm>
        <a:prstGeom prst="rect">
          <a:avLst/>
        </a:prstGeom>
        <a:noFill/>
        <a:ln w="9525">
          <a:noFill/>
          <a:miter lim="800000"/>
          <a:headEnd/>
          <a:tailEnd/>
        </a:ln>
      </xdr:spPr>
    </xdr:pic>
    <xdr:clientData/>
  </xdr:twoCellAnchor>
  <xdr:twoCellAnchor editAs="oneCell">
    <xdr:from>
      <xdr:col>0</xdr:col>
      <xdr:colOff>1847850</xdr:colOff>
      <xdr:row>2</xdr:row>
      <xdr:rowOff>57149</xdr:rowOff>
    </xdr:from>
    <xdr:to>
      <xdr:col>0</xdr:col>
      <xdr:colOff>1847850</xdr:colOff>
      <xdr:row>7</xdr:row>
      <xdr:rowOff>95249</xdr:rowOff>
    </xdr:to>
    <xdr:pic>
      <xdr:nvPicPr>
        <xdr:cNvPr id="28" name="Picture 27" descr="nfcietlogo.jpg"/>
        <xdr:cNvPicPr>
          <a:picLocks noChangeAspect="1"/>
        </xdr:cNvPicPr>
      </xdr:nvPicPr>
      <xdr:blipFill>
        <a:blip xmlns:r="http://schemas.openxmlformats.org/officeDocument/2006/relationships" r:embed="rId3" cstate="print"/>
        <a:stretch>
          <a:fillRect/>
        </a:stretch>
      </xdr:blipFill>
      <xdr:spPr>
        <a:xfrm>
          <a:off x="1847850" y="238124"/>
          <a:ext cx="1685925"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444500</xdr:colOff>
      <xdr:row>24</xdr:row>
      <xdr:rowOff>47625</xdr:rowOff>
    </xdr:from>
    <xdr:to>
      <xdr:col>2</xdr:col>
      <xdr:colOff>1369785</xdr:colOff>
      <xdr:row>24</xdr:row>
      <xdr:rowOff>613833</xdr:rowOff>
    </xdr:to>
    <xdr:sp macro="" textlink="">
      <xdr:nvSpPr>
        <xdr:cNvPr id="2" name="Oval 1">
          <a:extLst>
            <a:ext uri="{FF2B5EF4-FFF2-40B4-BE49-F238E27FC236}">
              <a16:creationId xmlns:a16="http://schemas.microsoft.com/office/drawing/2014/main" xmlns="" id="{00000000-0008-0000-0100-000003000000}"/>
            </a:ext>
          </a:extLst>
        </xdr:cNvPr>
        <xdr:cNvSpPr/>
      </xdr:nvSpPr>
      <xdr:spPr>
        <a:xfrm>
          <a:off x="3556000" y="5461000"/>
          <a:ext cx="925285" cy="566208"/>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ysClr val="windowText" lastClr="000000"/>
              </a:solidFill>
            </a:rPr>
            <a:t>SEAL</a:t>
          </a:r>
        </a:p>
      </xdr:txBody>
    </xdr:sp>
    <xdr:clientData/>
  </xdr:twoCellAnchor>
  <xdr:twoCellAnchor>
    <xdr:from>
      <xdr:col>1</xdr:col>
      <xdr:colOff>104775</xdr:colOff>
      <xdr:row>24</xdr:row>
      <xdr:rowOff>57150</xdr:rowOff>
    </xdr:from>
    <xdr:to>
      <xdr:col>1</xdr:col>
      <xdr:colOff>1030060</xdr:colOff>
      <xdr:row>24</xdr:row>
      <xdr:rowOff>623358</xdr:rowOff>
    </xdr:to>
    <xdr:sp macro="" textlink="">
      <xdr:nvSpPr>
        <xdr:cNvPr id="3" name="Oval 2">
          <a:extLst>
            <a:ext uri="{FF2B5EF4-FFF2-40B4-BE49-F238E27FC236}">
              <a16:creationId xmlns:a16="http://schemas.microsoft.com/office/drawing/2014/main" xmlns="" id="{00000000-0008-0000-0100-000003000000}"/>
            </a:ext>
          </a:extLst>
        </xdr:cNvPr>
        <xdr:cNvSpPr/>
      </xdr:nvSpPr>
      <xdr:spPr>
        <a:xfrm>
          <a:off x="708025" y="5470525"/>
          <a:ext cx="925285" cy="566208"/>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ysClr val="windowText" lastClr="000000"/>
              </a:solidFill>
            </a:rPr>
            <a:t>SEAL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444500</xdr:colOff>
      <xdr:row>24</xdr:row>
      <xdr:rowOff>47625</xdr:rowOff>
    </xdr:from>
    <xdr:to>
      <xdr:col>2</xdr:col>
      <xdr:colOff>1369785</xdr:colOff>
      <xdr:row>24</xdr:row>
      <xdr:rowOff>613833</xdr:rowOff>
    </xdr:to>
    <xdr:sp macro="" textlink="">
      <xdr:nvSpPr>
        <xdr:cNvPr id="2" name="Oval 1">
          <a:extLst>
            <a:ext uri="{FF2B5EF4-FFF2-40B4-BE49-F238E27FC236}">
              <a16:creationId xmlns:a16="http://schemas.microsoft.com/office/drawing/2014/main" xmlns="" id="{00000000-0008-0000-0100-000003000000}"/>
            </a:ext>
          </a:extLst>
        </xdr:cNvPr>
        <xdr:cNvSpPr/>
      </xdr:nvSpPr>
      <xdr:spPr>
        <a:xfrm>
          <a:off x="3559175" y="5476875"/>
          <a:ext cx="925285" cy="566208"/>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ysClr val="windowText" lastClr="000000"/>
              </a:solidFill>
            </a:rPr>
            <a:t>SEAL</a:t>
          </a:r>
        </a:p>
      </xdr:txBody>
    </xdr:sp>
    <xdr:clientData/>
  </xdr:twoCellAnchor>
  <xdr:twoCellAnchor>
    <xdr:from>
      <xdr:col>1</xdr:col>
      <xdr:colOff>104775</xdr:colOff>
      <xdr:row>24</xdr:row>
      <xdr:rowOff>57150</xdr:rowOff>
    </xdr:from>
    <xdr:to>
      <xdr:col>1</xdr:col>
      <xdr:colOff>1030060</xdr:colOff>
      <xdr:row>24</xdr:row>
      <xdr:rowOff>623358</xdr:rowOff>
    </xdr:to>
    <xdr:sp macro="" textlink="">
      <xdr:nvSpPr>
        <xdr:cNvPr id="3" name="Oval 2">
          <a:extLst>
            <a:ext uri="{FF2B5EF4-FFF2-40B4-BE49-F238E27FC236}">
              <a16:creationId xmlns:a16="http://schemas.microsoft.com/office/drawing/2014/main" xmlns="" id="{00000000-0008-0000-0100-000003000000}"/>
            </a:ext>
          </a:extLst>
        </xdr:cNvPr>
        <xdr:cNvSpPr/>
      </xdr:nvSpPr>
      <xdr:spPr>
        <a:xfrm>
          <a:off x="714375" y="5486400"/>
          <a:ext cx="925285" cy="566208"/>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ysClr val="windowText" lastClr="000000"/>
              </a:solidFill>
            </a:rPr>
            <a:t>SEAL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2162175</xdr:colOff>
      <xdr:row>3</xdr:row>
      <xdr:rowOff>0</xdr:rowOff>
    </xdr:from>
    <xdr:to>
      <xdr:col>1</xdr:col>
      <xdr:colOff>3451</xdr:colOff>
      <xdr:row>3</xdr:row>
      <xdr:rowOff>3313</xdr:rowOff>
    </xdr:to>
    <xdr:pic>
      <xdr:nvPicPr>
        <xdr:cNvPr id="2" name="Picture 1"/>
        <xdr:cNvPicPr/>
      </xdr:nvPicPr>
      <xdr:blipFill>
        <a:blip xmlns:r="http://schemas.openxmlformats.org/officeDocument/2006/relationships" r:embed="rId1"/>
        <a:srcRect/>
        <a:stretch>
          <a:fillRect/>
        </a:stretch>
      </xdr:blipFill>
      <xdr:spPr bwMode="auto">
        <a:xfrm>
          <a:off x="447675" y="914400"/>
          <a:ext cx="3451" cy="3313"/>
        </a:xfrm>
        <a:prstGeom prst="rect">
          <a:avLst/>
        </a:prstGeom>
        <a:noFill/>
        <a:ln w="9525">
          <a:noFill/>
          <a:miter lim="800000"/>
          <a:headEnd/>
          <a:tailEnd/>
        </a:ln>
      </xdr:spPr>
    </xdr:pic>
    <xdr:clientData/>
  </xdr:twoCellAnchor>
  <xdr:twoCellAnchor editAs="oneCell">
    <xdr:from>
      <xdr:col>0</xdr:col>
      <xdr:colOff>2162175</xdr:colOff>
      <xdr:row>3</xdr:row>
      <xdr:rowOff>0</xdr:rowOff>
    </xdr:from>
    <xdr:to>
      <xdr:col>1</xdr:col>
      <xdr:colOff>3451</xdr:colOff>
      <xdr:row>3</xdr:row>
      <xdr:rowOff>3313</xdr:rowOff>
    </xdr:to>
    <xdr:pic>
      <xdr:nvPicPr>
        <xdr:cNvPr id="3" name="Picture 2"/>
        <xdr:cNvPicPr/>
      </xdr:nvPicPr>
      <xdr:blipFill>
        <a:blip xmlns:r="http://schemas.openxmlformats.org/officeDocument/2006/relationships" r:embed="rId1"/>
        <a:srcRect/>
        <a:stretch>
          <a:fillRect/>
        </a:stretch>
      </xdr:blipFill>
      <xdr:spPr bwMode="auto">
        <a:xfrm>
          <a:off x="447675" y="914400"/>
          <a:ext cx="3451" cy="3313"/>
        </a:xfrm>
        <a:prstGeom prst="rect">
          <a:avLst/>
        </a:prstGeom>
        <a:noFill/>
        <a:ln w="9525">
          <a:noFill/>
          <a:miter lim="800000"/>
          <a:headEnd/>
          <a:tailEnd/>
        </a:ln>
      </xdr:spPr>
    </xdr:pic>
    <xdr:clientData/>
  </xdr:twoCellAnchor>
  <xdr:twoCellAnchor editAs="oneCell">
    <xdr:from>
      <xdr:col>0</xdr:col>
      <xdr:colOff>2162175</xdr:colOff>
      <xdr:row>74</xdr:row>
      <xdr:rowOff>0</xdr:rowOff>
    </xdr:from>
    <xdr:to>
      <xdr:col>1</xdr:col>
      <xdr:colOff>9801</xdr:colOff>
      <xdr:row>74</xdr:row>
      <xdr:rowOff>3313</xdr:rowOff>
    </xdr:to>
    <xdr:pic>
      <xdr:nvPicPr>
        <xdr:cNvPr id="4" name="Picture 3"/>
        <xdr:cNvPicPr/>
      </xdr:nvPicPr>
      <xdr:blipFill>
        <a:blip xmlns:r="http://schemas.openxmlformats.org/officeDocument/2006/relationships" r:embed="rId1"/>
        <a:srcRect/>
        <a:stretch>
          <a:fillRect/>
        </a:stretch>
      </xdr:blipFill>
      <xdr:spPr bwMode="auto">
        <a:xfrm>
          <a:off x="447675" y="30060900"/>
          <a:ext cx="9801" cy="3313"/>
        </a:xfrm>
        <a:prstGeom prst="rect">
          <a:avLst/>
        </a:prstGeom>
        <a:noFill/>
        <a:ln w="9525">
          <a:noFill/>
          <a:miter lim="800000"/>
          <a:headEnd/>
          <a:tailEnd/>
        </a:ln>
      </xdr:spPr>
    </xdr:pic>
    <xdr:clientData/>
  </xdr:twoCellAnchor>
  <xdr:twoCellAnchor editAs="oneCell">
    <xdr:from>
      <xdr:col>0</xdr:col>
      <xdr:colOff>2162175</xdr:colOff>
      <xdr:row>74</xdr:row>
      <xdr:rowOff>0</xdr:rowOff>
    </xdr:from>
    <xdr:to>
      <xdr:col>1</xdr:col>
      <xdr:colOff>9801</xdr:colOff>
      <xdr:row>74</xdr:row>
      <xdr:rowOff>3313</xdr:rowOff>
    </xdr:to>
    <xdr:pic>
      <xdr:nvPicPr>
        <xdr:cNvPr id="5" name="Picture 4"/>
        <xdr:cNvPicPr/>
      </xdr:nvPicPr>
      <xdr:blipFill>
        <a:blip xmlns:r="http://schemas.openxmlformats.org/officeDocument/2006/relationships" r:embed="rId1"/>
        <a:srcRect/>
        <a:stretch>
          <a:fillRect/>
        </a:stretch>
      </xdr:blipFill>
      <xdr:spPr bwMode="auto">
        <a:xfrm>
          <a:off x="447675" y="30060900"/>
          <a:ext cx="9801" cy="3313"/>
        </a:xfrm>
        <a:prstGeom prst="rect">
          <a:avLst/>
        </a:prstGeom>
        <a:noFill/>
        <a:ln w="9525">
          <a:noFill/>
          <a:miter lim="800000"/>
          <a:headEnd/>
          <a:tailEnd/>
        </a:ln>
      </xdr:spPr>
    </xdr:pic>
    <xdr:clientData/>
  </xdr:twoCellAnchor>
  <xdr:twoCellAnchor editAs="oneCell">
    <xdr:from>
      <xdr:col>0</xdr:col>
      <xdr:colOff>2162175</xdr:colOff>
      <xdr:row>84</xdr:row>
      <xdr:rowOff>0</xdr:rowOff>
    </xdr:from>
    <xdr:to>
      <xdr:col>1</xdr:col>
      <xdr:colOff>9801</xdr:colOff>
      <xdr:row>84</xdr:row>
      <xdr:rowOff>3313</xdr:rowOff>
    </xdr:to>
    <xdr:pic>
      <xdr:nvPicPr>
        <xdr:cNvPr id="6" name="Picture 5"/>
        <xdr:cNvPicPr/>
      </xdr:nvPicPr>
      <xdr:blipFill>
        <a:blip xmlns:r="http://schemas.openxmlformats.org/officeDocument/2006/relationships" r:embed="rId1"/>
        <a:srcRect/>
        <a:stretch>
          <a:fillRect/>
        </a:stretch>
      </xdr:blipFill>
      <xdr:spPr bwMode="auto">
        <a:xfrm>
          <a:off x="447675" y="33042225"/>
          <a:ext cx="9801" cy="3313"/>
        </a:xfrm>
        <a:prstGeom prst="rect">
          <a:avLst/>
        </a:prstGeom>
        <a:noFill/>
        <a:ln w="9525">
          <a:noFill/>
          <a:miter lim="800000"/>
          <a:headEnd/>
          <a:tailEnd/>
        </a:ln>
      </xdr:spPr>
    </xdr:pic>
    <xdr:clientData/>
  </xdr:twoCellAnchor>
  <xdr:twoCellAnchor editAs="oneCell">
    <xdr:from>
      <xdr:col>0</xdr:col>
      <xdr:colOff>2162175</xdr:colOff>
      <xdr:row>84</xdr:row>
      <xdr:rowOff>0</xdr:rowOff>
    </xdr:from>
    <xdr:to>
      <xdr:col>1</xdr:col>
      <xdr:colOff>9801</xdr:colOff>
      <xdr:row>84</xdr:row>
      <xdr:rowOff>3313</xdr:rowOff>
    </xdr:to>
    <xdr:pic>
      <xdr:nvPicPr>
        <xdr:cNvPr id="7" name="Picture 6"/>
        <xdr:cNvPicPr/>
      </xdr:nvPicPr>
      <xdr:blipFill>
        <a:blip xmlns:r="http://schemas.openxmlformats.org/officeDocument/2006/relationships" r:embed="rId1"/>
        <a:srcRect/>
        <a:stretch>
          <a:fillRect/>
        </a:stretch>
      </xdr:blipFill>
      <xdr:spPr bwMode="auto">
        <a:xfrm>
          <a:off x="447675" y="33042225"/>
          <a:ext cx="9801" cy="331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2162175</xdr:colOff>
      <xdr:row>0</xdr:row>
      <xdr:rowOff>0</xdr:rowOff>
    </xdr:from>
    <xdr:to>
      <xdr:col>1</xdr:col>
      <xdr:colOff>3451</xdr:colOff>
      <xdr:row>0</xdr:row>
      <xdr:rowOff>3313</xdr:rowOff>
    </xdr:to>
    <xdr:pic>
      <xdr:nvPicPr>
        <xdr:cNvPr id="2" name="Picture 1"/>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0</xdr:row>
      <xdr:rowOff>0</xdr:rowOff>
    </xdr:from>
    <xdr:to>
      <xdr:col>1</xdr:col>
      <xdr:colOff>3451</xdr:colOff>
      <xdr:row>0</xdr:row>
      <xdr:rowOff>3313</xdr:rowOff>
    </xdr:to>
    <xdr:pic>
      <xdr:nvPicPr>
        <xdr:cNvPr id="3" name="Picture 2"/>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10</xdr:row>
      <xdr:rowOff>0</xdr:rowOff>
    </xdr:from>
    <xdr:to>
      <xdr:col>1</xdr:col>
      <xdr:colOff>9801</xdr:colOff>
      <xdr:row>10</xdr:row>
      <xdr:rowOff>3313</xdr:rowOff>
    </xdr:to>
    <xdr:pic>
      <xdr:nvPicPr>
        <xdr:cNvPr id="4" name="Picture 3"/>
        <xdr:cNvPicPr/>
      </xdr:nvPicPr>
      <xdr:blipFill>
        <a:blip xmlns:r="http://schemas.openxmlformats.org/officeDocument/2006/relationships" r:embed="rId1"/>
        <a:srcRect/>
        <a:stretch>
          <a:fillRect/>
        </a:stretch>
      </xdr:blipFill>
      <xdr:spPr bwMode="auto">
        <a:xfrm>
          <a:off x="447675" y="21793200"/>
          <a:ext cx="9801" cy="3313"/>
        </a:xfrm>
        <a:prstGeom prst="rect">
          <a:avLst/>
        </a:prstGeom>
        <a:noFill/>
        <a:ln w="9525">
          <a:noFill/>
          <a:miter lim="800000"/>
          <a:headEnd/>
          <a:tailEnd/>
        </a:ln>
      </xdr:spPr>
    </xdr:pic>
    <xdr:clientData/>
  </xdr:twoCellAnchor>
  <xdr:twoCellAnchor editAs="oneCell">
    <xdr:from>
      <xdr:col>0</xdr:col>
      <xdr:colOff>2162175</xdr:colOff>
      <xdr:row>10</xdr:row>
      <xdr:rowOff>0</xdr:rowOff>
    </xdr:from>
    <xdr:to>
      <xdr:col>1</xdr:col>
      <xdr:colOff>9801</xdr:colOff>
      <xdr:row>10</xdr:row>
      <xdr:rowOff>3313</xdr:rowOff>
    </xdr:to>
    <xdr:pic>
      <xdr:nvPicPr>
        <xdr:cNvPr id="5" name="Picture 4"/>
        <xdr:cNvPicPr/>
      </xdr:nvPicPr>
      <xdr:blipFill>
        <a:blip xmlns:r="http://schemas.openxmlformats.org/officeDocument/2006/relationships" r:embed="rId1"/>
        <a:srcRect/>
        <a:stretch>
          <a:fillRect/>
        </a:stretch>
      </xdr:blipFill>
      <xdr:spPr bwMode="auto">
        <a:xfrm>
          <a:off x="447675" y="21793200"/>
          <a:ext cx="9801" cy="3313"/>
        </a:xfrm>
        <a:prstGeom prst="rect">
          <a:avLst/>
        </a:prstGeom>
        <a:noFill/>
        <a:ln w="9525">
          <a:noFill/>
          <a:miter lim="800000"/>
          <a:headEnd/>
          <a:tailEnd/>
        </a:ln>
      </xdr:spPr>
    </xdr:pic>
    <xdr:clientData/>
  </xdr:twoCellAnchor>
  <xdr:twoCellAnchor editAs="oneCell">
    <xdr:from>
      <xdr:col>0</xdr:col>
      <xdr:colOff>2162175</xdr:colOff>
      <xdr:row>10</xdr:row>
      <xdr:rowOff>0</xdr:rowOff>
    </xdr:from>
    <xdr:to>
      <xdr:col>1</xdr:col>
      <xdr:colOff>9801</xdr:colOff>
      <xdr:row>10</xdr:row>
      <xdr:rowOff>3313</xdr:rowOff>
    </xdr:to>
    <xdr:pic>
      <xdr:nvPicPr>
        <xdr:cNvPr id="6" name="Picture 5"/>
        <xdr:cNvPicPr/>
      </xdr:nvPicPr>
      <xdr:blipFill>
        <a:blip xmlns:r="http://schemas.openxmlformats.org/officeDocument/2006/relationships" r:embed="rId1"/>
        <a:srcRect/>
        <a:stretch>
          <a:fillRect/>
        </a:stretch>
      </xdr:blipFill>
      <xdr:spPr bwMode="auto">
        <a:xfrm>
          <a:off x="447675" y="26803350"/>
          <a:ext cx="9801" cy="3313"/>
        </a:xfrm>
        <a:prstGeom prst="rect">
          <a:avLst/>
        </a:prstGeom>
        <a:noFill/>
        <a:ln w="9525">
          <a:noFill/>
          <a:miter lim="800000"/>
          <a:headEnd/>
          <a:tailEnd/>
        </a:ln>
      </xdr:spPr>
    </xdr:pic>
    <xdr:clientData/>
  </xdr:twoCellAnchor>
  <xdr:twoCellAnchor editAs="oneCell">
    <xdr:from>
      <xdr:col>0</xdr:col>
      <xdr:colOff>2162175</xdr:colOff>
      <xdr:row>10</xdr:row>
      <xdr:rowOff>0</xdr:rowOff>
    </xdr:from>
    <xdr:to>
      <xdr:col>1</xdr:col>
      <xdr:colOff>9801</xdr:colOff>
      <xdr:row>10</xdr:row>
      <xdr:rowOff>3313</xdr:rowOff>
    </xdr:to>
    <xdr:pic>
      <xdr:nvPicPr>
        <xdr:cNvPr id="7" name="Picture 6"/>
        <xdr:cNvPicPr/>
      </xdr:nvPicPr>
      <xdr:blipFill>
        <a:blip xmlns:r="http://schemas.openxmlformats.org/officeDocument/2006/relationships" r:embed="rId1"/>
        <a:srcRect/>
        <a:stretch>
          <a:fillRect/>
        </a:stretch>
      </xdr:blipFill>
      <xdr:spPr bwMode="auto">
        <a:xfrm>
          <a:off x="447675" y="26803350"/>
          <a:ext cx="9801" cy="33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2162175</xdr:colOff>
      <xdr:row>0</xdr:row>
      <xdr:rowOff>0</xdr:rowOff>
    </xdr:from>
    <xdr:to>
      <xdr:col>1</xdr:col>
      <xdr:colOff>3451</xdr:colOff>
      <xdr:row>0</xdr:row>
      <xdr:rowOff>3313</xdr:rowOff>
    </xdr:to>
    <xdr:pic>
      <xdr:nvPicPr>
        <xdr:cNvPr id="2" name="Picture 1"/>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0</xdr:row>
      <xdr:rowOff>0</xdr:rowOff>
    </xdr:from>
    <xdr:to>
      <xdr:col>1</xdr:col>
      <xdr:colOff>3451</xdr:colOff>
      <xdr:row>0</xdr:row>
      <xdr:rowOff>3313</xdr:rowOff>
    </xdr:to>
    <xdr:pic>
      <xdr:nvPicPr>
        <xdr:cNvPr id="3" name="Picture 2"/>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8</xdr:row>
      <xdr:rowOff>0</xdr:rowOff>
    </xdr:from>
    <xdr:to>
      <xdr:col>1</xdr:col>
      <xdr:colOff>9801</xdr:colOff>
      <xdr:row>8</xdr:row>
      <xdr:rowOff>3313</xdr:rowOff>
    </xdr:to>
    <xdr:pic>
      <xdr:nvPicPr>
        <xdr:cNvPr id="4" name="Picture 3"/>
        <xdr:cNvPicPr/>
      </xdr:nvPicPr>
      <xdr:blipFill>
        <a:blip xmlns:r="http://schemas.openxmlformats.org/officeDocument/2006/relationships" r:embed="rId1"/>
        <a:srcRect/>
        <a:stretch>
          <a:fillRect/>
        </a:stretch>
      </xdr:blipFill>
      <xdr:spPr bwMode="auto">
        <a:xfrm>
          <a:off x="447675" y="1543050"/>
          <a:ext cx="9801" cy="3313"/>
        </a:xfrm>
        <a:prstGeom prst="rect">
          <a:avLst/>
        </a:prstGeom>
        <a:noFill/>
        <a:ln w="9525">
          <a:noFill/>
          <a:miter lim="800000"/>
          <a:headEnd/>
          <a:tailEnd/>
        </a:ln>
      </xdr:spPr>
    </xdr:pic>
    <xdr:clientData/>
  </xdr:twoCellAnchor>
  <xdr:twoCellAnchor editAs="oneCell">
    <xdr:from>
      <xdr:col>0</xdr:col>
      <xdr:colOff>2162175</xdr:colOff>
      <xdr:row>8</xdr:row>
      <xdr:rowOff>0</xdr:rowOff>
    </xdr:from>
    <xdr:to>
      <xdr:col>1</xdr:col>
      <xdr:colOff>9801</xdr:colOff>
      <xdr:row>8</xdr:row>
      <xdr:rowOff>3313</xdr:rowOff>
    </xdr:to>
    <xdr:pic>
      <xdr:nvPicPr>
        <xdr:cNvPr id="5" name="Picture 4"/>
        <xdr:cNvPicPr/>
      </xdr:nvPicPr>
      <xdr:blipFill>
        <a:blip xmlns:r="http://schemas.openxmlformats.org/officeDocument/2006/relationships" r:embed="rId1"/>
        <a:srcRect/>
        <a:stretch>
          <a:fillRect/>
        </a:stretch>
      </xdr:blipFill>
      <xdr:spPr bwMode="auto">
        <a:xfrm>
          <a:off x="447675" y="1543050"/>
          <a:ext cx="9801" cy="3313"/>
        </a:xfrm>
        <a:prstGeom prst="rect">
          <a:avLst/>
        </a:prstGeom>
        <a:noFill/>
        <a:ln w="9525">
          <a:noFill/>
          <a:miter lim="800000"/>
          <a:headEnd/>
          <a:tailEnd/>
        </a:ln>
      </xdr:spPr>
    </xdr:pic>
    <xdr:clientData/>
  </xdr:twoCellAnchor>
  <xdr:twoCellAnchor editAs="oneCell">
    <xdr:from>
      <xdr:col>0</xdr:col>
      <xdr:colOff>2162175</xdr:colOff>
      <xdr:row>8</xdr:row>
      <xdr:rowOff>0</xdr:rowOff>
    </xdr:from>
    <xdr:to>
      <xdr:col>1</xdr:col>
      <xdr:colOff>9801</xdr:colOff>
      <xdr:row>8</xdr:row>
      <xdr:rowOff>3313</xdr:rowOff>
    </xdr:to>
    <xdr:pic>
      <xdr:nvPicPr>
        <xdr:cNvPr id="6" name="Picture 5"/>
        <xdr:cNvPicPr/>
      </xdr:nvPicPr>
      <xdr:blipFill>
        <a:blip xmlns:r="http://schemas.openxmlformats.org/officeDocument/2006/relationships" r:embed="rId1"/>
        <a:srcRect/>
        <a:stretch>
          <a:fillRect/>
        </a:stretch>
      </xdr:blipFill>
      <xdr:spPr bwMode="auto">
        <a:xfrm>
          <a:off x="447675" y="1543050"/>
          <a:ext cx="9801" cy="3313"/>
        </a:xfrm>
        <a:prstGeom prst="rect">
          <a:avLst/>
        </a:prstGeom>
        <a:noFill/>
        <a:ln w="9525">
          <a:noFill/>
          <a:miter lim="800000"/>
          <a:headEnd/>
          <a:tailEnd/>
        </a:ln>
      </xdr:spPr>
    </xdr:pic>
    <xdr:clientData/>
  </xdr:twoCellAnchor>
  <xdr:twoCellAnchor editAs="oneCell">
    <xdr:from>
      <xdr:col>0</xdr:col>
      <xdr:colOff>2162175</xdr:colOff>
      <xdr:row>8</xdr:row>
      <xdr:rowOff>0</xdr:rowOff>
    </xdr:from>
    <xdr:to>
      <xdr:col>1</xdr:col>
      <xdr:colOff>9801</xdr:colOff>
      <xdr:row>8</xdr:row>
      <xdr:rowOff>3313</xdr:rowOff>
    </xdr:to>
    <xdr:pic>
      <xdr:nvPicPr>
        <xdr:cNvPr id="7" name="Picture 6"/>
        <xdr:cNvPicPr/>
      </xdr:nvPicPr>
      <xdr:blipFill>
        <a:blip xmlns:r="http://schemas.openxmlformats.org/officeDocument/2006/relationships" r:embed="rId1"/>
        <a:srcRect/>
        <a:stretch>
          <a:fillRect/>
        </a:stretch>
      </xdr:blipFill>
      <xdr:spPr bwMode="auto">
        <a:xfrm>
          <a:off x="447675" y="1543050"/>
          <a:ext cx="9801" cy="3313"/>
        </a:xfrm>
        <a:prstGeom prst="rect">
          <a:avLst/>
        </a:prstGeom>
        <a:noFill/>
        <a:ln w="9525">
          <a:noFill/>
          <a:miter lim="800000"/>
          <a:headEnd/>
          <a:tailEnd/>
        </a:ln>
      </xdr:spPr>
    </xdr:pic>
    <xdr:clientData/>
  </xdr:twoCellAnchor>
  <xdr:twoCellAnchor editAs="oneCell">
    <xdr:from>
      <xdr:col>0</xdr:col>
      <xdr:colOff>2162175</xdr:colOff>
      <xdr:row>0</xdr:row>
      <xdr:rowOff>0</xdr:rowOff>
    </xdr:from>
    <xdr:to>
      <xdr:col>1</xdr:col>
      <xdr:colOff>3451</xdr:colOff>
      <xdr:row>0</xdr:row>
      <xdr:rowOff>3313</xdr:rowOff>
    </xdr:to>
    <xdr:pic>
      <xdr:nvPicPr>
        <xdr:cNvPr id="8" name="Picture 7"/>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0</xdr:row>
      <xdr:rowOff>0</xdr:rowOff>
    </xdr:from>
    <xdr:to>
      <xdr:col>1</xdr:col>
      <xdr:colOff>3451</xdr:colOff>
      <xdr:row>0</xdr:row>
      <xdr:rowOff>3313</xdr:rowOff>
    </xdr:to>
    <xdr:pic>
      <xdr:nvPicPr>
        <xdr:cNvPr id="9" name="Picture 8"/>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ooriabad%20&amp;%20sehwan\pc%201\boq%20PC-I%20alignment%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handka%20works\Final%20Engneering%20Estimate\Guest%20House\ENGINEERING%20%20ESTIMATE%20%20OF%20GUEST%20HOU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L%20WORK%20CHANDKA%20MIDICAL%20UNIVERSTY%2028%20MAY%202017%20ALINA%20FOLDER/New%20Engineer's%20Estimate/Done/FINAL%20ESTIMATE/GUEST%20HOUSE/ENGINEERING%20%20ESTIMATE%20%20OF%20GUEST%20HOU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EEMAKHURSHEED\nooriabad%20&amp;%20sehwan\pc%201\boq%20PC-I%20alignment%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ooriabad%20&amp;%20sehwan/pc%201/boq%20PC-I%20alignment%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leed\nooriabad%20&amp;%20sehwan\pc%201\boq%20PC-I%20alignment%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NAL%20WORK%20CHANDKA%20MIDICAL%20UNIVERSTY%2028%20MAY%202017%20ALINA%20FOLDER/New%20Engineer's%20Estimate/Done/FINAL%20ESTIMATE/GUEST%20HOUSE/ESTIMATE%20%20OF%20GUEST%20HOUSE%204.7.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STIMATE%20OF%20%20KIDNEY%20TRANSPLANT%20%20WITH%20HVAC%20R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Ok"/>
      <sheetName val="BILL 1,2&amp;3"/>
      <sheetName val="BILL 4a-5"/>
      <sheetName val="BILL 6"/>
      <sheetName val="BILL 4b"/>
    </sheetNames>
    <sheetDataSet>
      <sheetData sheetId="0"/>
      <sheetData sheetId="1">
        <row r="5">
          <cell r="G5" t="str">
            <v>ALIGNMENT #1</v>
          </cell>
        </row>
        <row r="6">
          <cell r="A6" t="str">
            <v xml:space="preserve"> BILL 1  - EARTHWORKS</v>
          </cell>
        </row>
        <row r="7">
          <cell r="A7" t="str">
            <v>Item</v>
          </cell>
          <cell r="B7" t="str">
            <v>Spec.</v>
          </cell>
          <cell r="C7" t="str">
            <v>Description</v>
          </cell>
          <cell r="E7" t="str">
            <v>Unit</v>
          </cell>
          <cell r="F7" t="str">
            <v>Quantity</v>
          </cell>
          <cell r="G7" t="str">
            <v>Rate</v>
          </cell>
          <cell r="H7" t="str">
            <v>Amount</v>
          </cell>
        </row>
        <row r="8">
          <cell r="G8" t="str">
            <v>(Rs)</v>
          </cell>
          <cell r="H8" t="str">
            <v>(Rs)</v>
          </cell>
        </row>
        <row r="10">
          <cell r="A10" t="str">
            <v>101</v>
          </cell>
          <cell r="B10" t="str">
            <v>101</v>
          </cell>
          <cell r="C10" t="str">
            <v>Clearing and grubbing</v>
          </cell>
          <cell r="E10" t="str">
            <v>Sq m</v>
          </cell>
          <cell r="F10">
            <v>3385953.4</v>
          </cell>
          <cell r="G10">
            <v>9.39</v>
          </cell>
          <cell r="H10">
            <v>31794102.426000003</v>
          </cell>
        </row>
        <row r="11">
          <cell r="H11">
            <v>0</v>
          </cell>
        </row>
        <row r="12">
          <cell r="A12" t="str">
            <v>102a</v>
          </cell>
          <cell r="B12" t="str">
            <v>102</v>
          </cell>
          <cell r="C12" t="str">
            <v>Removal of trees, 150-300 mm girth</v>
          </cell>
          <cell r="E12" t="str">
            <v>Each</v>
          </cell>
          <cell r="F12">
            <v>1081.6152897657214</v>
          </cell>
          <cell r="G12">
            <v>135.88999999999999</v>
          </cell>
          <cell r="H12">
            <v>146980.70172626385</v>
          </cell>
        </row>
        <row r="13">
          <cell r="H13">
            <v>0</v>
          </cell>
        </row>
        <row r="14">
          <cell r="A14" t="str">
            <v>102b</v>
          </cell>
          <cell r="B14" t="str">
            <v>102</v>
          </cell>
          <cell r="C14" t="str">
            <v>Removal of trees, 301-600 mm girth</v>
          </cell>
          <cell r="E14" t="str">
            <v>Each</v>
          </cell>
          <cell r="F14">
            <v>173.05844636251541</v>
          </cell>
          <cell r="G14">
            <v>344.68</v>
          </cell>
          <cell r="H14">
            <v>59649.785292231812</v>
          </cell>
        </row>
        <row r="15">
          <cell r="H15">
            <v>0</v>
          </cell>
        </row>
        <row r="16">
          <cell r="A16" t="str">
            <v>102c</v>
          </cell>
          <cell r="B16" t="str">
            <v>102</v>
          </cell>
          <cell r="C16" t="str">
            <v>Removal of trees, 601 mm or over girth</v>
          </cell>
          <cell r="E16" t="str">
            <v>Each</v>
          </cell>
          <cell r="F16">
            <v>43.264611590628853</v>
          </cell>
          <cell r="G16">
            <v>1378.71</v>
          </cell>
          <cell r="H16">
            <v>59649.352646115905</v>
          </cell>
        </row>
        <row r="17">
          <cell r="H17">
            <v>0</v>
          </cell>
        </row>
        <row r="18">
          <cell r="A18" t="str">
            <v>104</v>
          </cell>
          <cell r="B18" t="str">
            <v>104</v>
          </cell>
          <cell r="C18" t="str">
            <v>Compaction of natural ground</v>
          </cell>
          <cell r="E18" t="str">
            <v>Sq m</v>
          </cell>
          <cell r="F18">
            <v>415859.44660912454</v>
          </cell>
          <cell r="G18">
            <v>8.5</v>
          </cell>
          <cell r="H18">
            <v>3534805.2961775586</v>
          </cell>
        </row>
        <row r="20">
          <cell r="A20" t="str">
            <v>106a</v>
          </cell>
          <cell r="B20" t="str">
            <v>106</v>
          </cell>
          <cell r="C20" t="str">
            <v xml:space="preserve">Excavation and disposal of unsuitable </v>
          </cell>
          <cell r="E20" t="str">
            <v>Cu m</v>
          </cell>
          <cell r="F20">
            <v>1050000</v>
          </cell>
          <cell r="G20">
            <v>112.25</v>
          </cell>
          <cell r="H20">
            <v>117862500</v>
          </cell>
        </row>
        <row r="21">
          <cell r="C21" t="str">
            <v>common material</v>
          </cell>
          <cell r="H21">
            <v>0</v>
          </cell>
        </row>
        <row r="22">
          <cell r="H22">
            <v>0</v>
          </cell>
        </row>
        <row r="23">
          <cell r="A23" t="str">
            <v>107a</v>
          </cell>
          <cell r="B23" t="str">
            <v>107</v>
          </cell>
          <cell r="C23" t="str">
            <v>Structural excavation in common material</v>
          </cell>
          <cell r="E23" t="str">
            <v>Cu.m</v>
          </cell>
          <cell r="F23">
            <v>7940</v>
          </cell>
          <cell r="G23">
            <v>118.08</v>
          </cell>
          <cell r="H23">
            <v>937555.2</v>
          </cell>
        </row>
        <row r="24">
          <cell r="F24">
            <v>0</v>
          </cell>
          <cell r="H24">
            <v>0</v>
          </cell>
        </row>
        <row r="25">
          <cell r="A25" t="str">
            <v>107d</v>
          </cell>
          <cell r="B25" t="str">
            <v>107</v>
          </cell>
          <cell r="C25" t="str">
            <v>Granular backfill</v>
          </cell>
          <cell r="E25" t="str">
            <v>Cu.m</v>
          </cell>
          <cell r="F25">
            <v>4201</v>
          </cell>
          <cell r="G25">
            <v>546.35</v>
          </cell>
          <cell r="H25">
            <v>2295216.35</v>
          </cell>
        </row>
        <row r="26">
          <cell r="F26">
            <v>0</v>
          </cell>
          <cell r="H26">
            <v>0</v>
          </cell>
        </row>
        <row r="27">
          <cell r="A27" t="str">
            <v>107e</v>
          </cell>
          <cell r="B27" t="str">
            <v>107</v>
          </cell>
          <cell r="C27" t="str">
            <v>Common backfill</v>
          </cell>
          <cell r="E27" t="str">
            <v>Cu.m</v>
          </cell>
          <cell r="F27">
            <v>2200</v>
          </cell>
          <cell r="G27">
            <v>75.724999999999994</v>
          </cell>
          <cell r="H27">
            <v>166595</v>
          </cell>
        </row>
        <row r="28">
          <cell r="H28">
            <v>0</v>
          </cell>
        </row>
        <row r="29">
          <cell r="A29" t="str">
            <v>108a</v>
          </cell>
          <cell r="B29" t="str">
            <v>108</v>
          </cell>
          <cell r="C29" t="str">
            <v>Formation of embankment from roadway</v>
          </cell>
          <cell r="E29" t="str">
            <v>Cu m</v>
          </cell>
          <cell r="H29">
            <v>0</v>
          </cell>
        </row>
        <row r="30">
          <cell r="C30" t="str">
            <v>excavation in common material</v>
          </cell>
          <cell r="H30">
            <v>0</v>
          </cell>
        </row>
        <row r="31">
          <cell r="H31">
            <v>0</v>
          </cell>
        </row>
        <row r="32">
          <cell r="A32" t="str">
            <v>108c</v>
          </cell>
          <cell r="B32" t="str">
            <v>108</v>
          </cell>
          <cell r="C32" t="str">
            <v xml:space="preserve">Formation of embankment from borrow </v>
          </cell>
          <cell r="E32" t="str">
            <v>Cu m</v>
          </cell>
          <cell r="F32">
            <v>3500000</v>
          </cell>
          <cell r="G32">
            <v>155.72999999999999</v>
          </cell>
          <cell r="H32">
            <v>545055000</v>
          </cell>
        </row>
        <row r="33">
          <cell r="C33" t="str">
            <v>excavation in common material</v>
          </cell>
          <cell r="H33">
            <v>0</v>
          </cell>
        </row>
        <row r="34">
          <cell r="H34">
            <v>0</v>
          </cell>
        </row>
        <row r="35">
          <cell r="A35" t="str">
            <v>108d</v>
          </cell>
          <cell r="B35" t="str">
            <v>108</v>
          </cell>
          <cell r="C35" t="str">
            <v>Formation of embankment from structural</v>
          </cell>
          <cell r="E35" t="str">
            <v>Cu m</v>
          </cell>
          <cell r="H35">
            <v>0</v>
          </cell>
        </row>
        <row r="36">
          <cell r="C36" t="str">
            <v>excavation in common material</v>
          </cell>
          <cell r="H36">
            <v>0</v>
          </cell>
        </row>
        <row r="37">
          <cell r="H37">
            <v>0</v>
          </cell>
        </row>
        <row r="38">
          <cell r="A38" t="str">
            <v>110</v>
          </cell>
          <cell r="B38" t="str">
            <v>110</v>
          </cell>
          <cell r="C38" t="str">
            <v>Improved subgrade</v>
          </cell>
          <cell r="E38" t="str">
            <v>Cum</v>
          </cell>
          <cell r="F38">
            <v>360805</v>
          </cell>
          <cell r="G38">
            <v>162.54</v>
          </cell>
          <cell r="H38">
            <v>58645244.699999996</v>
          </cell>
        </row>
        <row r="39">
          <cell r="H39">
            <v>0</v>
          </cell>
        </row>
        <row r="40">
          <cell r="A40" t="str">
            <v>-</v>
          </cell>
          <cell r="B40" t="str">
            <v>-</v>
          </cell>
          <cell r="C40" t="str">
            <v>Excavation in medium hard rock</v>
          </cell>
          <cell r="E40" t="str">
            <v>%0 Cu m</v>
          </cell>
          <cell r="F40">
            <v>315000</v>
          </cell>
          <cell r="G40">
            <v>119.42950169875425</v>
          </cell>
          <cell r="H40">
            <v>37620.293035107592</v>
          </cell>
        </row>
        <row r="42">
          <cell r="A42" t="str">
            <v>-</v>
          </cell>
          <cell r="B42" t="str">
            <v>-</v>
          </cell>
          <cell r="C42" t="str">
            <v>Excavation in rocks requring blasting</v>
          </cell>
          <cell r="E42" t="str">
            <v>%0 Cu m</v>
          </cell>
          <cell r="F42">
            <v>525000</v>
          </cell>
          <cell r="G42">
            <v>172.43629671574178</v>
          </cell>
          <cell r="H42">
            <v>90529.055775764442</v>
          </cell>
        </row>
        <row r="44">
          <cell r="A44" t="str">
            <v>TOTAL FOR BILL 1 CARRIED TO SUMMARY :</v>
          </cell>
          <cell r="H44">
            <v>760685448.16065311</v>
          </cell>
        </row>
        <row r="45">
          <cell r="A45" t="str">
            <v>B1-1/1</v>
          </cell>
        </row>
        <row r="46">
          <cell r="A46" t="str">
            <v xml:space="preserve"> BILL 2 - SUBBASE AND BASE COURSE</v>
          </cell>
        </row>
        <row r="47">
          <cell r="A47" t="str">
            <v>ITEM</v>
          </cell>
          <cell r="B47" t="str">
            <v>Spec.</v>
          </cell>
          <cell r="C47" t="str">
            <v>DESCRIPTION</v>
          </cell>
          <cell r="E47" t="str">
            <v>UNIT</v>
          </cell>
          <cell r="F47" t="str">
            <v>Quantity</v>
          </cell>
          <cell r="G47" t="str">
            <v>RATE</v>
          </cell>
          <cell r="H47" t="str">
            <v>AMOUNT</v>
          </cell>
        </row>
        <row r="48">
          <cell r="G48" t="str">
            <v>(Rs)</v>
          </cell>
          <cell r="H48" t="str">
            <v>(Rs)</v>
          </cell>
        </row>
        <row r="50">
          <cell r="A50" t="str">
            <v>201a</v>
          </cell>
          <cell r="B50" t="str">
            <v>201</v>
          </cell>
          <cell r="C50" t="str">
            <v>Granular subbase</v>
          </cell>
          <cell r="E50" t="str">
            <v>Cu.m</v>
          </cell>
          <cell r="F50">
            <v>256139.48</v>
          </cell>
          <cell r="G50">
            <v>662.73</v>
          </cell>
          <cell r="H50">
            <v>169751317.58040002</v>
          </cell>
        </row>
        <row r="51">
          <cell r="H51">
            <v>0</v>
          </cell>
        </row>
        <row r="52">
          <cell r="A52" t="str">
            <v>201b</v>
          </cell>
          <cell r="B52" t="str">
            <v>201</v>
          </cell>
          <cell r="C52" t="str">
            <v>Granular shoulder</v>
          </cell>
          <cell r="E52" t="str">
            <v>Cu.m</v>
          </cell>
          <cell r="F52">
            <v>210525.6</v>
          </cell>
          <cell r="G52">
            <v>662.73</v>
          </cell>
          <cell r="H52">
            <v>139521630.88800001</v>
          </cell>
        </row>
        <row r="53">
          <cell r="H53">
            <v>0</v>
          </cell>
        </row>
        <row r="54">
          <cell r="A54" t="str">
            <v>206b</v>
          </cell>
          <cell r="B54" t="str">
            <v>206</v>
          </cell>
          <cell r="C54" t="str">
            <v xml:space="preserve">Water bound macadam base with </v>
          </cell>
          <cell r="E54" t="str">
            <v>Cu.m</v>
          </cell>
          <cell r="F54">
            <v>256139.48</v>
          </cell>
          <cell r="G54">
            <v>758.15</v>
          </cell>
          <cell r="H54">
            <v>194192146.76199999</v>
          </cell>
        </row>
        <row r="55">
          <cell r="C55" t="str">
            <v>coarse aggregate class B</v>
          </cell>
          <cell r="H55">
            <v>0</v>
          </cell>
        </row>
        <row r="56">
          <cell r="H56">
            <v>0</v>
          </cell>
        </row>
        <row r="57">
          <cell r="A57" t="str">
            <v>209a</v>
          </cell>
          <cell r="B57" t="str">
            <v>209</v>
          </cell>
          <cell r="C57" t="str">
            <v>Breaking of Existing Road pavement structure</v>
          </cell>
          <cell r="E57" t="str">
            <v>Sq m</v>
          </cell>
          <cell r="F57">
            <v>102200</v>
          </cell>
          <cell r="G57">
            <v>91.1</v>
          </cell>
          <cell r="H57">
            <v>9310420</v>
          </cell>
        </row>
        <row r="58">
          <cell r="H58">
            <v>0</v>
          </cell>
        </row>
        <row r="59">
          <cell r="A59" t="str">
            <v>TOTAL FOR BILL 2 CARRIED TO SUMMARY :</v>
          </cell>
          <cell r="H59">
            <v>512775515.23039997</v>
          </cell>
        </row>
        <row r="60">
          <cell r="A60" t="str">
            <v>B2-1/1</v>
          </cell>
        </row>
        <row r="61">
          <cell r="A61" t="str">
            <v xml:space="preserve"> BILL 3 - SURFACE COURSES AND PAVEMENT</v>
          </cell>
        </row>
        <row r="62">
          <cell r="A62" t="str">
            <v>ITEM</v>
          </cell>
          <cell r="B62" t="str">
            <v>Spec.</v>
          </cell>
          <cell r="C62" t="str">
            <v>DESCRIPTION</v>
          </cell>
          <cell r="E62" t="str">
            <v>UNIT</v>
          </cell>
          <cell r="F62" t="str">
            <v>Quantity</v>
          </cell>
          <cell r="G62" t="str">
            <v>RATE</v>
          </cell>
          <cell r="H62" t="str">
            <v>AMOUNT</v>
          </cell>
        </row>
        <row r="63">
          <cell r="G63" t="str">
            <v>(Rs)</v>
          </cell>
          <cell r="H63" t="str">
            <v>(Rs)</v>
          </cell>
        </row>
        <row r="65">
          <cell r="A65" t="str">
            <v>304c</v>
          </cell>
          <cell r="B65" t="str">
            <v>304</v>
          </cell>
          <cell r="C65" t="str">
            <v>2 inch thick Asphlt Concrete</v>
          </cell>
          <cell r="E65" t="str">
            <v>Sq.m</v>
          </cell>
          <cell r="F65">
            <v>1825000</v>
          </cell>
          <cell r="G65">
            <v>2.9287912500000002</v>
          </cell>
          <cell r="H65">
            <v>5345044.03125</v>
          </cell>
        </row>
        <row r="68">
          <cell r="A68" t="str">
            <v>TOTAL FOR BILL 3 CARRIED TO SUMMARY :</v>
          </cell>
          <cell r="H68">
            <v>5345044.03125</v>
          </cell>
        </row>
        <row r="69">
          <cell r="A69" t="str">
            <v>B3-1/1</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Tender"/>
      <sheetName val="Summary"/>
      <sheetName val="estimate civil"/>
      <sheetName val="M.s Civil"/>
      <sheetName val="Plumb (2)"/>
      <sheetName val="El Estimate"/>
      <sheetName val="Funitur"/>
      <sheetName val="cartages"/>
      <sheetName val="Lead"/>
      <sheetName val="Drawing Hall (C)"/>
      <sheetName val="BOQ external"/>
      <sheetName val="m.s external development "/>
      <sheetName val="External Cartage Sheet"/>
      <sheetName val="Sitting"/>
      <sheetName val="Bedroom"/>
      <sheetName val="Dining Hall"/>
      <sheetName val="Waiting Area"/>
      <sheetName val="Lounge"/>
      <sheetName val="KITCH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Page"/>
      <sheetName val="Tender"/>
      <sheetName val="summary2"/>
      <sheetName val="summary"/>
      <sheetName val="estimate civil"/>
      <sheetName val="M.s Civil"/>
      <sheetName val="Plumb (2)"/>
      <sheetName val="El Estimate"/>
      <sheetName val="Funitur"/>
      <sheetName val="cartages"/>
      <sheetName val="Lead"/>
      <sheetName val="Drawing Hall (C)"/>
      <sheetName val="m.s external development "/>
      <sheetName val="BOQ external"/>
      <sheetName val="External Cartage Sheet"/>
      <sheetName val="Sitting"/>
      <sheetName val="Bedroom"/>
      <sheetName val="Dining Hall"/>
      <sheetName val="Waiting Area"/>
      <sheetName val="Lounge"/>
      <sheetName val="KITCH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4">
          <cell r="D14">
            <v>503.05500000000001</v>
          </cell>
        </row>
      </sheetData>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Ok"/>
      <sheetName val="BILL 1,2&amp;3"/>
      <sheetName val="BILL 4a-5"/>
      <sheetName val="BILL 6"/>
      <sheetName val="BILL 4b"/>
    </sheetNames>
    <sheetDataSet>
      <sheetData sheetId="0"/>
      <sheetData sheetId="1">
        <row r="5">
          <cell r="G5" t="str">
            <v>ALIGNMENT #1</v>
          </cell>
        </row>
        <row r="6">
          <cell r="A6" t="str">
            <v xml:space="preserve"> BILL 1  - EARTHWORKS</v>
          </cell>
        </row>
        <row r="7">
          <cell r="A7" t="str">
            <v>Item</v>
          </cell>
          <cell r="B7" t="str">
            <v>Spec.</v>
          </cell>
          <cell r="C7" t="str">
            <v>Description</v>
          </cell>
          <cell r="E7" t="str">
            <v>Unit</v>
          </cell>
          <cell r="F7" t="str">
            <v>Quantity</v>
          </cell>
          <cell r="G7" t="str">
            <v>Rate</v>
          </cell>
          <cell r="H7" t="str">
            <v>Amount</v>
          </cell>
        </row>
        <row r="8">
          <cell r="G8" t="str">
            <v>(Rs)</v>
          </cell>
          <cell r="H8" t="str">
            <v>(Rs)</v>
          </cell>
        </row>
        <row r="10">
          <cell r="A10" t="str">
            <v>101</v>
          </cell>
          <cell r="B10" t="str">
            <v>101</v>
          </cell>
          <cell r="C10" t="str">
            <v>Clearing and grubbing</v>
          </cell>
          <cell r="E10" t="str">
            <v>Sq m</v>
          </cell>
          <cell r="F10">
            <v>3385953.4</v>
          </cell>
          <cell r="G10">
            <v>9.39</v>
          </cell>
          <cell r="H10">
            <v>31794102.426000003</v>
          </cell>
        </row>
        <row r="11">
          <cell r="H11">
            <v>0</v>
          </cell>
        </row>
        <row r="12">
          <cell r="A12" t="str">
            <v>102a</v>
          </cell>
          <cell r="B12" t="str">
            <v>102</v>
          </cell>
          <cell r="C12" t="str">
            <v>Removal of trees, 150-300 mm girth</v>
          </cell>
          <cell r="E12" t="str">
            <v>Each</v>
          </cell>
          <cell r="F12">
            <v>1081.6152897657214</v>
          </cell>
          <cell r="G12">
            <v>135.88999999999999</v>
          </cell>
          <cell r="H12">
            <v>146980.70172626385</v>
          </cell>
        </row>
        <row r="13">
          <cell r="H13">
            <v>0</v>
          </cell>
        </row>
        <row r="14">
          <cell r="A14" t="str">
            <v>102b</v>
          </cell>
          <cell r="B14" t="str">
            <v>102</v>
          </cell>
          <cell r="C14" t="str">
            <v>Removal of trees, 301-600 mm girth</v>
          </cell>
          <cell r="E14" t="str">
            <v>Each</v>
          </cell>
          <cell r="F14">
            <v>173.05844636251541</v>
          </cell>
          <cell r="G14">
            <v>344.68</v>
          </cell>
          <cell r="H14">
            <v>59649.785292231812</v>
          </cell>
        </row>
        <row r="15">
          <cell r="H15">
            <v>0</v>
          </cell>
        </row>
        <row r="16">
          <cell r="A16" t="str">
            <v>102c</v>
          </cell>
          <cell r="B16" t="str">
            <v>102</v>
          </cell>
          <cell r="C16" t="str">
            <v>Removal of trees, 601 mm or over girth</v>
          </cell>
          <cell r="E16" t="str">
            <v>Each</v>
          </cell>
          <cell r="F16">
            <v>43.264611590628853</v>
          </cell>
          <cell r="G16">
            <v>1378.71</v>
          </cell>
          <cell r="H16">
            <v>59649.352646115905</v>
          </cell>
        </row>
        <row r="17">
          <cell r="H17">
            <v>0</v>
          </cell>
        </row>
        <row r="18">
          <cell r="A18" t="str">
            <v>104</v>
          </cell>
          <cell r="B18" t="str">
            <v>104</v>
          </cell>
          <cell r="C18" t="str">
            <v>Compaction of natural ground</v>
          </cell>
          <cell r="E18" t="str">
            <v>Sq m</v>
          </cell>
          <cell r="F18">
            <v>415859.44660912454</v>
          </cell>
          <cell r="G18">
            <v>8.5</v>
          </cell>
          <cell r="H18">
            <v>3534805.2961775586</v>
          </cell>
        </row>
        <row r="20">
          <cell r="A20" t="str">
            <v>106a</v>
          </cell>
          <cell r="B20" t="str">
            <v>106</v>
          </cell>
          <cell r="C20" t="str">
            <v xml:space="preserve">Excavation and disposal of unsuitable </v>
          </cell>
          <cell r="E20" t="str">
            <v>Cu m</v>
          </cell>
          <cell r="F20">
            <v>1050000</v>
          </cell>
          <cell r="G20">
            <v>112.25</v>
          </cell>
          <cell r="H20">
            <v>117862500</v>
          </cell>
        </row>
        <row r="21">
          <cell r="C21" t="str">
            <v>common material</v>
          </cell>
          <cell r="H21">
            <v>0</v>
          </cell>
        </row>
        <row r="22">
          <cell r="H22">
            <v>0</v>
          </cell>
        </row>
        <row r="23">
          <cell r="A23" t="str">
            <v>107a</v>
          </cell>
          <cell r="B23" t="str">
            <v>107</v>
          </cell>
          <cell r="C23" t="str">
            <v>Structural excavation in common material</v>
          </cell>
          <cell r="E23" t="str">
            <v>Cu.m</v>
          </cell>
          <cell r="F23">
            <v>7940</v>
          </cell>
          <cell r="G23">
            <v>118.08</v>
          </cell>
          <cell r="H23">
            <v>937555.2</v>
          </cell>
        </row>
        <row r="24">
          <cell r="F24">
            <v>0</v>
          </cell>
          <cell r="H24">
            <v>0</v>
          </cell>
        </row>
        <row r="25">
          <cell r="A25" t="str">
            <v>107d</v>
          </cell>
          <cell r="B25" t="str">
            <v>107</v>
          </cell>
          <cell r="C25" t="str">
            <v>Granular backfill</v>
          </cell>
          <cell r="E25" t="str">
            <v>Cu.m</v>
          </cell>
          <cell r="F25">
            <v>4201</v>
          </cell>
          <cell r="G25">
            <v>546.35</v>
          </cell>
          <cell r="H25">
            <v>2295216.35</v>
          </cell>
        </row>
        <row r="26">
          <cell r="F26">
            <v>0</v>
          </cell>
          <cell r="H26">
            <v>0</v>
          </cell>
        </row>
        <row r="27">
          <cell r="A27" t="str">
            <v>107e</v>
          </cell>
          <cell r="B27" t="str">
            <v>107</v>
          </cell>
          <cell r="C27" t="str">
            <v>Common backfill</v>
          </cell>
          <cell r="E27" t="str">
            <v>Cu.m</v>
          </cell>
          <cell r="F27">
            <v>2200</v>
          </cell>
          <cell r="G27">
            <v>75.724999999999994</v>
          </cell>
          <cell r="H27">
            <v>166595</v>
          </cell>
        </row>
        <row r="28">
          <cell r="H28">
            <v>0</v>
          </cell>
        </row>
        <row r="29">
          <cell r="A29" t="str">
            <v>108a</v>
          </cell>
          <cell r="B29" t="str">
            <v>108</v>
          </cell>
          <cell r="C29" t="str">
            <v>Formation of embankment from roadway</v>
          </cell>
          <cell r="E29" t="str">
            <v>Cu m</v>
          </cell>
          <cell r="H29">
            <v>0</v>
          </cell>
        </row>
        <row r="30">
          <cell r="C30" t="str">
            <v>excavation in common material</v>
          </cell>
          <cell r="H30">
            <v>0</v>
          </cell>
        </row>
        <row r="31">
          <cell r="H31">
            <v>0</v>
          </cell>
        </row>
        <row r="32">
          <cell r="A32" t="str">
            <v>108c</v>
          </cell>
          <cell r="B32" t="str">
            <v>108</v>
          </cell>
          <cell r="C32" t="str">
            <v xml:space="preserve">Formation of embankment from borrow </v>
          </cell>
          <cell r="E32" t="str">
            <v>Cu m</v>
          </cell>
          <cell r="F32">
            <v>3500000</v>
          </cell>
          <cell r="G32">
            <v>155.72999999999999</v>
          </cell>
          <cell r="H32">
            <v>545055000</v>
          </cell>
        </row>
        <row r="33">
          <cell r="C33" t="str">
            <v>excavation in common material</v>
          </cell>
          <cell r="H33">
            <v>0</v>
          </cell>
        </row>
        <row r="34">
          <cell r="H34">
            <v>0</v>
          </cell>
        </row>
        <row r="35">
          <cell r="A35" t="str">
            <v>108d</v>
          </cell>
          <cell r="B35" t="str">
            <v>108</v>
          </cell>
          <cell r="C35" t="str">
            <v>Formation of embankment from structural</v>
          </cell>
          <cell r="E35" t="str">
            <v>Cu m</v>
          </cell>
          <cell r="H35">
            <v>0</v>
          </cell>
        </row>
        <row r="36">
          <cell r="C36" t="str">
            <v>excavation in common material</v>
          </cell>
          <cell r="H36">
            <v>0</v>
          </cell>
        </row>
        <row r="37">
          <cell r="H37">
            <v>0</v>
          </cell>
        </row>
        <row r="38">
          <cell r="A38" t="str">
            <v>110</v>
          </cell>
          <cell r="B38" t="str">
            <v>110</v>
          </cell>
          <cell r="C38" t="str">
            <v>Improved subgrade</v>
          </cell>
          <cell r="E38" t="str">
            <v>Cum</v>
          </cell>
          <cell r="F38">
            <v>360805</v>
          </cell>
          <cell r="G38">
            <v>162.54</v>
          </cell>
          <cell r="H38">
            <v>58645244.699999996</v>
          </cell>
        </row>
        <row r="39">
          <cell r="H39">
            <v>0</v>
          </cell>
        </row>
        <row r="40">
          <cell r="A40" t="str">
            <v>-</v>
          </cell>
          <cell r="B40" t="str">
            <v>-</v>
          </cell>
          <cell r="C40" t="str">
            <v>Excavation in medium hard rock</v>
          </cell>
          <cell r="E40" t="str">
            <v>%0 Cu m</v>
          </cell>
          <cell r="F40">
            <v>315000</v>
          </cell>
          <cell r="G40">
            <v>119.42950169875425</v>
          </cell>
          <cell r="H40">
            <v>37620.293035107592</v>
          </cell>
        </row>
        <row r="42">
          <cell r="A42" t="str">
            <v>-</v>
          </cell>
          <cell r="B42" t="str">
            <v>-</v>
          </cell>
          <cell r="C42" t="str">
            <v>Excavation in rocks requring blasting</v>
          </cell>
          <cell r="E42" t="str">
            <v>%0 Cu m</v>
          </cell>
          <cell r="F42">
            <v>525000</v>
          </cell>
          <cell r="G42">
            <v>172.43629671574178</v>
          </cell>
          <cell r="H42">
            <v>90529.055775764442</v>
          </cell>
        </row>
        <row r="44">
          <cell r="A44" t="str">
            <v>TOTAL FOR BILL 1 CARRIED TO SUMMARY :</v>
          </cell>
          <cell r="H44">
            <v>760685448.16065311</v>
          </cell>
        </row>
        <row r="45">
          <cell r="A45" t="str">
            <v>B1-1/1</v>
          </cell>
        </row>
        <row r="46">
          <cell r="A46" t="str">
            <v xml:space="preserve"> BILL 2 - SUBBASE AND BASE COURSE</v>
          </cell>
        </row>
        <row r="47">
          <cell r="A47" t="str">
            <v>ITEM</v>
          </cell>
          <cell r="B47" t="str">
            <v>Spec.</v>
          </cell>
          <cell r="C47" t="str">
            <v>DESCRIPTION</v>
          </cell>
          <cell r="E47" t="str">
            <v>UNIT</v>
          </cell>
          <cell r="F47" t="str">
            <v>Quantity</v>
          </cell>
          <cell r="G47" t="str">
            <v>RATE</v>
          </cell>
          <cell r="H47" t="str">
            <v>AMOUNT</v>
          </cell>
        </row>
        <row r="48">
          <cell r="G48" t="str">
            <v>(Rs)</v>
          </cell>
          <cell r="H48" t="str">
            <v>(Rs)</v>
          </cell>
        </row>
        <row r="50">
          <cell r="A50" t="str">
            <v>201a</v>
          </cell>
          <cell r="B50" t="str">
            <v>201</v>
          </cell>
          <cell r="C50" t="str">
            <v>Granular subbase</v>
          </cell>
          <cell r="E50" t="str">
            <v>Cu.m</v>
          </cell>
          <cell r="F50">
            <v>256139.48</v>
          </cell>
          <cell r="G50">
            <v>662.73</v>
          </cell>
          <cell r="H50">
            <v>169751317.58040002</v>
          </cell>
        </row>
        <row r="51">
          <cell r="H51">
            <v>0</v>
          </cell>
        </row>
        <row r="52">
          <cell r="A52" t="str">
            <v>201b</v>
          </cell>
          <cell r="B52" t="str">
            <v>201</v>
          </cell>
          <cell r="C52" t="str">
            <v>Granular shoulder</v>
          </cell>
          <cell r="E52" t="str">
            <v>Cu.m</v>
          </cell>
          <cell r="F52">
            <v>210525.6</v>
          </cell>
          <cell r="G52">
            <v>662.73</v>
          </cell>
          <cell r="H52">
            <v>139521630.88800001</v>
          </cell>
        </row>
        <row r="53">
          <cell r="H53">
            <v>0</v>
          </cell>
        </row>
        <row r="54">
          <cell r="A54" t="str">
            <v>206b</v>
          </cell>
          <cell r="B54" t="str">
            <v>206</v>
          </cell>
          <cell r="C54" t="str">
            <v xml:space="preserve">Water bound macadam base with </v>
          </cell>
          <cell r="E54" t="str">
            <v>Cu.m</v>
          </cell>
          <cell r="F54">
            <v>256139.48</v>
          </cell>
          <cell r="G54">
            <v>758.15</v>
          </cell>
          <cell r="H54">
            <v>194192146.76199999</v>
          </cell>
        </row>
        <row r="55">
          <cell r="C55" t="str">
            <v>coarse aggregate class B</v>
          </cell>
          <cell r="H55">
            <v>0</v>
          </cell>
        </row>
        <row r="56">
          <cell r="H56">
            <v>0</v>
          </cell>
        </row>
        <row r="57">
          <cell r="A57" t="str">
            <v>209a</v>
          </cell>
          <cell r="B57" t="str">
            <v>209</v>
          </cell>
          <cell r="C57" t="str">
            <v>Breaking of Existing Road pavement structure</v>
          </cell>
          <cell r="E57" t="str">
            <v>Sq m</v>
          </cell>
          <cell r="F57">
            <v>102200</v>
          </cell>
          <cell r="G57">
            <v>91.1</v>
          </cell>
          <cell r="H57">
            <v>9310420</v>
          </cell>
        </row>
        <row r="58">
          <cell r="H58">
            <v>0</v>
          </cell>
        </row>
        <row r="59">
          <cell r="A59" t="str">
            <v>TOTAL FOR BILL 2 CARRIED TO SUMMARY :</v>
          </cell>
          <cell r="H59">
            <v>512775515.23039997</v>
          </cell>
        </row>
        <row r="60">
          <cell r="A60" t="str">
            <v>B2-1/1</v>
          </cell>
        </row>
        <row r="61">
          <cell r="A61" t="str">
            <v xml:space="preserve"> BILL 3 - SURFACE COURSES AND PAVEMENT</v>
          </cell>
        </row>
        <row r="62">
          <cell r="A62" t="str">
            <v>ITEM</v>
          </cell>
          <cell r="B62" t="str">
            <v>Spec.</v>
          </cell>
          <cell r="C62" t="str">
            <v>DESCRIPTION</v>
          </cell>
          <cell r="E62" t="str">
            <v>UNIT</v>
          </cell>
          <cell r="F62" t="str">
            <v>Quantity</v>
          </cell>
          <cell r="G62" t="str">
            <v>RATE</v>
          </cell>
          <cell r="H62" t="str">
            <v>AMOUNT</v>
          </cell>
        </row>
        <row r="63">
          <cell r="G63" t="str">
            <v>(Rs)</v>
          </cell>
          <cell r="H63" t="str">
            <v>(Rs)</v>
          </cell>
        </row>
        <row r="65">
          <cell r="A65" t="str">
            <v>304c</v>
          </cell>
          <cell r="B65" t="str">
            <v>304</v>
          </cell>
          <cell r="C65" t="str">
            <v>2 inch thick Asphlt Concrete</v>
          </cell>
          <cell r="E65" t="str">
            <v>Sq.m</v>
          </cell>
          <cell r="F65">
            <v>1825000</v>
          </cell>
          <cell r="G65">
            <v>2.9287912500000002</v>
          </cell>
          <cell r="H65">
            <v>5345044.03125</v>
          </cell>
        </row>
        <row r="68">
          <cell r="A68" t="str">
            <v>TOTAL FOR BILL 3 CARRIED TO SUMMARY :</v>
          </cell>
          <cell r="H68">
            <v>5345044.03125</v>
          </cell>
        </row>
        <row r="69">
          <cell r="A69" t="str">
            <v>B3-1/1</v>
          </cell>
        </row>
      </sheetData>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Ok"/>
      <sheetName val="BILL 1,2&amp;3"/>
      <sheetName val="BILL 4a-5"/>
      <sheetName val="BILL 6"/>
      <sheetName val="BILL 4b"/>
    </sheetNames>
    <sheetDataSet>
      <sheetData sheetId="0"/>
      <sheetData sheetId="1">
        <row r="5">
          <cell r="G5" t="str">
            <v>ALIGNMENT #1</v>
          </cell>
        </row>
        <row r="6">
          <cell r="A6" t="str">
            <v xml:space="preserve"> BILL 1  - EARTHWORKS</v>
          </cell>
        </row>
        <row r="7">
          <cell r="A7" t="str">
            <v>Item</v>
          </cell>
          <cell r="B7" t="str">
            <v>Spec.</v>
          </cell>
          <cell r="C7" t="str">
            <v>Description</v>
          </cell>
          <cell r="E7" t="str">
            <v>Unit</v>
          </cell>
          <cell r="F7" t="str">
            <v>Quantity</v>
          </cell>
          <cell r="G7" t="str">
            <v>Rate</v>
          </cell>
          <cell r="H7" t="str">
            <v>Amount</v>
          </cell>
        </row>
        <row r="8">
          <cell r="G8" t="str">
            <v>(Rs)</v>
          </cell>
          <cell r="H8" t="str">
            <v>(Rs)</v>
          </cell>
        </row>
        <row r="10">
          <cell r="A10" t="str">
            <v>101</v>
          </cell>
          <cell r="B10" t="str">
            <v>101</v>
          </cell>
          <cell r="C10" t="str">
            <v>Clearing and grubbing</v>
          </cell>
          <cell r="E10" t="str">
            <v>Sq m</v>
          </cell>
          <cell r="F10">
            <v>3385953.4</v>
          </cell>
          <cell r="G10">
            <v>9.39</v>
          </cell>
          <cell r="H10">
            <v>31794102.426000003</v>
          </cell>
        </row>
        <row r="11">
          <cell r="H11">
            <v>0</v>
          </cell>
        </row>
        <row r="12">
          <cell r="A12" t="str">
            <v>102a</v>
          </cell>
          <cell r="B12" t="str">
            <v>102</v>
          </cell>
          <cell r="C12" t="str">
            <v>Removal of trees, 150-300 mm girth</v>
          </cell>
          <cell r="E12" t="str">
            <v>Each</v>
          </cell>
          <cell r="F12">
            <v>1081.6152897657214</v>
          </cell>
          <cell r="G12">
            <v>135.88999999999999</v>
          </cell>
          <cell r="H12">
            <v>146980.70172626385</v>
          </cell>
        </row>
        <row r="13">
          <cell r="H13">
            <v>0</v>
          </cell>
        </row>
        <row r="14">
          <cell r="A14" t="str">
            <v>102b</v>
          </cell>
          <cell r="B14" t="str">
            <v>102</v>
          </cell>
          <cell r="C14" t="str">
            <v>Removal of trees, 301-600 mm girth</v>
          </cell>
          <cell r="E14" t="str">
            <v>Each</v>
          </cell>
          <cell r="F14">
            <v>173.05844636251541</v>
          </cell>
          <cell r="G14">
            <v>344.68</v>
          </cell>
          <cell r="H14">
            <v>59649.785292231812</v>
          </cell>
        </row>
        <row r="15">
          <cell r="H15">
            <v>0</v>
          </cell>
        </row>
        <row r="16">
          <cell r="A16" t="str">
            <v>102c</v>
          </cell>
          <cell r="B16" t="str">
            <v>102</v>
          </cell>
          <cell r="C16" t="str">
            <v>Removal of trees, 601 mm or over girth</v>
          </cell>
          <cell r="E16" t="str">
            <v>Each</v>
          </cell>
          <cell r="F16">
            <v>43.264611590628853</v>
          </cell>
          <cell r="G16">
            <v>1378.71</v>
          </cell>
          <cell r="H16">
            <v>59649.352646115905</v>
          </cell>
        </row>
        <row r="17">
          <cell r="H17">
            <v>0</v>
          </cell>
        </row>
        <row r="18">
          <cell r="A18" t="str">
            <v>104</v>
          </cell>
          <cell r="B18" t="str">
            <v>104</v>
          </cell>
          <cell r="C18" t="str">
            <v>Compaction of natural ground</v>
          </cell>
          <cell r="E18" t="str">
            <v>Sq m</v>
          </cell>
          <cell r="F18">
            <v>415859.44660912454</v>
          </cell>
          <cell r="G18">
            <v>8.5</v>
          </cell>
          <cell r="H18">
            <v>3534805.2961775586</v>
          </cell>
        </row>
        <row r="20">
          <cell r="A20" t="str">
            <v>106a</v>
          </cell>
          <cell r="B20" t="str">
            <v>106</v>
          </cell>
          <cell r="C20" t="str">
            <v xml:space="preserve">Excavation and disposal of unsuitable </v>
          </cell>
          <cell r="E20" t="str">
            <v>Cu m</v>
          </cell>
          <cell r="F20">
            <v>1050000</v>
          </cell>
          <cell r="G20">
            <v>112.25</v>
          </cell>
          <cell r="H20">
            <v>117862500</v>
          </cell>
        </row>
        <row r="21">
          <cell r="C21" t="str">
            <v>common material</v>
          </cell>
          <cell r="H21">
            <v>0</v>
          </cell>
        </row>
        <row r="22">
          <cell r="H22">
            <v>0</v>
          </cell>
        </row>
        <row r="23">
          <cell r="A23" t="str">
            <v>107a</v>
          </cell>
          <cell r="B23" t="str">
            <v>107</v>
          </cell>
          <cell r="C23" t="str">
            <v>Structural excavation in common material</v>
          </cell>
          <cell r="E23" t="str">
            <v>Cu.m</v>
          </cell>
          <cell r="F23">
            <v>7940</v>
          </cell>
          <cell r="G23">
            <v>118.08</v>
          </cell>
          <cell r="H23">
            <v>937555.2</v>
          </cell>
        </row>
        <row r="24">
          <cell r="F24">
            <v>0</v>
          </cell>
          <cell r="H24">
            <v>0</v>
          </cell>
        </row>
        <row r="25">
          <cell r="A25" t="str">
            <v>107d</v>
          </cell>
          <cell r="B25" t="str">
            <v>107</v>
          </cell>
          <cell r="C25" t="str">
            <v>Granular backfill</v>
          </cell>
          <cell r="E25" t="str">
            <v>Cu.m</v>
          </cell>
          <cell r="F25">
            <v>4201</v>
          </cell>
          <cell r="G25">
            <v>546.35</v>
          </cell>
          <cell r="H25">
            <v>2295216.35</v>
          </cell>
        </row>
        <row r="26">
          <cell r="F26">
            <v>0</v>
          </cell>
          <cell r="H26">
            <v>0</v>
          </cell>
        </row>
        <row r="27">
          <cell r="A27" t="str">
            <v>107e</v>
          </cell>
          <cell r="B27" t="str">
            <v>107</v>
          </cell>
          <cell r="C27" t="str">
            <v>Common backfill</v>
          </cell>
          <cell r="E27" t="str">
            <v>Cu.m</v>
          </cell>
          <cell r="F27">
            <v>2200</v>
          </cell>
          <cell r="G27">
            <v>75.724999999999994</v>
          </cell>
          <cell r="H27">
            <v>166595</v>
          </cell>
        </row>
        <row r="28">
          <cell r="H28">
            <v>0</v>
          </cell>
        </row>
        <row r="29">
          <cell r="A29" t="str">
            <v>108a</v>
          </cell>
          <cell r="B29" t="str">
            <v>108</v>
          </cell>
          <cell r="C29" t="str">
            <v>Formation of embankment from roadway</v>
          </cell>
          <cell r="E29" t="str">
            <v>Cu m</v>
          </cell>
          <cell r="H29">
            <v>0</v>
          </cell>
        </row>
        <row r="30">
          <cell r="C30" t="str">
            <v>excavation in common material</v>
          </cell>
          <cell r="H30">
            <v>0</v>
          </cell>
        </row>
        <row r="31">
          <cell r="H31">
            <v>0</v>
          </cell>
        </row>
        <row r="32">
          <cell r="A32" t="str">
            <v>108c</v>
          </cell>
          <cell r="B32" t="str">
            <v>108</v>
          </cell>
          <cell r="C32" t="str">
            <v xml:space="preserve">Formation of embankment from borrow </v>
          </cell>
          <cell r="E32" t="str">
            <v>Cu m</v>
          </cell>
          <cell r="F32">
            <v>3500000</v>
          </cell>
          <cell r="G32">
            <v>155.72999999999999</v>
          </cell>
          <cell r="H32">
            <v>545055000</v>
          </cell>
        </row>
        <row r="33">
          <cell r="C33" t="str">
            <v>excavation in common material</v>
          </cell>
          <cell r="H33">
            <v>0</v>
          </cell>
        </row>
        <row r="34">
          <cell r="H34">
            <v>0</v>
          </cell>
        </row>
        <row r="35">
          <cell r="A35" t="str">
            <v>108d</v>
          </cell>
          <cell r="B35" t="str">
            <v>108</v>
          </cell>
          <cell r="C35" t="str">
            <v>Formation of embankment from structural</v>
          </cell>
          <cell r="E35" t="str">
            <v>Cu m</v>
          </cell>
          <cell r="H35">
            <v>0</v>
          </cell>
        </row>
        <row r="36">
          <cell r="C36" t="str">
            <v>excavation in common material</v>
          </cell>
          <cell r="H36">
            <v>0</v>
          </cell>
        </row>
        <row r="37">
          <cell r="H37">
            <v>0</v>
          </cell>
        </row>
        <row r="38">
          <cell r="A38" t="str">
            <v>110</v>
          </cell>
          <cell r="B38" t="str">
            <v>110</v>
          </cell>
          <cell r="C38" t="str">
            <v>Improved subgrade</v>
          </cell>
          <cell r="E38" t="str">
            <v>Cum</v>
          </cell>
          <cell r="F38">
            <v>360805</v>
          </cell>
          <cell r="G38">
            <v>162.54</v>
          </cell>
          <cell r="H38">
            <v>58645244.699999996</v>
          </cell>
        </row>
        <row r="39">
          <cell r="H39">
            <v>0</v>
          </cell>
        </row>
        <row r="40">
          <cell r="A40" t="str">
            <v>-</v>
          </cell>
          <cell r="B40" t="str">
            <v>-</v>
          </cell>
          <cell r="C40" t="str">
            <v>Excavation in medium hard rock</v>
          </cell>
          <cell r="E40" t="str">
            <v>%0 Cu m</v>
          </cell>
          <cell r="F40">
            <v>315000</v>
          </cell>
          <cell r="G40">
            <v>119.42950169875425</v>
          </cell>
          <cell r="H40">
            <v>37620.293035107592</v>
          </cell>
        </row>
        <row r="42">
          <cell r="A42" t="str">
            <v>-</v>
          </cell>
          <cell r="B42" t="str">
            <v>-</v>
          </cell>
          <cell r="C42" t="str">
            <v>Excavation in rocks requring blasting</v>
          </cell>
          <cell r="E42" t="str">
            <v>%0 Cu m</v>
          </cell>
          <cell r="F42">
            <v>525000</v>
          </cell>
          <cell r="G42">
            <v>172.43629671574178</v>
          </cell>
          <cell r="H42">
            <v>90529.055775764442</v>
          </cell>
        </row>
        <row r="44">
          <cell r="A44" t="str">
            <v>TOTAL FOR BILL 1 CARRIED TO SUMMARY :</v>
          </cell>
          <cell r="H44">
            <v>760685448.16065311</v>
          </cell>
        </row>
        <row r="45">
          <cell r="A45" t="str">
            <v>B1-1/1</v>
          </cell>
        </row>
        <row r="46">
          <cell r="A46" t="str">
            <v xml:space="preserve"> BILL 2 - SUBBASE AND BASE COURSE</v>
          </cell>
        </row>
        <row r="47">
          <cell r="A47" t="str">
            <v>ITEM</v>
          </cell>
          <cell r="B47" t="str">
            <v>Spec.</v>
          </cell>
          <cell r="C47" t="str">
            <v>DESCRIPTION</v>
          </cell>
          <cell r="E47" t="str">
            <v>UNIT</v>
          </cell>
          <cell r="F47" t="str">
            <v>Quantity</v>
          </cell>
          <cell r="G47" t="str">
            <v>RATE</v>
          </cell>
          <cell r="H47" t="str">
            <v>AMOUNT</v>
          </cell>
        </row>
        <row r="48">
          <cell r="G48" t="str">
            <v>(Rs)</v>
          </cell>
          <cell r="H48" t="str">
            <v>(Rs)</v>
          </cell>
        </row>
        <row r="50">
          <cell r="A50" t="str">
            <v>201a</v>
          </cell>
          <cell r="B50" t="str">
            <v>201</v>
          </cell>
          <cell r="C50" t="str">
            <v>Granular subbase</v>
          </cell>
          <cell r="E50" t="str">
            <v>Cu.m</v>
          </cell>
          <cell r="F50">
            <v>256139.48</v>
          </cell>
          <cell r="G50">
            <v>662.73</v>
          </cell>
          <cell r="H50">
            <v>169751317.58040002</v>
          </cell>
        </row>
        <row r="51">
          <cell r="H51">
            <v>0</v>
          </cell>
        </row>
        <row r="52">
          <cell r="A52" t="str">
            <v>201b</v>
          </cell>
          <cell r="B52" t="str">
            <v>201</v>
          </cell>
          <cell r="C52" t="str">
            <v>Granular shoulder</v>
          </cell>
          <cell r="E52" t="str">
            <v>Cu.m</v>
          </cell>
          <cell r="F52">
            <v>210525.6</v>
          </cell>
          <cell r="G52">
            <v>662.73</v>
          </cell>
          <cell r="H52">
            <v>139521630.88800001</v>
          </cell>
        </row>
        <row r="53">
          <cell r="H53">
            <v>0</v>
          </cell>
        </row>
        <row r="54">
          <cell r="A54" t="str">
            <v>206b</v>
          </cell>
          <cell r="B54" t="str">
            <v>206</v>
          </cell>
          <cell r="C54" t="str">
            <v xml:space="preserve">Water bound macadam base with </v>
          </cell>
          <cell r="E54" t="str">
            <v>Cu.m</v>
          </cell>
          <cell r="F54">
            <v>256139.48</v>
          </cell>
          <cell r="G54">
            <v>758.15</v>
          </cell>
          <cell r="H54">
            <v>194192146.76199999</v>
          </cell>
        </row>
        <row r="55">
          <cell r="C55" t="str">
            <v>coarse aggregate class B</v>
          </cell>
          <cell r="H55">
            <v>0</v>
          </cell>
        </row>
        <row r="56">
          <cell r="H56">
            <v>0</v>
          </cell>
        </row>
        <row r="57">
          <cell r="A57" t="str">
            <v>209a</v>
          </cell>
          <cell r="B57" t="str">
            <v>209</v>
          </cell>
          <cell r="C57" t="str">
            <v>Breaking of Existing Road pavement structure</v>
          </cell>
          <cell r="E57" t="str">
            <v>Sq m</v>
          </cell>
          <cell r="F57">
            <v>102200</v>
          </cell>
          <cell r="G57">
            <v>91.1</v>
          </cell>
          <cell r="H57">
            <v>9310420</v>
          </cell>
        </row>
        <row r="58">
          <cell r="H58">
            <v>0</v>
          </cell>
        </row>
        <row r="59">
          <cell r="A59" t="str">
            <v>TOTAL FOR BILL 2 CARRIED TO SUMMARY :</v>
          </cell>
          <cell r="H59">
            <v>512775515.23039997</v>
          </cell>
        </row>
        <row r="60">
          <cell r="A60" t="str">
            <v>B2-1/1</v>
          </cell>
        </row>
        <row r="61">
          <cell r="A61" t="str">
            <v xml:space="preserve"> BILL 3 - SURFACE COURSES AND PAVEMENT</v>
          </cell>
        </row>
        <row r="62">
          <cell r="A62" t="str">
            <v>ITEM</v>
          </cell>
          <cell r="B62" t="str">
            <v>Spec.</v>
          </cell>
          <cell r="C62" t="str">
            <v>DESCRIPTION</v>
          </cell>
          <cell r="E62" t="str">
            <v>UNIT</v>
          </cell>
          <cell r="F62" t="str">
            <v>Quantity</v>
          </cell>
          <cell r="G62" t="str">
            <v>RATE</v>
          </cell>
          <cell r="H62" t="str">
            <v>AMOUNT</v>
          </cell>
        </row>
        <row r="63">
          <cell r="G63" t="str">
            <v>(Rs)</v>
          </cell>
          <cell r="H63" t="str">
            <v>(Rs)</v>
          </cell>
        </row>
        <row r="65">
          <cell r="A65" t="str">
            <v>304c</v>
          </cell>
          <cell r="B65" t="str">
            <v>304</v>
          </cell>
          <cell r="C65" t="str">
            <v>2 inch thick Asphlt Concrete</v>
          </cell>
          <cell r="E65" t="str">
            <v>Sq.m</v>
          </cell>
          <cell r="F65">
            <v>1825000</v>
          </cell>
          <cell r="G65">
            <v>2.9287912500000002</v>
          </cell>
          <cell r="H65">
            <v>5345044.03125</v>
          </cell>
        </row>
        <row r="68">
          <cell r="A68" t="str">
            <v>TOTAL FOR BILL 3 CARRIED TO SUMMARY :</v>
          </cell>
          <cell r="H68">
            <v>5345044.03125</v>
          </cell>
        </row>
        <row r="69">
          <cell r="A69" t="str">
            <v>B3-1/1</v>
          </cell>
        </row>
      </sheetData>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Ok"/>
      <sheetName val="BILL 1,2&amp;3"/>
      <sheetName val="BILL 4a-5"/>
      <sheetName val="BILL 6"/>
      <sheetName val="BILL 4b"/>
    </sheetNames>
    <sheetDataSet>
      <sheetData sheetId="0"/>
      <sheetData sheetId="1">
        <row r="5">
          <cell r="G5" t="str">
            <v>ALIGNMENT #1</v>
          </cell>
        </row>
        <row r="6">
          <cell r="A6" t="str">
            <v xml:space="preserve"> BILL 1  - EARTHWORKS</v>
          </cell>
        </row>
        <row r="7">
          <cell r="A7" t="str">
            <v>Item</v>
          </cell>
          <cell r="B7" t="str">
            <v>Spec.</v>
          </cell>
          <cell r="C7" t="str">
            <v>Description</v>
          </cell>
          <cell r="E7" t="str">
            <v>Unit</v>
          </cell>
          <cell r="F7" t="str">
            <v>Quantity</v>
          </cell>
          <cell r="G7" t="str">
            <v>Rate</v>
          </cell>
          <cell r="H7" t="str">
            <v>Amount</v>
          </cell>
        </row>
        <row r="8">
          <cell r="G8" t="str">
            <v>(Rs)</v>
          </cell>
          <cell r="H8" t="str">
            <v>(Rs)</v>
          </cell>
        </row>
        <row r="10">
          <cell r="A10" t="str">
            <v>101</v>
          </cell>
          <cell r="B10" t="str">
            <v>101</v>
          </cell>
          <cell r="C10" t="str">
            <v>Clearing and grubbing</v>
          </cell>
          <cell r="E10" t="str">
            <v>Sq m</v>
          </cell>
          <cell r="F10">
            <v>3385953.4</v>
          </cell>
          <cell r="G10">
            <v>9.39</v>
          </cell>
          <cell r="H10">
            <v>31794102.426000003</v>
          </cell>
        </row>
        <row r="11">
          <cell r="H11">
            <v>0</v>
          </cell>
        </row>
        <row r="12">
          <cell r="A12" t="str">
            <v>102a</v>
          </cell>
          <cell r="B12" t="str">
            <v>102</v>
          </cell>
          <cell r="C12" t="str">
            <v>Removal of trees, 150-300 mm girth</v>
          </cell>
          <cell r="E12" t="str">
            <v>Each</v>
          </cell>
          <cell r="F12">
            <v>1081.6152897657214</v>
          </cell>
          <cell r="G12">
            <v>135.88999999999999</v>
          </cell>
          <cell r="H12">
            <v>146980.70172626385</v>
          </cell>
        </row>
        <row r="13">
          <cell r="H13">
            <v>0</v>
          </cell>
        </row>
        <row r="14">
          <cell r="A14" t="str">
            <v>102b</v>
          </cell>
          <cell r="B14" t="str">
            <v>102</v>
          </cell>
          <cell r="C14" t="str">
            <v>Removal of trees, 301-600 mm girth</v>
          </cell>
          <cell r="E14" t="str">
            <v>Each</v>
          </cell>
          <cell r="F14">
            <v>173.05844636251541</v>
          </cell>
          <cell r="G14">
            <v>344.68</v>
          </cell>
          <cell r="H14">
            <v>59649.785292231812</v>
          </cell>
        </row>
        <row r="15">
          <cell r="H15">
            <v>0</v>
          </cell>
        </row>
        <row r="16">
          <cell r="A16" t="str">
            <v>102c</v>
          </cell>
          <cell r="B16" t="str">
            <v>102</v>
          </cell>
          <cell r="C16" t="str">
            <v>Removal of trees, 601 mm or over girth</v>
          </cell>
          <cell r="E16" t="str">
            <v>Each</v>
          </cell>
          <cell r="F16">
            <v>43.264611590628853</v>
          </cell>
          <cell r="G16">
            <v>1378.71</v>
          </cell>
          <cell r="H16">
            <v>59649.352646115905</v>
          </cell>
        </row>
        <row r="17">
          <cell r="H17">
            <v>0</v>
          </cell>
        </row>
        <row r="18">
          <cell r="A18" t="str">
            <v>104</v>
          </cell>
          <cell r="B18" t="str">
            <v>104</v>
          </cell>
          <cell r="C18" t="str">
            <v>Compaction of natural ground</v>
          </cell>
          <cell r="E18" t="str">
            <v>Sq m</v>
          </cell>
          <cell r="F18">
            <v>415859.44660912454</v>
          </cell>
          <cell r="G18">
            <v>8.5</v>
          </cell>
          <cell r="H18">
            <v>3534805.2961775586</v>
          </cell>
        </row>
        <row r="20">
          <cell r="A20" t="str">
            <v>106a</v>
          </cell>
          <cell r="B20" t="str">
            <v>106</v>
          </cell>
          <cell r="C20" t="str">
            <v xml:space="preserve">Excavation and disposal of unsuitable </v>
          </cell>
          <cell r="E20" t="str">
            <v>Cu m</v>
          </cell>
          <cell r="F20">
            <v>1050000</v>
          </cell>
          <cell r="G20">
            <v>112.25</v>
          </cell>
          <cell r="H20">
            <v>117862500</v>
          </cell>
        </row>
        <row r="21">
          <cell r="C21" t="str">
            <v>common material</v>
          </cell>
          <cell r="H21">
            <v>0</v>
          </cell>
        </row>
        <row r="22">
          <cell r="H22">
            <v>0</v>
          </cell>
        </row>
        <row r="23">
          <cell r="A23" t="str">
            <v>107a</v>
          </cell>
          <cell r="B23" t="str">
            <v>107</v>
          </cell>
          <cell r="C23" t="str">
            <v>Structural excavation in common material</v>
          </cell>
          <cell r="E23" t="str">
            <v>Cu.m</v>
          </cell>
          <cell r="F23">
            <v>7940</v>
          </cell>
          <cell r="G23">
            <v>118.08</v>
          </cell>
          <cell r="H23">
            <v>937555.2</v>
          </cell>
        </row>
        <row r="24">
          <cell r="F24">
            <v>0</v>
          </cell>
          <cell r="H24">
            <v>0</v>
          </cell>
        </row>
        <row r="25">
          <cell r="A25" t="str">
            <v>107d</v>
          </cell>
          <cell r="B25" t="str">
            <v>107</v>
          </cell>
          <cell r="C25" t="str">
            <v>Granular backfill</v>
          </cell>
          <cell r="E25" t="str">
            <v>Cu.m</v>
          </cell>
          <cell r="F25">
            <v>4201</v>
          </cell>
          <cell r="G25">
            <v>546.35</v>
          </cell>
          <cell r="H25">
            <v>2295216.35</v>
          </cell>
        </row>
        <row r="26">
          <cell r="F26">
            <v>0</v>
          </cell>
          <cell r="H26">
            <v>0</v>
          </cell>
        </row>
        <row r="27">
          <cell r="A27" t="str">
            <v>107e</v>
          </cell>
          <cell r="B27" t="str">
            <v>107</v>
          </cell>
          <cell r="C27" t="str">
            <v>Common backfill</v>
          </cell>
          <cell r="E27" t="str">
            <v>Cu.m</v>
          </cell>
          <cell r="F27">
            <v>2200</v>
          </cell>
          <cell r="G27">
            <v>75.724999999999994</v>
          </cell>
          <cell r="H27">
            <v>166595</v>
          </cell>
        </row>
        <row r="28">
          <cell r="H28">
            <v>0</v>
          </cell>
        </row>
        <row r="29">
          <cell r="A29" t="str">
            <v>108a</v>
          </cell>
          <cell r="B29" t="str">
            <v>108</v>
          </cell>
          <cell r="C29" t="str">
            <v>Formation of embankment from roadway</v>
          </cell>
          <cell r="E29" t="str">
            <v>Cu m</v>
          </cell>
          <cell r="H29">
            <v>0</v>
          </cell>
        </row>
        <row r="30">
          <cell r="C30" t="str">
            <v>excavation in common material</v>
          </cell>
          <cell r="H30">
            <v>0</v>
          </cell>
        </row>
        <row r="31">
          <cell r="H31">
            <v>0</v>
          </cell>
        </row>
        <row r="32">
          <cell r="A32" t="str">
            <v>108c</v>
          </cell>
          <cell r="B32" t="str">
            <v>108</v>
          </cell>
          <cell r="C32" t="str">
            <v xml:space="preserve">Formation of embankment from borrow </v>
          </cell>
          <cell r="E32" t="str">
            <v>Cu m</v>
          </cell>
          <cell r="F32">
            <v>3500000</v>
          </cell>
          <cell r="G32">
            <v>155.72999999999999</v>
          </cell>
          <cell r="H32">
            <v>545055000</v>
          </cell>
        </row>
        <row r="33">
          <cell r="C33" t="str">
            <v>excavation in common material</v>
          </cell>
          <cell r="H33">
            <v>0</v>
          </cell>
        </row>
        <row r="34">
          <cell r="H34">
            <v>0</v>
          </cell>
        </row>
        <row r="35">
          <cell r="A35" t="str">
            <v>108d</v>
          </cell>
          <cell r="B35" t="str">
            <v>108</v>
          </cell>
          <cell r="C35" t="str">
            <v>Formation of embankment from structural</v>
          </cell>
          <cell r="E35" t="str">
            <v>Cu m</v>
          </cell>
          <cell r="H35">
            <v>0</v>
          </cell>
        </row>
        <row r="36">
          <cell r="C36" t="str">
            <v>excavation in common material</v>
          </cell>
          <cell r="H36">
            <v>0</v>
          </cell>
        </row>
        <row r="37">
          <cell r="H37">
            <v>0</v>
          </cell>
        </row>
        <row r="38">
          <cell r="A38" t="str">
            <v>110</v>
          </cell>
          <cell r="B38" t="str">
            <v>110</v>
          </cell>
          <cell r="C38" t="str">
            <v>Improved subgrade</v>
          </cell>
          <cell r="E38" t="str">
            <v>Cum</v>
          </cell>
          <cell r="F38">
            <v>360805</v>
          </cell>
          <cell r="G38">
            <v>162.54</v>
          </cell>
          <cell r="H38">
            <v>58645244.699999996</v>
          </cell>
        </row>
        <row r="39">
          <cell r="H39">
            <v>0</v>
          </cell>
        </row>
        <row r="40">
          <cell r="A40" t="str">
            <v>-</v>
          </cell>
          <cell r="B40" t="str">
            <v>-</v>
          </cell>
          <cell r="C40" t="str">
            <v>Excavation in medium hard rock</v>
          </cell>
          <cell r="E40" t="str">
            <v>%0 Cu m</v>
          </cell>
          <cell r="F40">
            <v>315000</v>
          </cell>
          <cell r="G40">
            <v>119.42950169875425</v>
          </cell>
          <cell r="H40">
            <v>37620.293035107592</v>
          </cell>
        </row>
        <row r="42">
          <cell r="A42" t="str">
            <v>-</v>
          </cell>
          <cell r="B42" t="str">
            <v>-</v>
          </cell>
          <cell r="C42" t="str">
            <v>Excavation in rocks requring blasting</v>
          </cell>
          <cell r="E42" t="str">
            <v>%0 Cu m</v>
          </cell>
          <cell r="F42">
            <v>525000</v>
          </cell>
          <cell r="G42">
            <v>172.43629671574178</v>
          </cell>
          <cell r="H42">
            <v>90529.055775764442</v>
          </cell>
        </row>
        <row r="44">
          <cell r="A44" t="str">
            <v>TOTAL FOR BILL 1 CARRIED TO SUMMARY :</v>
          </cell>
          <cell r="H44">
            <v>760685448.16065311</v>
          </cell>
        </row>
        <row r="45">
          <cell r="A45" t="str">
            <v>B1-1/1</v>
          </cell>
        </row>
        <row r="46">
          <cell r="A46" t="str">
            <v xml:space="preserve"> BILL 2 - SUBBASE AND BASE COURSE</v>
          </cell>
        </row>
        <row r="47">
          <cell r="A47" t="str">
            <v>ITEM</v>
          </cell>
          <cell r="B47" t="str">
            <v>Spec.</v>
          </cell>
          <cell r="C47" t="str">
            <v>DESCRIPTION</v>
          </cell>
          <cell r="E47" t="str">
            <v>UNIT</v>
          </cell>
          <cell r="F47" t="str">
            <v>Quantity</v>
          </cell>
          <cell r="G47" t="str">
            <v>RATE</v>
          </cell>
          <cell r="H47" t="str">
            <v>AMOUNT</v>
          </cell>
        </row>
        <row r="48">
          <cell r="G48" t="str">
            <v>(Rs)</v>
          </cell>
          <cell r="H48" t="str">
            <v>(Rs)</v>
          </cell>
        </row>
        <row r="50">
          <cell r="A50" t="str">
            <v>201a</v>
          </cell>
          <cell r="B50" t="str">
            <v>201</v>
          </cell>
          <cell r="C50" t="str">
            <v>Granular subbase</v>
          </cell>
          <cell r="E50" t="str">
            <v>Cu.m</v>
          </cell>
          <cell r="F50">
            <v>256139.48</v>
          </cell>
          <cell r="G50">
            <v>662.73</v>
          </cell>
          <cell r="H50">
            <v>169751317.58040002</v>
          </cell>
        </row>
        <row r="51">
          <cell r="H51">
            <v>0</v>
          </cell>
        </row>
        <row r="52">
          <cell r="A52" t="str">
            <v>201b</v>
          </cell>
          <cell r="B52" t="str">
            <v>201</v>
          </cell>
          <cell r="C52" t="str">
            <v>Granular shoulder</v>
          </cell>
          <cell r="E52" t="str">
            <v>Cu.m</v>
          </cell>
          <cell r="F52">
            <v>210525.6</v>
          </cell>
          <cell r="G52">
            <v>662.73</v>
          </cell>
          <cell r="H52">
            <v>139521630.88800001</v>
          </cell>
        </row>
        <row r="53">
          <cell r="H53">
            <v>0</v>
          </cell>
        </row>
        <row r="54">
          <cell r="A54" t="str">
            <v>206b</v>
          </cell>
          <cell r="B54" t="str">
            <v>206</v>
          </cell>
          <cell r="C54" t="str">
            <v xml:space="preserve">Water bound macadam base with </v>
          </cell>
          <cell r="E54" t="str">
            <v>Cu.m</v>
          </cell>
          <cell r="F54">
            <v>256139.48</v>
          </cell>
          <cell r="G54">
            <v>758.15</v>
          </cell>
          <cell r="H54">
            <v>194192146.76199999</v>
          </cell>
        </row>
        <row r="55">
          <cell r="C55" t="str">
            <v>coarse aggregate class B</v>
          </cell>
          <cell r="H55">
            <v>0</v>
          </cell>
        </row>
        <row r="56">
          <cell r="H56">
            <v>0</v>
          </cell>
        </row>
        <row r="57">
          <cell r="A57" t="str">
            <v>209a</v>
          </cell>
          <cell r="B57" t="str">
            <v>209</v>
          </cell>
          <cell r="C57" t="str">
            <v>Breaking of Existing Road pavement structure</v>
          </cell>
          <cell r="E57" t="str">
            <v>Sq m</v>
          </cell>
          <cell r="F57">
            <v>102200</v>
          </cell>
          <cell r="G57">
            <v>91.1</v>
          </cell>
          <cell r="H57">
            <v>9310420</v>
          </cell>
        </row>
        <row r="58">
          <cell r="H58">
            <v>0</v>
          </cell>
        </row>
        <row r="59">
          <cell r="A59" t="str">
            <v>TOTAL FOR BILL 2 CARRIED TO SUMMARY :</v>
          </cell>
          <cell r="H59">
            <v>512775515.23039997</v>
          </cell>
        </row>
        <row r="60">
          <cell r="A60" t="str">
            <v>B2-1/1</v>
          </cell>
        </row>
        <row r="61">
          <cell r="A61" t="str">
            <v xml:space="preserve"> BILL 3 - SURFACE COURSES AND PAVEMENT</v>
          </cell>
        </row>
        <row r="62">
          <cell r="A62" t="str">
            <v>ITEM</v>
          </cell>
          <cell r="B62" t="str">
            <v>Spec.</v>
          </cell>
          <cell r="C62" t="str">
            <v>DESCRIPTION</v>
          </cell>
          <cell r="E62" t="str">
            <v>UNIT</v>
          </cell>
          <cell r="F62" t="str">
            <v>Quantity</v>
          </cell>
          <cell r="G62" t="str">
            <v>RATE</v>
          </cell>
          <cell r="H62" t="str">
            <v>AMOUNT</v>
          </cell>
        </row>
        <row r="63">
          <cell r="G63" t="str">
            <v>(Rs)</v>
          </cell>
          <cell r="H63" t="str">
            <v>(Rs)</v>
          </cell>
        </row>
        <row r="65">
          <cell r="A65" t="str">
            <v>304c</v>
          </cell>
          <cell r="B65" t="str">
            <v>304</v>
          </cell>
          <cell r="C65" t="str">
            <v>2 inch thick Asphlt Concrete</v>
          </cell>
          <cell r="E65" t="str">
            <v>Sq.m</v>
          </cell>
          <cell r="F65">
            <v>1825000</v>
          </cell>
          <cell r="G65">
            <v>2.9287912500000002</v>
          </cell>
          <cell r="H65">
            <v>5345044.03125</v>
          </cell>
        </row>
        <row r="68">
          <cell r="A68" t="str">
            <v>TOTAL FOR BILL 3 CARRIED TO SUMMARY :</v>
          </cell>
          <cell r="H68">
            <v>5345044.03125</v>
          </cell>
        </row>
        <row r="69">
          <cell r="A69" t="str">
            <v>B3-1/1</v>
          </cell>
        </row>
      </sheetData>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 Page"/>
      <sheetName val="Tender"/>
      <sheetName val="summary (2)"/>
      <sheetName val="Civil Work"/>
      <sheetName val="estimate civil (2)"/>
      <sheetName val="M.s Civil (2)"/>
      <sheetName val="PLUMBING WORK"/>
      <sheetName val="PLUMBING EST"/>
      <sheetName val="ELECTRICAL WORK"/>
      <sheetName val="Est Elect"/>
      <sheetName val="FURNITURE WORK"/>
      <sheetName val="Funiture"/>
      <sheetName val="AIR CONDITION WORK"/>
      <sheetName val="AIR CONDITION"/>
      <sheetName val="EXTRNAL ELCTRIFICATION WORK"/>
      <sheetName val="EXTERNAL ELECTRIFICATION"/>
      <sheetName val="Drawing Hall (C)"/>
      <sheetName val="external development"/>
      <sheetName val="m.s external development  (2)"/>
      <sheetName val="BOQ external (2)"/>
      <sheetName val="Sitting"/>
      <sheetName val="Bedroom"/>
      <sheetName val="Dining Hall"/>
      <sheetName val="Waiting Area"/>
      <sheetName val="Lounge"/>
      <sheetName val="KITCHE"/>
      <sheetName val="Rate anaysis "/>
      <sheetName val="S.N 1"/>
      <sheetName val="S.N 2"/>
      <sheetName val="S.N 3"/>
      <sheetName val="cartage"/>
      <sheetName val="External Cartage Sheet (2)"/>
      <sheetName val="GUEST HOUSE CARTAGES"/>
      <sheetName val="Lead"/>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 Page"/>
      <sheetName val="Tender"/>
      <sheetName val="Summary"/>
      <sheetName val="Summary "/>
      <sheetName val="Civil Work"/>
      <sheetName val="estimate civil"/>
      <sheetName val="M.S"/>
      <sheetName val="PLUMBING WORK"/>
      <sheetName val="Plumb (2)"/>
      <sheetName val="ELECTRICAL WORK"/>
      <sheetName val="EST ELECTRICAL WORK"/>
      <sheetName val="EXTERNAL ELECTRIFICATION"/>
      <sheetName val="EST External Elctrification"/>
      <sheetName val="AIR CONDITION WORK"/>
      <sheetName val="AIR CONDITION"/>
      <sheetName val="HVAC WORK"/>
      <sheetName val="HVAC"/>
      <sheetName val="FURNITURE WORK"/>
      <sheetName val="EST FURNITUR"/>
      <sheetName val="RATE ANALYSIS "/>
      <sheetName val="RA FUR"/>
      <sheetName val="RA"/>
      <sheetName val="S.N 1"/>
      <sheetName val="S.N 2"/>
      <sheetName val="CARTAGES WORK"/>
      <sheetName val="cartages"/>
      <sheetName val="MILES"/>
    </sheetNames>
    <sheetDataSet>
      <sheetData sheetId="0"/>
      <sheetData sheetId="1"/>
      <sheetData sheetId="2">
        <row r="35">
          <cell r="C35" t="e">
            <v>#REF!</v>
          </cell>
        </row>
      </sheetData>
      <sheetData sheetId="3"/>
      <sheetData sheetId="4"/>
      <sheetData sheetId="5">
        <row r="15">
          <cell r="F15">
            <v>4383.6594999999998</v>
          </cell>
        </row>
        <row r="17">
          <cell r="F17">
            <v>635.61093749999998</v>
          </cell>
        </row>
        <row r="18">
          <cell r="F18">
            <v>660.91500000000008</v>
          </cell>
        </row>
        <row r="21">
          <cell r="F21">
            <v>2502.5</v>
          </cell>
        </row>
        <row r="26">
          <cell r="F26">
            <v>1277.298</v>
          </cell>
        </row>
        <row r="27">
          <cell r="F27">
            <v>5284.3175000000001</v>
          </cell>
        </row>
        <row r="28">
          <cell r="F28">
            <v>7591.7160000000013</v>
          </cell>
        </row>
        <row r="31">
          <cell r="F31">
            <v>17271.056</v>
          </cell>
        </row>
        <row r="34">
          <cell r="F34">
            <v>8850.16</v>
          </cell>
        </row>
        <row r="50">
          <cell r="F50">
            <v>324.64999999999998</v>
          </cell>
        </row>
        <row r="52">
          <cell r="F52">
            <v>324.64999999999998</v>
          </cell>
        </row>
        <row r="53">
          <cell r="F53">
            <v>1007.3999999999999</v>
          </cell>
        </row>
        <row r="64">
          <cell r="F64">
            <v>938.02499999999998</v>
          </cell>
        </row>
        <row r="65">
          <cell r="F65">
            <v>5501.7183375000004</v>
          </cell>
        </row>
        <row r="66">
          <cell r="F66">
            <v>6147.6925124999989</v>
          </cell>
        </row>
        <row r="70">
          <cell r="F70">
            <v>14183.4352</v>
          </cell>
        </row>
        <row r="72">
          <cell r="F72">
            <v>7473.2196000000004</v>
          </cell>
        </row>
        <row r="90">
          <cell r="F90">
            <v>133.75</v>
          </cell>
        </row>
        <row r="91">
          <cell r="F91">
            <v>133.75</v>
          </cell>
        </row>
        <row r="92">
          <cell r="F92">
            <v>430</v>
          </cell>
        </row>
        <row r="93">
          <cell r="F93">
            <v>6870</v>
          </cell>
        </row>
      </sheetData>
      <sheetData sheetId="6">
        <row r="71">
          <cell r="G71">
            <v>2120.1368666666667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9">
          <cell r="H9">
            <v>164.73</v>
          </cell>
        </row>
        <row r="15">
          <cell r="H15">
            <v>7214.88</v>
          </cell>
        </row>
        <row r="22">
          <cell r="H22">
            <v>3213.96</v>
          </cell>
        </row>
        <row r="28">
          <cell r="H28">
            <v>3213.96</v>
          </cell>
        </row>
        <row r="34">
          <cell r="H34">
            <v>982.24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35"/>
  <sheetViews>
    <sheetView workbookViewId="0">
      <selection activeCell="D38" sqref="D38"/>
    </sheetView>
  </sheetViews>
  <sheetFormatPr defaultRowHeight="15"/>
  <cols>
    <col min="1" max="1" width="81.28515625" customWidth="1"/>
  </cols>
  <sheetData>
    <row r="2" spans="1:1" ht="14.25" customHeight="1">
      <c r="A2" s="27"/>
    </row>
    <row r="3" spans="1:1">
      <c r="A3" s="27"/>
    </row>
    <row r="4" spans="1:1">
      <c r="A4" s="27"/>
    </row>
    <row r="5" spans="1:1" ht="27.75">
      <c r="A5" s="37" t="s">
        <v>70</v>
      </c>
    </row>
    <row r="6" spans="1:1">
      <c r="A6" s="27"/>
    </row>
    <row r="7" spans="1:1">
      <c r="A7" s="27"/>
    </row>
    <row r="8" spans="1:1">
      <c r="A8" s="27"/>
    </row>
    <row r="9" spans="1:1">
      <c r="A9" s="27"/>
    </row>
    <row r="10" spans="1:1" ht="22.5">
      <c r="A10" s="28"/>
    </row>
    <row r="11" spans="1:1" ht="27.75">
      <c r="A11" s="37"/>
    </row>
    <row r="12" spans="1:1" ht="22.5">
      <c r="A12" s="34"/>
    </row>
    <row r="13" spans="1:1" ht="20.25">
      <c r="A13" s="30"/>
    </row>
    <row r="14" spans="1:1" ht="20.25">
      <c r="A14" s="30"/>
    </row>
    <row r="15" spans="1:1" ht="20.25">
      <c r="A15" s="30"/>
    </row>
    <row r="16" spans="1:1" ht="20.25">
      <c r="A16" s="30"/>
    </row>
    <row r="17" spans="1:1" ht="25.5">
      <c r="A17" s="35" t="s">
        <v>68</v>
      </c>
    </row>
    <row r="18" spans="1:1" ht="25.5">
      <c r="A18" s="35" t="s">
        <v>156</v>
      </c>
    </row>
    <row r="19" spans="1:1" ht="25.5">
      <c r="A19" s="36" t="s">
        <v>69</v>
      </c>
    </row>
    <row r="20" spans="1:1" ht="22.5">
      <c r="A20" s="28"/>
    </row>
    <row r="21" spans="1:1" ht="22.5">
      <c r="A21" s="29"/>
    </row>
    <row r="22" spans="1:1" ht="22.5">
      <c r="A22" s="34"/>
    </row>
    <row r="23" spans="1:1">
      <c r="A23" s="31"/>
    </row>
    <row r="24" spans="1:1">
      <c r="A24" s="31"/>
    </row>
    <row r="28" spans="1:1" ht="22.5">
      <c r="A28" s="32"/>
    </row>
    <row r="35" spans="1:1" ht="24.75">
      <c r="A35" s="33"/>
    </row>
  </sheetData>
  <pageMargins left="0.7" right="0.7" top="0.75" bottom="0.75" header="0.3" footer="0.3"/>
  <pageSetup paperSize="9" scale="97" fitToWidth="0"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K82"/>
  <sheetViews>
    <sheetView view="pageBreakPreview" topLeftCell="A16" zoomScale="55" zoomScaleSheetLayoutView="55" workbookViewId="0">
      <selection activeCell="N32" sqref="N32"/>
    </sheetView>
  </sheetViews>
  <sheetFormatPr defaultRowHeight="15"/>
  <cols>
    <col min="1" max="1" width="7.7109375" style="643" bestFit="1" customWidth="1"/>
    <col min="2" max="2" width="9.28515625" style="644" customWidth="1"/>
    <col min="3" max="3" width="45.7109375" customWidth="1"/>
    <col min="4" max="4" width="9.140625" style="643"/>
    <col min="5" max="5" width="9.85546875" style="698" customWidth="1"/>
    <col min="6" max="6" width="8.5703125" style="699" customWidth="1"/>
    <col min="7" max="7" width="12.85546875" style="690" customWidth="1"/>
    <col min="9" max="9" width="10.5703125" bestFit="1" customWidth="1"/>
  </cols>
  <sheetData>
    <row r="1" spans="1:7" ht="18" customHeight="1">
      <c r="A1" s="1424" t="s">
        <v>1410</v>
      </c>
      <c r="B1" s="1424"/>
      <c r="C1" s="1424"/>
      <c r="D1" s="1424"/>
      <c r="E1" s="1424"/>
      <c r="F1" s="1424"/>
      <c r="G1" s="1424"/>
    </row>
    <row r="2" spans="1:7" ht="18" customHeight="1">
      <c r="A2" s="1424" t="s">
        <v>1411</v>
      </c>
      <c r="B2" s="1424"/>
      <c r="C2" s="1424"/>
      <c r="D2" s="1424"/>
      <c r="E2" s="1424"/>
      <c r="F2" s="1424"/>
      <c r="G2" s="1424"/>
    </row>
    <row r="3" spans="1:7" ht="18" customHeight="1">
      <c r="A3" s="1424" t="s">
        <v>1408</v>
      </c>
      <c r="B3" s="1424"/>
      <c r="C3" s="1424"/>
      <c r="D3" s="1424"/>
      <c r="E3" s="1424"/>
      <c r="F3" s="1424"/>
      <c r="G3" s="1424"/>
    </row>
    <row r="4" spans="1:7" ht="18" customHeight="1">
      <c r="A4" s="1424" t="s">
        <v>237</v>
      </c>
      <c r="B4" s="1424"/>
      <c r="C4" s="1424"/>
      <c r="D4" s="1424"/>
      <c r="E4" s="1424"/>
      <c r="F4" s="1424"/>
      <c r="G4" s="1424"/>
    </row>
    <row r="5" spans="1:7" ht="18">
      <c r="A5" s="1424" t="s">
        <v>599</v>
      </c>
      <c r="B5" s="1424"/>
      <c r="C5" s="1424"/>
      <c r="D5" s="1424"/>
      <c r="E5" s="1424"/>
      <c r="F5" s="1424"/>
      <c r="G5" s="1424"/>
    </row>
    <row r="6" spans="1:7">
      <c r="A6" s="1400" t="s">
        <v>13</v>
      </c>
      <c r="B6" s="1402" t="s">
        <v>110</v>
      </c>
      <c r="C6" s="1400" t="s">
        <v>14</v>
      </c>
      <c r="D6" s="1400" t="s">
        <v>1</v>
      </c>
      <c r="E6" s="616" t="s">
        <v>16</v>
      </c>
      <c r="F6" s="1404" t="s">
        <v>15</v>
      </c>
      <c r="G6" s="1406" t="s">
        <v>17</v>
      </c>
    </row>
    <row r="7" spans="1:7">
      <c r="A7" s="1401"/>
      <c r="B7" s="1403"/>
      <c r="C7" s="1401"/>
      <c r="D7" s="1401"/>
      <c r="E7" s="691" t="s">
        <v>18</v>
      </c>
      <c r="F7" s="1405"/>
      <c r="G7" s="1407"/>
    </row>
    <row r="8" spans="1:7" ht="65.25" customHeight="1">
      <c r="A8" s="653">
        <v>1</v>
      </c>
      <c r="B8" s="640" t="s">
        <v>585</v>
      </c>
      <c r="C8" s="80" t="s">
        <v>32</v>
      </c>
      <c r="D8" s="665" t="s">
        <v>3</v>
      </c>
      <c r="E8" s="666">
        <v>689.7</v>
      </c>
      <c r="F8" s="692">
        <v>35</v>
      </c>
      <c r="G8" s="667">
        <f>F8*E8</f>
        <v>24139.5</v>
      </c>
    </row>
    <row r="9" spans="1:7" ht="66" customHeight="1">
      <c r="A9" s="653">
        <v>2</v>
      </c>
      <c r="B9" s="654" t="s">
        <v>592</v>
      </c>
      <c r="C9" s="20" t="s">
        <v>33</v>
      </c>
      <c r="D9" s="665" t="s">
        <v>3</v>
      </c>
      <c r="E9" s="666">
        <v>72.16</v>
      </c>
      <c r="F9" s="692">
        <v>35</v>
      </c>
      <c r="G9" s="667">
        <f>F9*E9</f>
        <v>2525.6</v>
      </c>
    </row>
    <row r="10" spans="1:7" ht="66.75" customHeight="1">
      <c r="A10" s="655">
        <v>3</v>
      </c>
      <c r="B10" s="656" t="s">
        <v>586</v>
      </c>
      <c r="C10" s="79" t="s">
        <v>34</v>
      </c>
      <c r="D10" s="655" t="s">
        <v>3</v>
      </c>
      <c r="E10" s="668">
        <v>264</v>
      </c>
      <c r="F10" s="692">
        <v>42</v>
      </c>
      <c r="G10" s="669">
        <f>F10*E10</f>
        <v>11088</v>
      </c>
    </row>
    <row r="11" spans="1:7" ht="51">
      <c r="A11" s="653">
        <v>4</v>
      </c>
      <c r="B11" s="640" t="s">
        <v>866</v>
      </c>
      <c r="C11" s="613" t="s">
        <v>867</v>
      </c>
      <c r="D11" s="670" t="s">
        <v>3</v>
      </c>
      <c r="E11" s="671">
        <v>889.46</v>
      </c>
      <c r="F11" s="692">
        <v>36</v>
      </c>
      <c r="G11" s="672">
        <f>F11*E11</f>
        <v>32020.560000000001</v>
      </c>
    </row>
    <row r="12" spans="1:7" ht="15" customHeight="1">
      <c r="A12" s="1425">
        <v>5</v>
      </c>
      <c r="B12" s="1388" t="s">
        <v>593</v>
      </c>
      <c r="C12" s="1426" t="s">
        <v>35</v>
      </c>
      <c r="D12" s="665"/>
      <c r="E12" s="666"/>
      <c r="F12" s="1396">
        <v>6</v>
      </c>
      <c r="G12" s="673"/>
    </row>
    <row r="13" spans="1:7" ht="39.75" customHeight="1">
      <c r="A13" s="1385"/>
      <c r="B13" s="1389"/>
      <c r="C13" s="1427"/>
      <c r="D13" s="670" t="s">
        <v>3</v>
      </c>
      <c r="E13" s="671">
        <v>1109.46</v>
      </c>
      <c r="F13" s="1398"/>
      <c r="G13" s="672">
        <f>F12*E13</f>
        <v>6656.76</v>
      </c>
    </row>
    <row r="14" spans="1:7" ht="28.5" customHeight="1">
      <c r="A14" s="1425">
        <v>6</v>
      </c>
      <c r="B14" s="1388" t="s">
        <v>868</v>
      </c>
      <c r="C14" s="1426" t="s">
        <v>869</v>
      </c>
      <c r="D14" s="674"/>
      <c r="E14" s="675"/>
      <c r="F14" s="1396">
        <v>17</v>
      </c>
      <c r="G14" s="676"/>
    </row>
    <row r="15" spans="1:7" ht="64.5" customHeight="1">
      <c r="A15" s="1385"/>
      <c r="B15" s="1389"/>
      <c r="C15" s="1427"/>
      <c r="D15" s="670" t="s">
        <v>3</v>
      </c>
      <c r="E15" s="671">
        <v>1220.67</v>
      </c>
      <c r="F15" s="1398"/>
      <c r="G15" s="672">
        <f>F14*E15</f>
        <v>20751.39</v>
      </c>
    </row>
    <row r="16" spans="1:7">
      <c r="A16" s="1428">
        <v>7</v>
      </c>
      <c r="B16" s="1412" t="s">
        <v>597</v>
      </c>
      <c r="C16" s="1426" t="s">
        <v>157</v>
      </c>
      <c r="D16" s="1416" t="s">
        <v>3</v>
      </c>
      <c r="E16" s="1414">
        <v>14748</v>
      </c>
      <c r="F16" s="1396">
        <v>9</v>
      </c>
      <c r="G16" s="1409">
        <f>F16*E16</f>
        <v>132732</v>
      </c>
    </row>
    <row r="17" spans="1:7" ht="147.75" customHeight="1">
      <c r="A17" s="1429"/>
      <c r="B17" s="1413"/>
      <c r="C17" s="1427"/>
      <c r="D17" s="1417"/>
      <c r="E17" s="1415"/>
      <c r="F17" s="1398"/>
      <c r="G17" s="1410"/>
    </row>
    <row r="18" spans="1:7" ht="65.25" customHeight="1">
      <c r="A18" s="639">
        <v>8</v>
      </c>
      <c r="B18" s="657" t="s">
        <v>596</v>
      </c>
      <c r="C18" s="79" t="s">
        <v>36</v>
      </c>
      <c r="D18" s="655" t="s">
        <v>3</v>
      </c>
      <c r="E18" s="668">
        <v>1269.95</v>
      </c>
      <c r="F18" s="692">
        <v>21</v>
      </c>
      <c r="G18" s="677">
        <f>F18*E18</f>
        <v>26668.95</v>
      </c>
    </row>
    <row r="19" spans="1:7" ht="52.5" customHeight="1">
      <c r="A19" s="639">
        <v>9</v>
      </c>
      <c r="B19" s="657" t="s">
        <v>598</v>
      </c>
      <c r="C19" s="79" t="s">
        <v>37</v>
      </c>
      <c r="D19" s="655" t="s">
        <v>3</v>
      </c>
      <c r="E19" s="668">
        <v>1071.4000000000001</v>
      </c>
      <c r="F19" s="692">
        <v>14</v>
      </c>
      <c r="G19" s="677">
        <f>F19*E19</f>
        <v>14999.600000000002</v>
      </c>
    </row>
    <row r="20" spans="1:7" ht="39.75" customHeight="1">
      <c r="A20" s="639">
        <v>10</v>
      </c>
      <c r="B20" s="657" t="s">
        <v>870</v>
      </c>
      <c r="C20" s="79" t="s">
        <v>38</v>
      </c>
      <c r="D20" s="655" t="s">
        <v>3</v>
      </c>
      <c r="E20" s="668">
        <v>169.4</v>
      </c>
      <c r="F20" s="692">
        <v>25</v>
      </c>
      <c r="G20" s="677">
        <f>F20*E20</f>
        <v>4235</v>
      </c>
    </row>
    <row r="21" spans="1:7" ht="40.5" customHeight="1">
      <c r="A21" s="639">
        <v>11</v>
      </c>
      <c r="B21" s="657" t="s">
        <v>595</v>
      </c>
      <c r="C21" s="79" t="s">
        <v>39</v>
      </c>
      <c r="D21" s="655" t="s">
        <v>3</v>
      </c>
      <c r="E21" s="668">
        <v>3432</v>
      </c>
      <c r="F21" s="692">
        <v>13</v>
      </c>
      <c r="G21" s="669">
        <f>F21*E21</f>
        <v>44616</v>
      </c>
    </row>
    <row r="22" spans="1:7" ht="38.25">
      <c r="A22" s="642">
        <v>12</v>
      </c>
      <c r="B22" s="658" t="s">
        <v>871</v>
      </c>
      <c r="C22" s="105" t="s">
        <v>872</v>
      </c>
      <c r="D22" s="557"/>
      <c r="E22" s="678"/>
      <c r="F22" s="692"/>
      <c r="G22" s="679"/>
    </row>
    <row r="23" spans="1:7">
      <c r="A23" s="642"/>
      <c r="B23" s="659"/>
      <c r="C23" s="105" t="s">
        <v>158</v>
      </c>
      <c r="D23" s="557" t="s">
        <v>3</v>
      </c>
      <c r="E23" s="678">
        <v>271.92</v>
      </c>
      <c r="F23" s="692">
        <v>36</v>
      </c>
      <c r="G23" s="679">
        <f>E23*F23</f>
        <v>9789.1200000000008</v>
      </c>
    </row>
    <row r="24" spans="1:7">
      <c r="A24" s="642"/>
      <c r="B24" s="659"/>
      <c r="C24" s="105" t="s">
        <v>159</v>
      </c>
      <c r="D24" s="557" t="s">
        <v>3</v>
      </c>
      <c r="E24" s="678">
        <v>365.42</v>
      </c>
      <c r="F24" s="692">
        <v>7</v>
      </c>
      <c r="G24" s="679">
        <f>E24*F24</f>
        <v>2557.94</v>
      </c>
    </row>
    <row r="25" spans="1:7">
      <c r="A25" s="642"/>
      <c r="B25" s="659"/>
      <c r="C25" s="105" t="s">
        <v>160</v>
      </c>
      <c r="D25" s="557" t="s">
        <v>3</v>
      </c>
      <c r="E25" s="678">
        <v>640.41999999999996</v>
      </c>
      <c r="F25" s="692">
        <v>5</v>
      </c>
      <c r="G25" s="679">
        <f>E25*F25</f>
        <v>3202.1</v>
      </c>
    </row>
    <row r="26" spans="1:7" ht="93.75" customHeight="1">
      <c r="A26" s="639">
        <v>13</v>
      </c>
      <c r="B26" s="657" t="s">
        <v>587</v>
      </c>
      <c r="C26" s="79" t="s">
        <v>40</v>
      </c>
      <c r="D26" s="655" t="s">
        <v>3</v>
      </c>
      <c r="E26" s="668">
        <v>5052.3</v>
      </c>
      <c r="F26" s="692">
        <v>13</v>
      </c>
      <c r="G26" s="677">
        <f>F26*E26</f>
        <v>65679.900000000009</v>
      </c>
    </row>
    <row r="27" spans="1:7" ht="38.25">
      <c r="A27" s="653">
        <v>14</v>
      </c>
      <c r="B27" s="640" t="s">
        <v>588</v>
      </c>
      <c r="C27" s="79" t="s">
        <v>41</v>
      </c>
      <c r="D27" s="655" t="s">
        <v>3</v>
      </c>
      <c r="E27" s="668">
        <v>1122</v>
      </c>
      <c r="F27" s="692">
        <v>5</v>
      </c>
      <c r="G27" s="677">
        <f>F27*E27</f>
        <v>5610</v>
      </c>
    </row>
    <row r="28" spans="1:7" ht="38.25">
      <c r="A28" s="639">
        <v>15</v>
      </c>
      <c r="B28" s="657" t="s">
        <v>589</v>
      </c>
      <c r="C28" s="79" t="s">
        <v>42</v>
      </c>
      <c r="D28" s="655" t="s">
        <v>3</v>
      </c>
      <c r="E28" s="668">
        <v>2745.6</v>
      </c>
      <c r="F28" s="692">
        <v>13</v>
      </c>
      <c r="G28" s="677">
        <f>F28*E28</f>
        <v>35692.799999999996</v>
      </c>
    </row>
    <row r="29" spans="1:7" ht="37.5" customHeight="1">
      <c r="A29" s="639">
        <v>16</v>
      </c>
      <c r="B29" s="657" t="s">
        <v>874</v>
      </c>
      <c r="C29" s="15" t="s">
        <v>43</v>
      </c>
      <c r="D29" s="655" t="s">
        <v>3</v>
      </c>
      <c r="E29" s="668">
        <v>3179</v>
      </c>
      <c r="F29" s="692">
        <v>14</v>
      </c>
      <c r="G29" s="677">
        <f>F29*E29</f>
        <v>44506</v>
      </c>
    </row>
    <row r="30" spans="1:7" ht="138.75" customHeight="1">
      <c r="A30" s="639">
        <v>17</v>
      </c>
      <c r="B30" s="657" t="s">
        <v>590</v>
      </c>
      <c r="C30" s="79" t="s">
        <v>59</v>
      </c>
      <c r="D30" s="655" t="s">
        <v>3</v>
      </c>
      <c r="E30" s="668">
        <v>4253.7</v>
      </c>
      <c r="F30" s="692">
        <v>14</v>
      </c>
      <c r="G30" s="680">
        <f>E30*F30</f>
        <v>59551.799999999996</v>
      </c>
    </row>
    <row r="31" spans="1:7" ht="117.75" customHeight="1">
      <c r="A31" s="639">
        <v>18</v>
      </c>
      <c r="B31" s="657" t="s">
        <v>873</v>
      </c>
      <c r="C31" s="79" t="s">
        <v>62</v>
      </c>
      <c r="D31" s="655" t="s">
        <v>3</v>
      </c>
      <c r="E31" s="668">
        <v>5339.4</v>
      </c>
      <c r="F31" s="692">
        <v>14</v>
      </c>
      <c r="G31" s="680">
        <f>E31*F31</f>
        <v>74751.599999999991</v>
      </c>
    </row>
    <row r="32" spans="1:7" ht="51">
      <c r="A32" s="639">
        <v>19</v>
      </c>
      <c r="B32" s="657" t="s">
        <v>594</v>
      </c>
      <c r="C32" s="79" t="s">
        <v>60</v>
      </c>
      <c r="D32" s="655" t="s">
        <v>3</v>
      </c>
      <c r="E32" s="668">
        <v>938.47</v>
      </c>
      <c r="F32" s="692">
        <v>14</v>
      </c>
      <c r="G32" s="680">
        <f>E32*F32</f>
        <v>13138.58</v>
      </c>
    </row>
    <row r="33" spans="1:11" ht="51.75" customHeight="1">
      <c r="A33" s="639">
        <v>20</v>
      </c>
      <c r="B33" s="657" t="s">
        <v>875</v>
      </c>
      <c r="C33" s="15" t="s">
        <v>61</v>
      </c>
      <c r="D33" s="655" t="s">
        <v>3</v>
      </c>
      <c r="E33" s="668">
        <v>2047.76</v>
      </c>
      <c r="F33" s="692">
        <v>14</v>
      </c>
      <c r="G33" s="680">
        <f>E33*F33</f>
        <v>28668.639999999999</v>
      </c>
      <c r="K33" s="444"/>
    </row>
    <row r="34" spans="1:11" ht="18">
      <c r="A34" s="1242"/>
      <c r="B34" s="1243"/>
      <c r="C34" s="1420" t="s">
        <v>6</v>
      </c>
      <c r="D34" s="1420"/>
      <c r="E34" s="1420"/>
      <c r="F34" s="1420"/>
      <c r="G34" s="1244">
        <f>SUM(G8:G33)</f>
        <v>663581.84</v>
      </c>
    </row>
    <row r="35" spans="1:11" ht="15.75" customHeight="1">
      <c r="A35" s="637"/>
      <c r="B35" s="1408" t="s">
        <v>238</v>
      </c>
      <c r="C35" s="1408"/>
      <c r="D35" s="1408"/>
      <c r="E35" s="1408"/>
      <c r="F35" s="1408"/>
      <c r="G35" s="637"/>
    </row>
    <row r="36" spans="1:11">
      <c r="A36" s="1400" t="s">
        <v>13</v>
      </c>
      <c r="B36" s="1400" t="s">
        <v>110</v>
      </c>
      <c r="C36" s="1400" t="s">
        <v>14</v>
      </c>
      <c r="D36" s="1400" t="s">
        <v>1</v>
      </c>
      <c r="E36" s="616" t="s">
        <v>16</v>
      </c>
      <c r="F36" s="1404" t="s">
        <v>15</v>
      </c>
      <c r="G36" s="1406" t="s">
        <v>17</v>
      </c>
    </row>
    <row r="37" spans="1:11">
      <c r="A37" s="1401"/>
      <c r="B37" s="1401"/>
      <c r="C37" s="1401"/>
      <c r="D37" s="1401"/>
      <c r="E37" s="691" t="s">
        <v>18</v>
      </c>
      <c r="F37" s="1405"/>
      <c r="G37" s="1407"/>
    </row>
    <row r="38" spans="1:11" ht="38.25">
      <c r="A38" s="1384"/>
      <c r="B38" s="1383" t="s">
        <v>138</v>
      </c>
      <c r="C38" s="78" t="s">
        <v>44</v>
      </c>
      <c r="D38" s="674"/>
      <c r="E38" s="675"/>
      <c r="F38" s="1421">
        <v>4</v>
      </c>
      <c r="G38" s="681"/>
    </row>
    <row r="39" spans="1:11">
      <c r="A39" s="1384"/>
      <c r="B39" s="1384"/>
      <c r="C39" s="81" t="s">
        <v>45</v>
      </c>
      <c r="D39" s="670" t="s">
        <v>3</v>
      </c>
      <c r="E39" s="671"/>
      <c r="F39" s="1422"/>
      <c r="G39" s="672"/>
    </row>
    <row r="40" spans="1:11">
      <c r="A40" s="1384"/>
      <c r="B40" s="1384"/>
      <c r="C40" s="81" t="s">
        <v>161</v>
      </c>
      <c r="D40" s="670" t="s">
        <v>3</v>
      </c>
      <c r="E40" s="671"/>
      <c r="F40" s="692">
        <v>4</v>
      </c>
      <c r="G40" s="672"/>
    </row>
    <row r="41" spans="1:11">
      <c r="A41" s="1384"/>
      <c r="B41" s="1384"/>
      <c r="C41" s="81" t="s">
        <v>162</v>
      </c>
      <c r="D41" s="670" t="s">
        <v>3</v>
      </c>
      <c r="E41" s="671"/>
      <c r="F41" s="692">
        <v>6</v>
      </c>
      <c r="G41" s="669"/>
    </row>
    <row r="42" spans="1:11">
      <c r="A42" s="1384"/>
      <c r="B42" s="1384"/>
      <c r="C42" s="81" t="s">
        <v>163</v>
      </c>
      <c r="D42" s="670" t="s">
        <v>3</v>
      </c>
      <c r="E42" s="671"/>
      <c r="F42" s="692">
        <v>7</v>
      </c>
      <c r="G42" s="669"/>
    </row>
    <row r="43" spans="1:11">
      <c r="A43" s="1385"/>
      <c r="B43" s="1385"/>
      <c r="C43" s="81" t="s">
        <v>164</v>
      </c>
      <c r="D43" s="670" t="s">
        <v>3</v>
      </c>
      <c r="E43" s="671"/>
      <c r="F43" s="692">
        <v>14</v>
      </c>
      <c r="G43" s="669"/>
    </row>
    <row r="44" spans="1:11" ht="38.25">
      <c r="A44" s="1384"/>
      <c r="B44" s="1383" t="s">
        <v>140</v>
      </c>
      <c r="C44" s="78" t="s">
        <v>44</v>
      </c>
      <c r="D44" s="674"/>
      <c r="E44" s="675"/>
      <c r="F44" s="692"/>
      <c r="G44" s="681"/>
    </row>
    <row r="45" spans="1:11">
      <c r="A45" s="1384"/>
      <c r="B45" s="1384"/>
      <c r="C45" s="79" t="s">
        <v>46</v>
      </c>
      <c r="D45" s="655" t="s">
        <v>3</v>
      </c>
      <c r="E45" s="668"/>
      <c r="F45" s="692">
        <v>13</v>
      </c>
      <c r="G45" s="669"/>
    </row>
    <row r="46" spans="1:11">
      <c r="A46" s="1384"/>
      <c r="B46" s="1384"/>
      <c r="C46" s="81" t="s">
        <v>47</v>
      </c>
      <c r="D46" s="670" t="s">
        <v>3</v>
      </c>
      <c r="E46" s="671"/>
      <c r="F46" s="692">
        <v>13</v>
      </c>
      <c r="G46" s="669"/>
      <c r="I46" s="74"/>
    </row>
    <row r="47" spans="1:11">
      <c r="A47" s="1384"/>
      <c r="B47" s="1384"/>
      <c r="C47" s="81" t="s">
        <v>48</v>
      </c>
      <c r="D47" s="670" t="s">
        <v>3</v>
      </c>
      <c r="E47" s="671"/>
      <c r="F47" s="692">
        <v>8</v>
      </c>
      <c r="G47" s="669"/>
    </row>
    <row r="48" spans="1:11">
      <c r="A48" s="1385"/>
      <c r="B48" s="1385"/>
      <c r="C48" s="81" t="s">
        <v>49</v>
      </c>
      <c r="D48" s="670" t="s">
        <v>3</v>
      </c>
      <c r="E48" s="671"/>
      <c r="F48" s="692">
        <v>14</v>
      </c>
      <c r="G48" s="669"/>
    </row>
    <row r="49" spans="1:7" ht="39.75" customHeight="1">
      <c r="A49" s="1387"/>
      <c r="B49" s="1386" t="s">
        <v>141</v>
      </c>
      <c r="C49" s="79" t="s">
        <v>50</v>
      </c>
      <c r="D49" s="655"/>
      <c r="E49" s="668"/>
      <c r="F49" s="692"/>
      <c r="G49" s="669"/>
    </row>
    <row r="50" spans="1:7">
      <c r="A50" s="1387"/>
      <c r="B50" s="1387"/>
      <c r="C50" s="79" t="s">
        <v>51</v>
      </c>
      <c r="D50" s="655" t="s">
        <v>28</v>
      </c>
      <c r="E50" s="668"/>
      <c r="F50" s="692">
        <v>414</v>
      </c>
      <c r="G50" s="669"/>
    </row>
    <row r="51" spans="1:7">
      <c r="A51" s="1387"/>
      <c r="B51" s="1387"/>
      <c r="C51" s="79" t="s">
        <v>52</v>
      </c>
      <c r="D51" s="655" t="s">
        <v>28</v>
      </c>
      <c r="E51" s="668"/>
      <c r="F51" s="692">
        <v>22</v>
      </c>
      <c r="G51" s="669"/>
    </row>
    <row r="52" spans="1:7">
      <c r="A52" s="1387"/>
      <c r="B52" s="1387"/>
      <c r="C52" s="79" t="s">
        <v>165</v>
      </c>
      <c r="D52" s="655" t="s">
        <v>28</v>
      </c>
      <c r="E52" s="668"/>
      <c r="F52" s="692">
        <v>97</v>
      </c>
      <c r="G52" s="669"/>
    </row>
    <row r="53" spans="1:7" ht="38.25">
      <c r="A53" s="1387"/>
      <c r="B53" s="1386" t="s">
        <v>142</v>
      </c>
      <c r="C53" s="79" t="s">
        <v>166</v>
      </c>
      <c r="D53" s="655"/>
      <c r="E53" s="668"/>
      <c r="F53" s="692"/>
      <c r="G53" s="669"/>
    </row>
    <row r="54" spans="1:7">
      <c r="A54" s="1387"/>
      <c r="B54" s="1387"/>
      <c r="C54" s="79" t="s">
        <v>51</v>
      </c>
      <c r="D54" s="655" t="s">
        <v>28</v>
      </c>
      <c r="E54" s="668"/>
      <c r="F54" s="692">
        <v>415</v>
      </c>
      <c r="G54" s="669"/>
    </row>
    <row r="55" spans="1:7">
      <c r="A55" s="1387"/>
      <c r="B55" s="1387"/>
      <c r="C55" s="79" t="s">
        <v>52</v>
      </c>
      <c r="D55" s="655" t="s">
        <v>28</v>
      </c>
      <c r="E55" s="668"/>
      <c r="F55" s="692">
        <v>107</v>
      </c>
      <c r="G55" s="669"/>
    </row>
    <row r="56" spans="1:7" ht="51.75" customHeight="1">
      <c r="A56" s="639"/>
      <c r="B56" s="638" t="s">
        <v>143</v>
      </c>
      <c r="C56" s="79" t="s">
        <v>53</v>
      </c>
      <c r="D56" s="655" t="s">
        <v>28</v>
      </c>
      <c r="E56" s="693"/>
      <c r="F56" s="692">
        <v>82</v>
      </c>
      <c r="G56" s="669"/>
    </row>
    <row r="57" spans="1:7" ht="54" customHeight="1">
      <c r="A57" s="653"/>
      <c r="B57" s="531" t="s">
        <v>144</v>
      </c>
      <c r="C57" s="79" t="s">
        <v>54</v>
      </c>
      <c r="D57" s="655" t="s">
        <v>28</v>
      </c>
      <c r="E57" s="693"/>
      <c r="F57" s="692">
        <v>183</v>
      </c>
      <c r="G57" s="669"/>
    </row>
    <row r="58" spans="1:7" ht="15" customHeight="1">
      <c r="A58" s="1423"/>
      <c r="B58" s="1388" t="s">
        <v>145</v>
      </c>
      <c r="C58" s="1391" t="s">
        <v>55</v>
      </c>
      <c r="D58" s="1416" t="s">
        <v>3</v>
      </c>
      <c r="E58" s="1418"/>
      <c r="F58" s="1396">
        <v>47</v>
      </c>
      <c r="G58" s="1409"/>
    </row>
    <row r="59" spans="1:7" ht="26.25" customHeight="1">
      <c r="A59" s="1389"/>
      <c r="B59" s="1389"/>
      <c r="C59" s="1391"/>
      <c r="D59" s="1417"/>
      <c r="E59" s="1419"/>
      <c r="F59" s="1398"/>
      <c r="G59" s="1410"/>
    </row>
    <row r="60" spans="1:7" ht="38.25">
      <c r="A60" s="660"/>
      <c r="B60" s="640" t="s">
        <v>443</v>
      </c>
      <c r="C60" s="79" t="s">
        <v>56</v>
      </c>
      <c r="D60" s="655" t="s">
        <v>3</v>
      </c>
      <c r="E60" s="693"/>
      <c r="F60" s="692">
        <v>108</v>
      </c>
      <c r="G60" s="669"/>
    </row>
    <row r="61" spans="1:7" ht="15" customHeight="1">
      <c r="A61" s="1423"/>
      <c r="B61" s="1388" t="s">
        <v>444</v>
      </c>
      <c r="C61" s="1394" t="s">
        <v>57</v>
      </c>
      <c r="D61" s="1395" t="s">
        <v>3</v>
      </c>
      <c r="E61" s="1399"/>
      <c r="F61" s="1396">
        <v>40</v>
      </c>
      <c r="G61" s="1411"/>
    </row>
    <row r="62" spans="1:7">
      <c r="A62" s="1390"/>
      <c r="B62" s="1390"/>
      <c r="C62" s="1394"/>
      <c r="D62" s="1395"/>
      <c r="E62" s="1399"/>
      <c r="F62" s="1397"/>
      <c r="G62" s="1411"/>
    </row>
    <row r="63" spans="1:7">
      <c r="A63" s="1390"/>
      <c r="B63" s="1390"/>
      <c r="C63" s="1394"/>
      <c r="D63" s="1395"/>
      <c r="E63" s="1399"/>
      <c r="F63" s="1397"/>
      <c r="G63" s="1411"/>
    </row>
    <row r="64" spans="1:7">
      <c r="A64" s="1390"/>
      <c r="B64" s="1390"/>
      <c r="C64" s="1394"/>
      <c r="D64" s="1395"/>
      <c r="E64" s="1399"/>
      <c r="F64" s="1397"/>
      <c r="G64" s="1411"/>
    </row>
    <row r="65" spans="1:7" ht="33.75" customHeight="1">
      <c r="A65" s="1389"/>
      <c r="B65" s="1389"/>
      <c r="C65" s="1394"/>
      <c r="D65" s="1395"/>
      <c r="E65" s="1399"/>
      <c r="F65" s="1398"/>
      <c r="G65" s="1411"/>
    </row>
    <row r="66" spans="1:7" ht="96.75" customHeight="1">
      <c r="A66" s="1393"/>
      <c r="B66" s="1392" t="s">
        <v>582</v>
      </c>
      <c r="C66" s="77" t="s">
        <v>58</v>
      </c>
      <c r="D66" s="682"/>
      <c r="E66" s="617"/>
      <c r="F66" s="692"/>
      <c r="G66" s="683"/>
    </row>
    <row r="67" spans="1:7">
      <c r="A67" s="1393"/>
      <c r="B67" s="1393"/>
      <c r="C67" s="16" t="s">
        <v>167</v>
      </c>
      <c r="D67" s="557" t="s">
        <v>28</v>
      </c>
      <c r="E67" s="617"/>
      <c r="F67" s="692">
        <v>267</v>
      </c>
      <c r="G67" s="684"/>
    </row>
    <row r="68" spans="1:7" ht="51">
      <c r="A68" s="642"/>
      <c r="B68" s="641" t="s">
        <v>591</v>
      </c>
      <c r="C68" s="17" t="s">
        <v>681</v>
      </c>
      <c r="D68" s="557" t="s">
        <v>3</v>
      </c>
      <c r="E68" s="617"/>
      <c r="F68" s="692">
        <v>2</v>
      </c>
      <c r="G68" s="684"/>
    </row>
    <row r="69" spans="1:7" ht="32.25" customHeight="1">
      <c r="A69" s="642"/>
      <c r="B69" s="641" t="s">
        <v>680</v>
      </c>
      <c r="C69" s="17" t="s">
        <v>66</v>
      </c>
      <c r="D69" s="557" t="s">
        <v>3</v>
      </c>
      <c r="E69" s="617"/>
      <c r="F69" s="692">
        <v>2</v>
      </c>
      <c r="G69" s="684"/>
    </row>
    <row r="70" spans="1:7" ht="16.5" customHeight="1">
      <c r="A70" s="652"/>
      <c r="B70" s="652"/>
      <c r="C70" s="1380" t="s">
        <v>522</v>
      </c>
      <c r="D70" s="1381"/>
      <c r="E70" s="1381"/>
      <c r="F70" s="1382"/>
      <c r="G70" s="445"/>
    </row>
    <row r="71" spans="1:7">
      <c r="A71" s="661"/>
      <c r="B71" s="662"/>
      <c r="C71" s="18"/>
      <c r="D71" s="685"/>
      <c r="E71" s="686"/>
      <c r="F71" s="694"/>
      <c r="G71" s="687" t="s">
        <v>682</v>
      </c>
    </row>
    <row r="72" spans="1:7">
      <c r="A72" s="663"/>
      <c r="B72" s="664"/>
      <c r="C72" s="19"/>
      <c r="D72" s="688"/>
      <c r="E72" s="695"/>
      <c r="F72" s="696"/>
      <c r="G72" s="689"/>
    </row>
    <row r="73" spans="1:7">
      <c r="A73" s="663"/>
      <c r="B73" s="664"/>
      <c r="C73" s="2"/>
      <c r="D73" s="663"/>
      <c r="E73" s="695"/>
      <c r="F73" s="697"/>
      <c r="G73" s="689"/>
    </row>
    <row r="82" spans="9:9">
      <c r="I82" s="74"/>
    </row>
  </sheetData>
  <mergeCells count="60">
    <mergeCell ref="F16:F17"/>
    <mergeCell ref="F12:F13"/>
    <mergeCell ref="F14:F15"/>
    <mergeCell ref="A12:A13"/>
    <mergeCell ref="C12:C13"/>
    <mergeCell ref="A14:A15"/>
    <mergeCell ref="C14:C15"/>
    <mergeCell ref="A16:A17"/>
    <mergeCell ref="C16:C17"/>
    <mergeCell ref="A1:G1"/>
    <mergeCell ref="A2:G2"/>
    <mergeCell ref="A3:G3"/>
    <mergeCell ref="A5:G5"/>
    <mergeCell ref="A4:G4"/>
    <mergeCell ref="A66:A67"/>
    <mergeCell ref="A38:A43"/>
    <mergeCell ref="A44:A48"/>
    <mergeCell ref="A49:A52"/>
    <mergeCell ref="A53:A55"/>
    <mergeCell ref="A58:A59"/>
    <mergeCell ref="A61:A65"/>
    <mergeCell ref="A36:A37"/>
    <mergeCell ref="C36:C37"/>
    <mergeCell ref="D36:D37"/>
    <mergeCell ref="F36:F37"/>
    <mergeCell ref="F38:F39"/>
    <mergeCell ref="G6:G7"/>
    <mergeCell ref="G36:G37"/>
    <mergeCell ref="B35:F35"/>
    <mergeCell ref="G58:G59"/>
    <mergeCell ref="G61:G65"/>
    <mergeCell ref="B12:B13"/>
    <mergeCell ref="B14:B15"/>
    <mergeCell ref="B16:B17"/>
    <mergeCell ref="B36:B37"/>
    <mergeCell ref="E16:E17"/>
    <mergeCell ref="D58:D59"/>
    <mergeCell ref="F58:F59"/>
    <mergeCell ref="E58:E59"/>
    <mergeCell ref="G16:G17"/>
    <mergeCell ref="D16:D17"/>
    <mergeCell ref="C34:F34"/>
    <mergeCell ref="A6:A7"/>
    <mergeCell ref="B6:B7"/>
    <mergeCell ref="C6:C7"/>
    <mergeCell ref="D6:D7"/>
    <mergeCell ref="F6:F7"/>
    <mergeCell ref="C70:F70"/>
    <mergeCell ref="B38:B43"/>
    <mergeCell ref="B44:B48"/>
    <mergeCell ref="B49:B52"/>
    <mergeCell ref="B53:B55"/>
    <mergeCell ref="B58:B59"/>
    <mergeCell ref="B61:B65"/>
    <mergeCell ref="C58:C59"/>
    <mergeCell ref="B66:B67"/>
    <mergeCell ref="C61:C65"/>
    <mergeCell ref="D61:D65"/>
    <mergeCell ref="F61:F65"/>
    <mergeCell ref="E61:E65"/>
  </mergeCells>
  <pageMargins left="0.7" right="0.7" top="0.75" bottom="0.75" header="0.35" footer="0.3"/>
  <pageSetup scale="87" fitToHeight="0" orientation="portrait" r:id="rId1"/>
  <rowBreaks count="1" manualBreakCount="1">
    <brk id="34" max="6" man="1"/>
  </rowBreaks>
</worksheet>
</file>

<file path=xl/worksheets/sheet11.xml><?xml version="1.0" encoding="utf-8"?>
<worksheet xmlns="http://schemas.openxmlformats.org/spreadsheetml/2006/main" xmlns:r="http://schemas.openxmlformats.org/officeDocument/2006/relationships">
  <sheetPr>
    <tabColor rgb="FF92D050"/>
  </sheetPr>
  <dimension ref="A1:I50"/>
  <sheetViews>
    <sheetView view="pageBreakPreview" zoomScale="60" workbookViewId="0">
      <selection activeCell="AA61" sqref="AA61"/>
    </sheetView>
  </sheetViews>
  <sheetFormatPr defaultRowHeight="15"/>
  <sheetData>
    <row r="1" spans="1:9">
      <c r="A1" s="1379" t="s">
        <v>674</v>
      </c>
      <c r="B1" s="1430"/>
      <c r="C1" s="1430"/>
      <c r="D1" s="1430"/>
      <c r="E1" s="1430"/>
      <c r="F1" s="1430"/>
      <c r="G1" s="1430"/>
      <c r="H1" s="1430"/>
      <c r="I1" s="1430"/>
    </row>
    <row r="2" spans="1:9">
      <c r="A2" s="1430"/>
      <c r="B2" s="1430"/>
      <c r="C2" s="1430"/>
      <c r="D2" s="1430"/>
      <c r="E2" s="1430"/>
      <c r="F2" s="1430"/>
      <c r="G2" s="1430"/>
      <c r="H2" s="1430"/>
      <c r="I2" s="1430"/>
    </row>
    <row r="3" spans="1:9">
      <c r="A3" s="1430"/>
      <c r="B3" s="1430"/>
      <c r="C3" s="1430"/>
      <c r="D3" s="1430"/>
      <c r="E3" s="1430"/>
      <c r="F3" s="1430"/>
      <c r="G3" s="1430"/>
      <c r="H3" s="1430"/>
      <c r="I3" s="1430"/>
    </row>
    <row r="4" spans="1:9">
      <c r="A4" s="1430"/>
      <c r="B4" s="1430"/>
      <c r="C4" s="1430"/>
      <c r="D4" s="1430"/>
      <c r="E4" s="1430"/>
      <c r="F4" s="1430"/>
      <c r="G4" s="1430"/>
      <c r="H4" s="1430"/>
      <c r="I4" s="1430"/>
    </row>
    <row r="5" spans="1:9">
      <c r="A5" s="1430"/>
      <c r="B5" s="1430"/>
      <c r="C5" s="1430"/>
      <c r="D5" s="1430"/>
      <c r="E5" s="1430"/>
      <c r="F5" s="1430"/>
      <c r="G5" s="1430"/>
      <c r="H5" s="1430"/>
      <c r="I5" s="1430"/>
    </row>
    <row r="6" spans="1:9">
      <c r="A6" s="1430"/>
      <c r="B6" s="1430"/>
      <c r="C6" s="1430"/>
      <c r="D6" s="1430"/>
      <c r="E6" s="1430"/>
      <c r="F6" s="1430"/>
      <c r="G6" s="1430"/>
      <c r="H6" s="1430"/>
      <c r="I6" s="1430"/>
    </row>
    <row r="7" spans="1:9">
      <c r="A7" s="1430"/>
      <c r="B7" s="1430"/>
      <c r="C7" s="1430"/>
      <c r="D7" s="1430"/>
      <c r="E7" s="1430"/>
      <c r="F7" s="1430"/>
      <c r="G7" s="1430"/>
      <c r="H7" s="1430"/>
      <c r="I7" s="1430"/>
    </row>
    <row r="8" spans="1:9">
      <c r="A8" s="1430"/>
      <c r="B8" s="1430"/>
      <c r="C8" s="1430"/>
      <c r="D8" s="1430"/>
      <c r="E8" s="1430"/>
      <c r="F8" s="1430"/>
      <c r="G8" s="1430"/>
      <c r="H8" s="1430"/>
      <c r="I8" s="1430"/>
    </row>
    <row r="9" spans="1:9">
      <c r="A9" s="1430"/>
      <c r="B9" s="1430"/>
      <c r="C9" s="1430"/>
      <c r="D9" s="1430"/>
      <c r="E9" s="1430"/>
      <c r="F9" s="1430"/>
      <c r="G9" s="1430"/>
      <c r="H9" s="1430"/>
      <c r="I9" s="1430"/>
    </row>
    <row r="10" spans="1:9">
      <c r="A10" s="1430"/>
      <c r="B10" s="1430"/>
      <c r="C10" s="1430"/>
      <c r="D10" s="1430"/>
      <c r="E10" s="1430"/>
      <c r="F10" s="1430"/>
      <c r="G10" s="1430"/>
      <c r="H10" s="1430"/>
      <c r="I10" s="1430"/>
    </row>
    <row r="11" spans="1:9">
      <c r="A11" s="1430"/>
      <c r="B11" s="1430"/>
      <c r="C11" s="1430"/>
      <c r="D11" s="1430"/>
      <c r="E11" s="1430"/>
      <c r="F11" s="1430"/>
      <c r="G11" s="1430"/>
      <c r="H11" s="1430"/>
      <c r="I11" s="1430"/>
    </row>
    <row r="12" spans="1:9">
      <c r="A12" s="1430"/>
      <c r="B12" s="1430"/>
      <c r="C12" s="1430"/>
      <c r="D12" s="1430"/>
      <c r="E12" s="1430"/>
      <c r="F12" s="1430"/>
      <c r="G12" s="1430"/>
      <c r="H12" s="1430"/>
      <c r="I12" s="1430"/>
    </row>
    <row r="13" spans="1:9">
      <c r="A13" s="1430"/>
      <c r="B13" s="1430"/>
      <c r="C13" s="1430"/>
      <c r="D13" s="1430"/>
      <c r="E13" s="1430"/>
      <c r="F13" s="1430"/>
      <c r="G13" s="1430"/>
      <c r="H13" s="1430"/>
      <c r="I13" s="1430"/>
    </row>
    <row r="14" spans="1:9">
      <c r="A14" s="1430"/>
      <c r="B14" s="1430"/>
      <c r="C14" s="1430"/>
      <c r="D14" s="1430"/>
      <c r="E14" s="1430"/>
      <c r="F14" s="1430"/>
      <c r="G14" s="1430"/>
      <c r="H14" s="1430"/>
      <c r="I14" s="1430"/>
    </row>
    <row r="15" spans="1:9">
      <c r="A15" s="1430"/>
      <c r="B15" s="1430"/>
      <c r="C15" s="1430"/>
      <c r="D15" s="1430"/>
      <c r="E15" s="1430"/>
      <c r="F15" s="1430"/>
      <c r="G15" s="1430"/>
      <c r="H15" s="1430"/>
      <c r="I15" s="1430"/>
    </row>
    <row r="16" spans="1:9">
      <c r="A16" s="1430"/>
      <c r="B16" s="1430"/>
      <c r="C16" s="1430"/>
      <c r="D16" s="1430"/>
      <c r="E16" s="1430"/>
      <c r="F16" s="1430"/>
      <c r="G16" s="1430"/>
      <c r="H16" s="1430"/>
      <c r="I16" s="1430"/>
    </row>
    <row r="17" spans="1:9">
      <c r="A17" s="1430"/>
      <c r="B17" s="1430"/>
      <c r="C17" s="1430"/>
      <c r="D17" s="1430"/>
      <c r="E17" s="1430"/>
      <c r="F17" s="1430"/>
      <c r="G17" s="1430"/>
      <c r="H17" s="1430"/>
      <c r="I17" s="1430"/>
    </row>
    <row r="18" spans="1:9">
      <c r="A18" s="1430"/>
      <c r="B18" s="1430"/>
      <c r="C18" s="1430"/>
      <c r="D18" s="1430"/>
      <c r="E18" s="1430"/>
      <c r="F18" s="1430"/>
      <c r="G18" s="1430"/>
      <c r="H18" s="1430"/>
      <c r="I18" s="1430"/>
    </row>
    <row r="19" spans="1:9">
      <c r="A19" s="1430"/>
      <c r="B19" s="1430"/>
      <c r="C19" s="1430"/>
      <c r="D19" s="1430"/>
      <c r="E19" s="1430"/>
      <c r="F19" s="1430"/>
      <c r="G19" s="1430"/>
      <c r="H19" s="1430"/>
      <c r="I19" s="1430"/>
    </row>
    <row r="20" spans="1:9">
      <c r="A20" s="1430"/>
      <c r="B20" s="1430"/>
      <c r="C20" s="1430"/>
      <c r="D20" s="1430"/>
      <c r="E20" s="1430"/>
      <c r="F20" s="1430"/>
      <c r="G20" s="1430"/>
      <c r="H20" s="1430"/>
      <c r="I20" s="1430"/>
    </row>
    <row r="21" spans="1:9">
      <c r="A21" s="1430"/>
      <c r="B21" s="1430"/>
      <c r="C21" s="1430"/>
      <c r="D21" s="1430"/>
      <c r="E21" s="1430"/>
      <c r="F21" s="1430"/>
      <c r="G21" s="1430"/>
      <c r="H21" s="1430"/>
      <c r="I21" s="1430"/>
    </row>
    <row r="22" spans="1:9">
      <c r="A22" s="1430"/>
      <c r="B22" s="1430"/>
      <c r="C22" s="1430"/>
      <c r="D22" s="1430"/>
      <c r="E22" s="1430"/>
      <c r="F22" s="1430"/>
      <c r="G22" s="1430"/>
      <c r="H22" s="1430"/>
      <c r="I22" s="1430"/>
    </row>
    <row r="23" spans="1:9">
      <c r="A23" s="1430"/>
      <c r="B23" s="1430"/>
      <c r="C23" s="1430"/>
      <c r="D23" s="1430"/>
      <c r="E23" s="1430"/>
      <c r="F23" s="1430"/>
      <c r="G23" s="1430"/>
      <c r="H23" s="1430"/>
      <c r="I23" s="1430"/>
    </row>
    <row r="24" spans="1:9">
      <c r="A24" s="1430"/>
      <c r="B24" s="1430"/>
      <c r="C24" s="1430"/>
      <c r="D24" s="1430"/>
      <c r="E24" s="1430"/>
      <c r="F24" s="1430"/>
      <c r="G24" s="1430"/>
      <c r="H24" s="1430"/>
      <c r="I24" s="1430"/>
    </row>
    <row r="25" spans="1:9">
      <c r="A25" s="1430"/>
      <c r="B25" s="1430"/>
      <c r="C25" s="1430"/>
      <c r="D25" s="1430"/>
      <c r="E25" s="1430"/>
      <c r="F25" s="1430"/>
      <c r="G25" s="1430"/>
      <c r="H25" s="1430"/>
      <c r="I25" s="1430"/>
    </row>
    <row r="26" spans="1:9">
      <c r="A26" s="1430"/>
      <c r="B26" s="1430"/>
      <c r="C26" s="1430"/>
      <c r="D26" s="1430"/>
      <c r="E26" s="1430"/>
      <c r="F26" s="1430"/>
      <c r="G26" s="1430"/>
      <c r="H26" s="1430"/>
      <c r="I26" s="1430"/>
    </row>
    <row r="27" spans="1:9">
      <c r="A27" s="1430"/>
      <c r="B27" s="1430"/>
      <c r="C27" s="1430"/>
      <c r="D27" s="1430"/>
      <c r="E27" s="1430"/>
      <c r="F27" s="1430"/>
      <c r="G27" s="1430"/>
      <c r="H27" s="1430"/>
      <c r="I27" s="1430"/>
    </row>
    <row r="28" spans="1:9">
      <c r="A28" s="1430"/>
      <c r="B28" s="1430"/>
      <c r="C28" s="1430"/>
      <c r="D28" s="1430"/>
      <c r="E28" s="1430"/>
      <c r="F28" s="1430"/>
      <c r="G28" s="1430"/>
      <c r="H28" s="1430"/>
      <c r="I28" s="1430"/>
    </row>
    <row r="29" spans="1:9">
      <c r="A29" s="1430"/>
      <c r="B29" s="1430"/>
      <c r="C29" s="1430"/>
      <c r="D29" s="1430"/>
      <c r="E29" s="1430"/>
      <c r="F29" s="1430"/>
      <c r="G29" s="1430"/>
      <c r="H29" s="1430"/>
      <c r="I29" s="1430"/>
    </row>
    <row r="30" spans="1:9">
      <c r="A30" s="1430"/>
      <c r="B30" s="1430"/>
      <c r="C30" s="1430"/>
      <c r="D30" s="1430"/>
      <c r="E30" s="1430"/>
      <c r="F30" s="1430"/>
      <c r="G30" s="1430"/>
      <c r="H30" s="1430"/>
      <c r="I30" s="1430"/>
    </row>
    <row r="31" spans="1:9">
      <c r="A31" s="1430"/>
      <c r="B31" s="1430"/>
      <c r="C31" s="1430"/>
      <c r="D31" s="1430"/>
      <c r="E31" s="1430"/>
      <c r="F31" s="1430"/>
      <c r="G31" s="1430"/>
      <c r="H31" s="1430"/>
      <c r="I31" s="1430"/>
    </row>
    <row r="32" spans="1:9">
      <c r="A32" s="1430"/>
      <c r="B32" s="1430"/>
      <c r="C32" s="1430"/>
      <c r="D32" s="1430"/>
      <c r="E32" s="1430"/>
      <c r="F32" s="1430"/>
      <c r="G32" s="1430"/>
      <c r="H32" s="1430"/>
      <c r="I32" s="1430"/>
    </row>
    <row r="33" spans="1:9">
      <c r="A33" s="1430"/>
      <c r="B33" s="1430"/>
      <c r="C33" s="1430"/>
      <c r="D33" s="1430"/>
      <c r="E33" s="1430"/>
      <c r="F33" s="1430"/>
      <c r="G33" s="1430"/>
      <c r="H33" s="1430"/>
      <c r="I33" s="1430"/>
    </row>
    <row r="34" spans="1:9">
      <c r="A34" s="1430"/>
      <c r="B34" s="1430"/>
      <c r="C34" s="1430"/>
      <c r="D34" s="1430"/>
      <c r="E34" s="1430"/>
      <c r="F34" s="1430"/>
      <c r="G34" s="1430"/>
      <c r="H34" s="1430"/>
      <c r="I34" s="1430"/>
    </row>
    <row r="35" spans="1:9">
      <c r="A35" s="1430"/>
      <c r="B35" s="1430"/>
      <c r="C35" s="1430"/>
      <c r="D35" s="1430"/>
      <c r="E35" s="1430"/>
      <c r="F35" s="1430"/>
      <c r="G35" s="1430"/>
      <c r="H35" s="1430"/>
      <c r="I35" s="1430"/>
    </row>
    <row r="36" spans="1:9">
      <c r="A36" s="1430"/>
      <c r="B36" s="1430"/>
      <c r="C36" s="1430"/>
      <c r="D36" s="1430"/>
      <c r="E36" s="1430"/>
      <c r="F36" s="1430"/>
      <c r="G36" s="1430"/>
      <c r="H36" s="1430"/>
      <c r="I36" s="1430"/>
    </row>
    <row r="37" spans="1:9">
      <c r="A37" s="1430"/>
      <c r="B37" s="1430"/>
      <c r="C37" s="1430"/>
      <c r="D37" s="1430"/>
      <c r="E37" s="1430"/>
      <c r="F37" s="1430"/>
      <c r="G37" s="1430"/>
      <c r="H37" s="1430"/>
      <c r="I37" s="1430"/>
    </row>
    <row r="38" spans="1:9">
      <c r="A38" s="1430"/>
      <c r="B38" s="1430"/>
      <c r="C38" s="1430"/>
      <c r="D38" s="1430"/>
      <c r="E38" s="1430"/>
      <c r="F38" s="1430"/>
      <c r="G38" s="1430"/>
      <c r="H38" s="1430"/>
      <c r="I38" s="1430"/>
    </row>
    <row r="39" spans="1:9">
      <c r="A39" s="1430"/>
      <c r="B39" s="1430"/>
      <c r="C39" s="1430"/>
      <c r="D39" s="1430"/>
      <c r="E39" s="1430"/>
      <c r="F39" s="1430"/>
      <c r="G39" s="1430"/>
      <c r="H39" s="1430"/>
      <c r="I39" s="1430"/>
    </row>
    <row r="40" spans="1:9">
      <c r="A40" s="1430"/>
      <c r="B40" s="1430"/>
      <c r="C40" s="1430"/>
      <c r="D40" s="1430"/>
      <c r="E40" s="1430"/>
      <c r="F40" s="1430"/>
      <c r="G40" s="1430"/>
      <c r="H40" s="1430"/>
      <c r="I40" s="1430"/>
    </row>
    <row r="41" spans="1:9">
      <c r="A41" s="1430"/>
      <c r="B41" s="1430"/>
      <c r="C41" s="1430"/>
      <c r="D41" s="1430"/>
      <c r="E41" s="1430"/>
      <c r="F41" s="1430"/>
      <c r="G41" s="1430"/>
      <c r="H41" s="1430"/>
      <c r="I41" s="1430"/>
    </row>
    <row r="42" spans="1:9">
      <c r="A42" s="1430"/>
      <c r="B42" s="1430"/>
      <c r="C42" s="1430"/>
      <c r="D42" s="1430"/>
      <c r="E42" s="1430"/>
      <c r="F42" s="1430"/>
      <c r="G42" s="1430"/>
      <c r="H42" s="1430"/>
      <c r="I42" s="1430"/>
    </row>
    <row r="43" spans="1:9">
      <c r="A43" s="1430"/>
      <c r="B43" s="1430"/>
      <c r="C43" s="1430"/>
      <c r="D43" s="1430"/>
      <c r="E43" s="1430"/>
      <c r="F43" s="1430"/>
      <c r="G43" s="1430"/>
      <c r="H43" s="1430"/>
      <c r="I43" s="1430"/>
    </row>
    <row r="44" spans="1:9">
      <c r="A44" s="1430"/>
      <c r="B44" s="1430"/>
      <c r="C44" s="1430"/>
      <c r="D44" s="1430"/>
      <c r="E44" s="1430"/>
      <c r="F44" s="1430"/>
      <c r="G44" s="1430"/>
      <c r="H44" s="1430"/>
      <c r="I44" s="1430"/>
    </row>
    <row r="45" spans="1:9">
      <c r="A45" s="1430"/>
      <c r="B45" s="1430"/>
      <c r="C45" s="1430"/>
      <c r="D45" s="1430"/>
      <c r="E45" s="1430"/>
      <c r="F45" s="1430"/>
      <c r="G45" s="1430"/>
      <c r="H45" s="1430"/>
      <c r="I45" s="1430"/>
    </row>
    <row r="46" spans="1:9">
      <c r="A46" s="1430"/>
      <c r="B46" s="1430"/>
      <c r="C46" s="1430"/>
      <c r="D46" s="1430"/>
      <c r="E46" s="1430"/>
      <c r="F46" s="1430"/>
      <c r="G46" s="1430"/>
      <c r="H46" s="1430"/>
      <c r="I46" s="1430"/>
    </row>
    <row r="47" spans="1:9">
      <c r="A47" s="1430"/>
      <c r="B47" s="1430"/>
      <c r="C47" s="1430"/>
      <c r="D47" s="1430"/>
      <c r="E47" s="1430"/>
      <c r="F47" s="1430"/>
      <c r="G47" s="1430"/>
      <c r="H47" s="1430"/>
      <c r="I47" s="1430"/>
    </row>
    <row r="48" spans="1:9">
      <c r="A48" s="1430"/>
      <c r="B48" s="1430"/>
      <c r="C48" s="1430"/>
      <c r="D48" s="1430"/>
      <c r="E48" s="1430"/>
      <c r="F48" s="1430"/>
      <c r="G48" s="1430"/>
      <c r="H48" s="1430"/>
      <c r="I48" s="1430"/>
    </row>
    <row r="49" spans="1:9">
      <c r="A49" s="1430"/>
      <c r="B49" s="1430"/>
      <c r="C49" s="1430"/>
      <c r="D49" s="1430"/>
      <c r="E49" s="1430"/>
      <c r="F49" s="1430"/>
      <c r="G49" s="1430"/>
      <c r="H49" s="1430"/>
      <c r="I49" s="1430"/>
    </row>
    <row r="50" spans="1:9">
      <c r="A50" s="1430"/>
      <c r="B50" s="1430"/>
      <c r="C50" s="1430"/>
      <c r="D50" s="1430"/>
      <c r="E50" s="1430"/>
      <c r="F50" s="1430"/>
      <c r="G50" s="1430"/>
      <c r="H50" s="1430"/>
      <c r="I50" s="1430"/>
    </row>
  </sheetData>
  <mergeCells count="1">
    <mergeCell ref="A1:I5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J118"/>
  <sheetViews>
    <sheetView showGridLines="0" view="pageBreakPreview" zoomScale="70" zoomScaleNormal="115" zoomScaleSheetLayoutView="70" workbookViewId="0">
      <selection activeCell="N24" sqref="N24"/>
    </sheetView>
  </sheetViews>
  <sheetFormatPr defaultRowHeight="15"/>
  <cols>
    <col min="1" max="1" width="6.7109375" customWidth="1"/>
    <col min="2" max="2" width="10.140625" bestFit="1" customWidth="1"/>
    <col min="3" max="3" width="52.42578125" customWidth="1"/>
    <col min="4" max="4" width="7.7109375" customWidth="1"/>
    <col min="5" max="5" width="11" style="1171" bestFit="1" customWidth="1"/>
    <col min="6" max="6" width="7.7109375" customWidth="1"/>
    <col min="7" max="7" width="14.7109375" customWidth="1"/>
  </cols>
  <sheetData>
    <row r="1" spans="1:8" ht="18" customHeight="1">
      <c r="A1" s="1424" t="s">
        <v>1410</v>
      </c>
      <c r="B1" s="1424"/>
      <c r="C1" s="1424"/>
      <c r="D1" s="1424"/>
      <c r="E1" s="1424"/>
      <c r="F1" s="1424"/>
      <c r="G1" s="1424"/>
    </row>
    <row r="2" spans="1:8" ht="18" customHeight="1">
      <c r="A2" s="1424" t="s">
        <v>1411</v>
      </c>
      <c r="B2" s="1424"/>
      <c r="C2" s="1424"/>
      <c r="D2" s="1424"/>
      <c r="E2" s="1424"/>
      <c r="F2" s="1424"/>
      <c r="G2" s="1424"/>
    </row>
    <row r="3" spans="1:8" ht="18" customHeight="1">
      <c r="A3" s="1424" t="s">
        <v>1408</v>
      </c>
      <c r="B3" s="1424"/>
      <c r="C3" s="1424"/>
      <c r="D3" s="1424"/>
      <c r="E3" s="1424"/>
      <c r="F3" s="1424"/>
      <c r="G3" s="1424"/>
    </row>
    <row r="4" spans="1:8" ht="15.75" customHeight="1">
      <c r="A4" s="1424" t="s">
        <v>1256</v>
      </c>
      <c r="B4" s="1424"/>
      <c r="C4" s="1424"/>
      <c r="D4" s="1424"/>
      <c r="E4" s="1424"/>
      <c r="F4" s="1424"/>
      <c r="G4" s="1424"/>
      <c r="H4" s="106"/>
    </row>
    <row r="5" spans="1:8" ht="8.25" customHeight="1">
      <c r="A5" s="424"/>
      <c r="B5" s="424"/>
      <c r="C5" s="424"/>
      <c r="D5" s="424"/>
      <c r="E5" s="1147"/>
      <c r="F5" s="424"/>
      <c r="G5" s="424"/>
      <c r="H5" s="106"/>
    </row>
    <row r="6" spans="1:8">
      <c r="A6" s="1027" t="s">
        <v>172</v>
      </c>
      <c r="B6" s="1027" t="s">
        <v>613</v>
      </c>
      <c r="C6" s="1027" t="s">
        <v>171</v>
      </c>
      <c r="D6" s="1028" t="s">
        <v>170</v>
      </c>
      <c r="E6" s="1148" t="s">
        <v>1257</v>
      </c>
      <c r="F6" s="1028" t="s">
        <v>169</v>
      </c>
      <c r="G6" s="1028" t="s">
        <v>168</v>
      </c>
    </row>
    <row r="7" spans="1:8" ht="44.25" customHeight="1">
      <c r="A7" s="1029">
        <v>1</v>
      </c>
      <c r="B7" s="1029" t="s">
        <v>1258</v>
      </c>
      <c r="C7" s="1030" t="s">
        <v>1259</v>
      </c>
      <c r="D7" s="1031" t="s">
        <v>1260</v>
      </c>
      <c r="E7" s="1149">
        <v>1130</v>
      </c>
      <c r="F7" s="1033">
        <v>232</v>
      </c>
      <c r="G7" s="1032">
        <f t="shared" ref="G7:G15" si="0">F7*E7</f>
        <v>262160</v>
      </c>
    </row>
    <row r="8" spans="1:8" ht="45">
      <c r="A8" s="1029">
        <v>2</v>
      </c>
      <c r="B8" s="1029" t="s">
        <v>1261</v>
      </c>
      <c r="C8" s="1034" t="s">
        <v>1262</v>
      </c>
      <c r="D8" s="1035" t="s">
        <v>1260</v>
      </c>
      <c r="E8" s="1146">
        <v>985</v>
      </c>
      <c r="F8" s="1037">
        <v>78</v>
      </c>
      <c r="G8" s="1036">
        <f t="shared" si="0"/>
        <v>76830</v>
      </c>
    </row>
    <row r="9" spans="1:8" ht="57.95" customHeight="1">
      <c r="A9" s="1029">
        <v>3</v>
      </c>
      <c r="B9" s="1029" t="s">
        <v>1263</v>
      </c>
      <c r="C9" s="1034" t="s">
        <v>1264</v>
      </c>
      <c r="D9" s="1035" t="s">
        <v>1265</v>
      </c>
      <c r="E9" s="1146">
        <v>222</v>
      </c>
      <c r="F9" s="1037">
        <v>20</v>
      </c>
      <c r="G9" s="1036">
        <f t="shared" si="0"/>
        <v>4440</v>
      </c>
    </row>
    <row r="10" spans="1:8" ht="57">
      <c r="A10" s="1029">
        <v>4</v>
      </c>
      <c r="B10" s="1029" t="s">
        <v>1266</v>
      </c>
      <c r="C10" s="1034" t="s">
        <v>1267</v>
      </c>
      <c r="D10" s="1035" t="s">
        <v>1265</v>
      </c>
      <c r="E10" s="1146">
        <v>341</v>
      </c>
      <c r="F10" s="1037">
        <v>300</v>
      </c>
      <c r="G10" s="1036">
        <f t="shared" si="0"/>
        <v>102300</v>
      </c>
    </row>
    <row r="11" spans="1:8" ht="45.75" customHeight="1">
      <c r="A11" s="1029">
        <v>5</v>
      </c>
      <c r="B11" s="1029" t="s">
        <v>1268</v>
      </c>
      <c r="C11" s="1034" t="s">
        <v>1269</v>
      </c>
      <c r="D11" s="1035" t="s">
        <v>1265</v>
      </c>
      <c r="E11" s="1150">
        <v>2529</v>
      </c>
      <c r="F11" s="1037">
        <v>10</v>
      </c>
      <c r="G11" s="1036">
        <f t="shared" si="0"/>
        <v>25290</v>
      </c>
    </row>
    <row r="12" spans="1:8" ht="44.25" customHeight="1">
      <c r="A12" s="1029">
        <v>6</v>
      </c>
      <c r="B12" s="1029" t="s">
        <v>1270</v>
      </c>
      <c r="C12" s="1034" t="s">
        <v>1271</v>
      </c>
      <c r="D12" s="1035" t="s">
        <v>1265</v>
      </c>
      <c r="E12" s="1150">
        <v>1909</v>
      </c>
      <c r="F12" s="1037">
        <v>15</v>
      </c>
      <c r="G12" s="1036">
        <f t="shared" si="0"/>
        <v>28635</v>
      </c>
    </row>
    <row r="13" spans="1:8" ht="56.25" customHeight="1">
      <c r="A13" s="1029">
        <v>7</v>
      </c>
      <c r="B13" s="1029" t="s">
        <v>1272</v>
      </c>
      <c r="C13" s="1034" t="s">
        <v>1273</v>
      </c>
      <c r="D13" s="1035" t="s">
        <v>1265</v>
      </c>
      <c r="E13" s="1150">
        <v>7520</v>
      </c>
      <c r="F13" s="1037">
        <v>50</v>
      </c>
      <c r="G13" s="1036">
        <f t="shared" si="0"/>
        <v>376000</v>
      </c>
    </row>
    <row r="14" spans="1:8" ht="45">
      <c r="A14" s="1029">
        <v>8</v>
      </c>
      <c r="B14" s="1029" t="s">
        <v>1274</v>
      </c>
      <c r="C14" s="1034" t="s">
        <v>1275</v>
      </c>
      <c r="D14" s="1035" t="s">
        <v>5</v>
      </c>
      <c r="E14" s="1146">
        <v>162</v>
      </c>
      <c r="F14" s="1037">
        <v>3</v>
      </c>
      <c r="G14" s="1036">
        <f t="shared" si="0"/>
        <v>486</v>
      </c>
    </row>
    <row r="15" spans="1:8" ht="45">
      <c r="A15" s="1029">
        <v>9</v>
      </c>
      <c r="B15" s="1029" t="s">
        <v>1276</v>
      </c>
      <c r="C15" s="1038" t="s">
        <v>1277</v>
      </c>
      <c r="D15" s="1035" t="s">
        <v>5</v>
      </c>
      <c r="E15" s="1146">
        <v>72</v>
      </c>
      <c r="F15" s="1037">
        <v>10</v>
      </c>
      <c r="G15" s="1036">
        <f t="shared" si="0"/>
        <v>720</v>
      </c>
    </row>
    <row r="16" spans="1:8" ht="18" customHeight="1">
      <c r="A16" s="1039"/>
      <c r="B16" s="1040"/>
      <c r="C16" s="1435" t="s">
        <v>1278</v>
      </c>
      <c r="D16" s="1436"/>
      <c r="E16" s="1436"/>
      <c r="F16" s="1437"/>
      <c r="G16" s="1041">
        <f>SUM(G7:G15)</f>
        <v>876861</v>
      </c>
    </row>
    <row r="17" spans="1:10" ht="15.75">
      <c r="A17" s="1431" t="s">
        <v>1279</v>
      </c>
      <c r="B17" s="1431"/>
      <c r="C17" s="1431"/>
      <c r="D17" s="1431"/>
      <c r="E17" s="1431"/>
      <c r="F17" s="1431"/>
      <c r="G17" s="1431"/>
    </row>
    <row r="18" spans="1:10" s="1" customFormat="1" ht="28.5">
      <c r="A18" s="1042"/>
      <c r="B18" s="1042" t="s">
        <v>615</v>
      </c>
      <c r="C18" s="1043" t="s">
        <v>176</v>
      </c>
      <c r="D18" s="1035" t="s">
        <v>5</v>
      </c>
      <c r="E18" s="1146"/>
      <c r="F18" s="1037">
        <v>15</v>
      </c>
      <c r="G18" s="1036"/>
      <c r="J18" s="1036">
        <v>450</v>
      </c>
    </row>
    <row r="19" spans="1:10" s="1" customFormat="1">
      <c r="A19" s="1042"/>
      <c r="B19" s="1042" t="s">
        <v>616</v>
      </c>
      <c r="C19" s="1043" t="s">
        <v>617</v>
      </c>
      <c r="D19" s="1035" t="s">
        <v>5</v>
      </c>
      <c r="E19" s="1146"/>
      <c r="F19" s="1037">
        <v>2</v>
      </c>
      <c r="G19" s="1036"/>
      <c r="J19" s="1036">
        <v>47000</v>
      </c>
    </row>
    <row r="20" spans="1:10" s="1" customFormat="1" ht="28.5">
      <c r="A20" s="1042"/>
      <c r="B20" s="1042" t="s">
        <v>618</v>
      </c>
      <c r="C20" s="1038" t="s">
        <v>614</v>
      </c>
      <c r="D20" s="1035" t="s">
        <v>5</v>
      </c>
      <c r="E20" s="1146"/>
      <c r="F20" s="1037">
        <v>142</v>
      </c>
      <c r="G20" s="1036"/>
      <c r="J20" s="1036">
        <v>290</v>
      </c>
    </row>
    <row r="21" spans="1:10" s="1" customFormat="1">
      <c r="A21" s="1042"/>
      <c r="B21" s="1042" t="s">
        <v>619</v>
      </c>
      <c r="C21" s="997" t="s">
        <v>683</v>
      </c>
      <c r="D21" s="1035" t="s">
        <v>5</v>
      </c>
      <c r="E21" s="1151"/>
      <c r="F21" s="1037">
        <v>6</v>
      </c>
      <c r="G21" s="1036"/>
      <c r="J21" s="1044">
        <v>1960</v>
      </c>
    </row>
    <row r="22" spans="1:10" s="1" customFormat="1" ht="57">
      <c r="A22" s="1042"/>
      <c r="B22" s="1042" t="s">
        <v>1280</v>
      </c>
      <c r="C22" s="1043" t="s">
        <v>175</v>
      </c>
      <c r="D22" s="1035" t="s">
        <v>5</v>
      </c>
      <c r="E22" s="1146"/>
      <c r="F22" s="1037">
        <v>65</v>
      </c>
      <c r="G22" s="1036"/>
      <c r="J22" s="1036">
        <v>315</v>
      </c>
    </row>
    <row r="23" spans="1:10" s="1" customFormat="1" ht="42.75">
      <c r="A23" s="1042"/>
      <c r="B23" s="1042" t="s">
        <v>620</v>
      </c>
      <c r="C23" s="1043" t="s">
        <v>1281</v>
      </c>
      <c r="D23" s="1035" t="s">
        <v>5</v>
      </c>
      <c r="E23" s="1146"/>
      <c r="F23" s="1037">
        <v>65</v>
      </c>
      <c r="G23" s="1036"/>
      <c r="J23" s="1036">
        <v>325</v>
      </c>
    </row>
    <row r="24" spans="1:10" s="1" customFormat="1" ht="28.5">
      <c r="A24" s="1042"/>
      <c r="B24" s="1042" t="s">
        <v>1282</v>
      </c>
      <c r="C24" s="997" t="s">
        <v>684</v>
      </c>
      <c r="D24" s="1035" t="s">
        <v>5</v>
      </c>
      <c r="E24" s="1146"/>
      <c r="F24" s="1037">
        <v>12</v>
      </c>
      <c r="G24" s="1036"/>
      <c r="H24" s="371"/>
      <c r="J24" s="1036">
        <v>590</v>
      </c>
    </row>
    <row r="25" spans="1:10" s="1" customFormat="1" ht="28.5">
      <c r="A25" s="1042"/>
      <c r="B25" s="1042" t="s">
        <v>1283</v>
      </c>
      <c r="C25" s="997" t="s">
        <v>1284</v>
      </c>
      <c r="D25" s="1035" t="s">
        <v>5</v>
      </c>
      <c r="E25" s="1146"/>
      <c r="F25" s="1037">
        <v>6</v>
      </c>
      <c r="G25" s="1036"/>
      <c r="J25" s="1036">
        <v>840</v>
      </c>
    </row>
    <row r="26" spans="1:10" s="1" customFormat="1" ht="28.5">
      <c r="A26" s="1042"/>
      <c r="B26" s="1042" t="s">
        <v>1285</v>
      </c>
      <c r="C26" s="997" t="s">
        <v>1286</v>
      </c>
      <c r="D26" s="1035" t="s">
        <v>5</v>
      </c>
      <c r="E26" s="1146"/>
      <c r="F26" s="1037">
        <v>8</v>
      </c>
      <c r="G26" s="1036"/>
      <c r="J26" s="1036">
        <v>1600</v>
      </c>
    </row>
    <row r="27" spans="1:10" s="1" customFormat="1" ht="28.5">
      <c r="A27" s="1042"/>
      <c r="B27" s="1042" t="s">
        <v>1287</v>
      </c>
      <c r="C27" s="997" t="s">
        <v>685</v>
      </c>
      <c r="D27" s="1035" t="s">
        <v>5</v>
      </c>
      <c r="E27" s="1146"/>
      <c r="F27" s="1037">
        <v>30</v>
      </c>
      <c r="G27" s="1036"/>
      <c r="J27" s="1036">
        <v>3250</v>
      </c>
    </row>
    <row r="28" spans="1:10" s="1" customFormat="1" ht="28.5">
      <c r="A28" s="1042"/>
      <c r="B28" s="1042" t="s">
        <v>1288</v>
      </c>
      <c r="C28" s="1043" t="s">
        <v>686</v>
      </c>
      <c r="D28" s="1035" t="s">
        <v>5</v>
      </c>
      <c r="E28" s="1151"/>
      <c r="F28" s="1045">
        <v>40</v>
      </c>
      <c r="G28" s="1045"/>
      <c r="J28" s="1044">
        <v>250</v>
      </c>
    </row>
    <row r="29" spans="1:10" s="1" customFormat="1" ht="57">
      <c r="A29" s="1042"/>
      <c r="B29" s="1042" t="s">
        <v>1289</v>
      </c>
      <c r="C29" s="1043" t="s">
        <v>621</v>
      </c>
      <c r="D29" s="1035" t="s">
        <v>5</v>
      </c>
      <c r="E29" s="1146"/>
      <c r="F29" s="1037">
        <v>14</v>
      </c>
      <c r="G29" s="1036"/>
      <c r="J29" s="1036">
        <v>545</v>
      </c>
    </row>
    <row r="30" spans="1:10" s="1" customFormat="1" ht="28.5">
      <c r="A30" s="1042"/>
      <c r="B30" s="1042" t="s">
        <v>1290</v>
      </c>
      <c r="C30" s="1034" t="s">
        <v>622</v>
      </c>
      <c r="D30" s="1035" t="s">
        <v>5</v>
      </c>
      <c r="E30" s="1146"/>
      <c r="F30" s="1037">
        <v>18</v>
      </c>
      <c r="G30" s="1036"/>
      <c r="J30" s="1036">
        <v>1500</v>
      </c>
    </row>
    <row r="31" spans="1:10" s="1" customFormat="1">
      <c r="A31" s="1042"/>
      <c r="B31" s="1042" t="s">
        <v>1291</v>
      </c>
      <c r="C31" s="1043" t="s">
        <v>624</v>
      </c>
      <c r="D31" s="1035" t="s">
        <v>5</v>
      </c>
      <c r="E31" s="1146"/>
      <c r="F31" s="1037">
        <v>1</v>
      </c>
      <c r="G31" s="1036"/>
      <c r="J31" s="1036">
        <v>65000</v>
      </c>
    </row>
    <row r="32" spans="1:10" s="1" customFormat="1">
      <c r="A32" s="1042"/>
      <c r="B32" s="1042" t="s">
        <v>1292</v>
      </c>
      <c r="C32" s="1043" t="s">
        <v>625</v>
      </c>
      <c r="D32" s="1035" t="s">
        <v>5</v>
      </c>
      <c r="E32" s="1146"/>
      <c r="F32" s="1037">
        <v>1</v>
      </c>
      <c r="G32" s="1036"/>
      <c r="J32" s="1036">
        <v>10200</v>
      </c>
    </row>
    <row r="33" spans="1:10" s="1" customFormat="1">
      <c r="A33" s="1042"/>
      <c r="B33" s="1042" t="s">
        <v>1293</v>
      </c>
      <c r="C33" s="1043" t="s">
        <v>626</v>
      </c>
      <c r="D33" s="1035" t="s">
        <v>5</v>
      </c>
      <c r="E33" s="1146"/>
      <c r="F33" s="1037">
        <v>8</v>
      </c>
      <c r="G33" s="1036"/>
      <c r="J33" s="1036">
        <v>3450</v>
      </c>
    </row>
    <row r="34" spans="1:10" s="1" customFormat="1" ht="28.5">
      <c r="A34" s="1042"/>
      <c r="B34" s="1042" t="s">
        <v>1294</v>
      </c>
      <c r="C34" s="1043" t="s">
        <v>1295</v>
      </c>
      <c r="D34" s="1035" t="s">
        <v>5</v>
      </c>
      <c r="E34" s="1146"/>
      <c r="F34" s="1037">
        <v>2</v>
      </c>
      <c r="G34" s="1036"/>
      <c r="J34" s="1036">
        <v>78350</v>
      </c>
    </row>
    <row r="35" spans="1:10" s="1" customFormat="1" ht="28.5">
      <c r="A35" s="1042"/>
      <c r="B35" s="1042" t="s">
        <v>1296</v>
      </c>
      <c r="C35" s="1043" t="s">
        <v>623</v>
      </c>
      <c r="D35" s="1035" t="s">
        <v>5</v>
      </c>
      <c r="E35" s="1146"/>
      <c r="F35" s="1037">
        <v>2</v>
      </c>
      <c r="G35" s="1036"/>
      <c r="J35" s="1036">
        <v>23500</v>
      </c>
    </row>
    <row r="36" spans="1:10" s="1" customFormat="1" ht="28.5">
      <c r="A36" s="1042"/>
      <c r="B36" s="1042" t="s">
        <v>1297</v>
      </c>
      <c r="C36" s="1043" t="s">
        <v>1298</v>
      </c>
      <c r="D36" s="1035" t="s">
        <v>5</v>
      </c>
      <c r="E36" s="1146"/>
      <c r="F36" s="1037">
        <v>2</v>
      </c>
      <c r="G36" s="1036"/>
      <c r="J36" s="1036">
        <v>73450</v>
      </c>
    </row>
    <row r="37" spans="1:10" s="1" customFormat="1" ht="28.5">
      <c r="A37" s="1042"/>
      <c r="B37" s="1042" t="s">
        <v>1299</v>
      </c>
      <c r="C37" s="1043" t="s">
        <v>1300</v>
      </c>
      <c r="D37" s="1035" t="s">
        <v>5</v>
      </c>
      <c r="E37" s="1146"/>
      <c r="F37" s="1037">
        <v>2</v>
      </c>
      <c r="G37" s="1036"/>
      <c r="J37" s="1036">
        <v>14000</v>
      </c>
    </row>
    <row r="38" spans="1:10" s="1" customFormat="1" ht="28.5">
      <c r="A38" s="1042"/>
      <c r="B38" s="1042" t="s">
        <v>1301</v>
      </c>
      <c r="C38" s="1043" t="s">
        <v>1302</v>
      </c>
      <c r="D38" s="1035" t="s">
        <v>5</v>
      </c>
      <c r="E38" s="1146"/>
      <c r="F38" s="1037">
        <v>1</v>
      </c>
      <c r="G38" s="1036"/>
      <c r="J38" s="1036">
        <v>94000</v>
      </c>
    </row>
    <row r="39" spans="1:10" s="1" customFormat="1" ht="28.5">
      <c r="A39" s="1042"/>
      <c r="B39" s="1042" t="s">
        <v>1303</v>
      </c>
      <c r="C39" s="1043" t="s">
        <v>1304</v>
      </c>
      <c r="D39" s="1035" t="s">
        <v>5</v>
      </c>
      <c r="E39" s="1146"/>
      <c r="F39" s="1037">
        <v>1</v>
      </c>
      <c r="G39" s="1036"/>
      <c r="J39" s="1036">
        <v>29400</v>
      </c>
    </row>
    <row r="40" spans="1:10" s="1" customFormat="1">
      <c r="A40" s="1042"/>
      <c r="B40" s="1042" t="s">
        <v>1305</v>
      </c>
      <c r="C40" s="1034" t="s">
        <v>627</v>
      </c>
      <c r="D40" s="1035" t="s">
        <v>5</v>
      </c>
      <c r="E40" s="1146"/>
      <c r="F40" s="1037">
        <v>4</v>
      </c>
      <c r="G40" s="1036"/>
      <c r="J40" s="1036">
        <v>2800</v>
      </c>
    </row>
    <row r="41" spans="1:10" s="1" customFormat="1">
      <c r="A41" s="1042"/>
      <c r="B41" s="1042" t="s">
        <v>1306</v>
      </c>
      <c r="C41" s="1034" t="s">
        <v>1307</v>
      </c>
      <c r="D41" s="1035" t="s">
        <v>5</v>
      </c>
      <c r="E41" s="1146"/>
      <c r="F41" s="1037">
        <v>4</v>
      </c>
      <c r="G41" s="1036"/>
      <c r="J41" s="1036">
        <v>2000</v>
      </c>
    </row>
    <row r="42" spans="1:10" s="1" customFormat="1">
      <c r="A42" s="1042"/>
      <c r="B42" s="1042" t="s">
        <v>1308</v>
      </c>
      <c r="C42" s="1043" t="s">
        <v>1381</v>
      </c>
      <c r="D42" s="1035" t="s">
        <v>5</v>
      </c>
      <c r="E42" s="1146"/>
      <c r="F42" s="1037">
        <v>2</v>
      </c>
      <c r="G42" s="1036"/>
      <c r="J42" s="1036">
        <v>102850</v>
      </c>
    </row>
    <row r="43" spans="1:10" s="1" customFormat="1" ht="28.5">
      <c r="A43" s="1042"/>
      <c r="B43" s="1042" t="s">
        <v>1309</v>
      </c>
      <c r="C43" s="1043" t="s">
        <v>1310</v>
      </c>
      <c r="D43" s="1035" t="s">
        <v>5</v>
      </c>
      <c r="E43" s="1146"/>
      <c r="F43" s="1037">
        <v>2</v>
      </c>
      <c r="G43" s="1036"/>
      <c r="J43" s="1036">
        <v>8320</v>
      </c>
    </row>
    <row r="44" spans="1:10" s="1" customFormat="1" ht="28.5">
      <c r="A44" s="1042"/>
      <c r="B44" s="1042" t="s">
        <v>1311</v>
      </c>
      <c r="C44" s="1034" t="s">
        <v>691</v>
      </c>
      <c r="D44" s="1035" t="s">
        <v>1265</v>
      </c>
      <c r="E44" s="1146"/>
      <c r="F44" s="1037">
        <v>5000</v>
      </c>
      <c r="G44" s="1036"/>
      <c r="J44" s="1036">
        <v>14.5</v>
      </c>
    </row>
    <row r="45" spans="1:10" s="1" customFormat="1" ht="28.5">
      <c r="A45" s="1042"/>
      <c r="B45" s="1042" t="s">
        <v>1312</v>
      </c>
      <c r="C45" s="1030" t="s">
        <v>692</v>
      </c>
      <c r="D45" s="1031" t="s">
        <v>1265</v>
      </c>
      <c r="E45" s="1149"/>
      <c r="F45" s="1033">
        <v>1400</v>
      </c>
      <c r="G45" s="1032"/>
      <c r="J45" s="1032">
        <v>20</v>
      </c>
    </row>
    <row r="46" spans="1:10" s="1" customFormat="1" ht="28.5">
      <c r="A46" s="1042"/>
      <c r="B46" s="1042" t="s">
        <v>1313</v>
      </c>
      <c r="C46" s="1030" t="s">
        <v>693</v>
      </c>
      <c r="D46" s="1031" t="s">
        <v>1265</v>
      </c>
      <c r="E46" s="1149"/>
      <c r="F46" s="1033">
        <v>1400</v>
      </c>
      <c r="G46" s="1032"/>
      <c r="J46" s="1032">
        <v>33</v>
      </c>
    </row>
    <row r="47" spans="1:10" s="1" customFormat="1" ht="42.75">
      <c r="A47" s="1042"/>
      <c r="B47" s="1042" t="s">
        <v>1315</v>
      </c>
      <c r="C47" s="1034" t="s">
        <v>1314</v>
      </c>
      <c r="D47" s="1035" t="s">
        <v>1265</v>
      </c>
      <c r="E47" s="1151"/>
      <c r="F47" s="1045">
        <v>90</v>
      </c>
      <c r="G47" s="1032"/>
      <c r="J47" s="1044">
        <v>380</v>
      </c>
    </row>
    <row r="48" spans="1:10" s="1" customFormat="1" ht="28.5">
      <c r="A48" s="1042"/>
      <c r="B48" s="1042" t="s">
        <v>1316</v>
      </c>
      <c r="C48" s="1034" t="s">
        <v>622</v>
      </c>
      <c r="D48" s="1035" t="s">
        <v>5</v>
      </c>
      <c r="E48" s="1146"/>
      <c r="F48" s="1037">
        <v>26</v>
      </c>
      <c r="G48" s="1036"/>
      <c r="J48" s="1036">
        <v>1500</v>
      </c>
    </row>
    <row r="49" spans="1:10" s="1" customFormat="1" ht="42.75">
      <c r="A49" s="1042"/>
      <c r="B49" s="1042" t="s">
        <v>1317</v>
      </c>
      <c r="C49" s="1034" t="s">
        <v>694</v>
      </c>
      <c r="D49" s="1035" t="s">
        <v>1260</v>
      </c>
      <c r="E49" s="1151"/>
      <c r="F49" s="1045">
        <v>1</v>
      </c>
      <c r="G49" s="1045"/>
      <c r="J49" s="1044">
        <v>1175</v>
      </c>
    </row>
    <row r="50" spans="1:10" s="1" customFormat="1" ht="28.5">
      <c r="A50" s="1042"/>
      <c r="B50" s="1042" t="s">
        <v>1318</v>
      </c>
      <c r="C50" s="997" t="s">
        <v>695</v>
      </c>
      <c r="D50" s="1035" t="s">
        <v>5</v>
      </c>
      <c r="E50" s="1151"/>
      <c r="F50" s="1045">
        <v>1</v>
      </c>
      <c r="G50" s="1042"/>
      <c r="J50" s="1044">
        <v>800</v>
      </c>
    </row>
    <row r="51" spans="1:10" s="1" customFormat="1">
      <c r="A51" s="1042"/>
      <c r="B51" s="1042"/>
      <c r="C51" s="1046" t="s">
        <v>1319</v>
      </c>
      <c r="D51" s="1047"/>
      <c r="E51" s="1152"/>
      <c r="F51" s="1049"/>
      <c r="G51" s="1050"/>
      <c r="J51" s="1048"/>
    </row>
    <row r="52" spans="1:10" s="1" customFormat="1" ht="28.5">
      <c r="A52" s="1042"/>
      <c r="B52" s="1042" t="s">
        <v>1320</v>
      </c>
      <c r="C52" s="1051" t="s">
        <v>628</v>
      </c>
      <c r="D52" s="1031" t="s">
        <v>187</v>
      </c>
      <c r="E52" s="1153"/>
      <c r="F52" s="1032">
        <v>60</v>
      </c>
      <c r="G52" s="1052"/>
      <c r="J52" s="1033">
        <v>1000</v>
      </c>
    </row>
    <row r="53" spans="1:10" s="1" customFormat="1" ht="42.75">
      <c r="A53" s="1042"/>
      <c r="B53" s="1042" t="s">
        <v>1321</v>
      </c>
      <c r="C53" s="1053" t="s">
        <v>629</v>
      </c>
      <c r="D53" s="1035" t="s">
        <v>187</v>
      </c>
      <c r="E53" s="1150"/>
      <c r="F53" s="1036">
        <v>6</v>
      </c>
      <c r="G53" s="1052"/>
      <c r="J53" s="1037">
        <v>110</v>
      </c>
    </row>
    <row r="54" spans="1:10" s="1" customFormat="1" ht="28.5">
      <c r="A54" s="1042"/>
      <c r="B54" s="1042" t="s">
        <v>1322</v>
      </c>
      <c r="C54" s="1053" t="s">
        <v>630</v>
      </c>
      <c r="D54" s="1035" t="s">
        <v>187</v>
      </c>
      <c r="E54" s="1150"/>
      <c r="F54" s="1036">
        <v>6</v>
      </c>
      <c r="G54" s="1052"/>
      <c r="J54" s="1037">
        <v>110</v>
      </c>
    </row>
    <row r="55" spans="1:10" s="1" customFormat="1" ht="42.75">
      <c r="A55" s="1042"/>
      <c r="B55" s="1042" t="s">
        <v>1323</v>
      </c>
      <c r="C55" s="1053" t="s">
        <v>631</v>
      </c>
      <c r="D55" s="1035" t="s">
        <v>187</v>
      </c>
      <c r="E55" s="1150"/>
      <c r="F55" s="1036">
        <v>1</v>
      </c>
      <c r="G55" s="1052"/>
      <c r="J55" s="1037">
        <v>63700</v>
      </c>
    </row>
    <row r="56" spans="1:10" s="1" customFormat="1" ht="42.75">
      <c r="A56" s="1042"/>
      <c r="B56" s="1042" t="s">
        <v>1324</v>
      </c>
      <c r="C56" s="1053" t="s">
        <v>632</v>
      </c>
      <c r="D56" s="1035" t="s">
        <v>1265</v>
      </c>
      <c r="E56" s="1150"/>
      <c r="F56" s="1036">
        <v>200</v>
      </c>
      <c r="G56" s="1052"/>
      <c r="J56" s="1037">
        <v>225</v>
      </c>
    </row>
    <row r="57" spans="1:10" s="1" customFormat="1" ht="43.5">
      <c r="A57" s="1042"/>
      <c r="B57" s="1042" t="s">
        <v>1325</v>
      </c>
      <c r="C57" s="1053" t="s">
        <v>1326</v>
      </c>
      <c r="D57" s="1035" t="s">
        <v>1265</v>
      </c>
      <c r="E57" s="1150"/>
      <c r="F57" s="1036">
        <v>350</v>
      </c>
      <c r="G57" s="1052"/>
      <c r="J57" s="1037">
        <v>250</v>
      </c>
    </row>
    <row r="58" spans="1:10" s="1" customFormat="1" ht="42.75">
      <c r="A58" s="1042"/>
      <c r="B58" s="1042" t="s">
        <v>1327</v>
      </c>
      <c r="C58" s="997" t="s">
        <v>696</v>
      </c>
      <c r="D58" s="1035" t="s">
        <v>5</v>
      </c>
      <c r="E58" s="1151"/>
      <c r="F58" s="1045">
        <v>8</v>
      </c>
      <c r="G58" s="1045"/>
      <c r="J58" s="1044">
        <v>500</v>
      </c>
    </row>
    <row r="59" spans="1:10" s="1" customFormat="1" ht="71.25">
      <c r="A59" s="1042"/>
      <c r="B59" s="1042" t="s">
        <v>1328</v>
      </c>
      <c r="C59" s="1034" t="s">
        <v>1329</v>
      </c>
      <c r="D59" s="1035" t="s">
        <v>5</v>
      </c>
      <c r="E59" s="1146"/>
      <c r="F59" s="1037">
        <v>10</v>
      </c>
      <c r="G59" s="1036"/>
      <c r="J59" s="1036">
        <v>2950</v>
      </c>
    </row>
    <row r="60" spans="1:10" s="1" customFormat="1" ht="28.5">
      <c r="A60" s="1042"/>
      <c r="B60" s="1042" t="s">
        <v>1330</v>
      </c>
      <c r="C60" s="997" t="s">
        <v>701</v>
      </c>
      <c r="D60" s="1035" t="s">
        <v>5</v>
      </c>
      <c r="E60" s="1151"/>
      <c r="F60" s="1037">
        <v>56</v>
      </c>
      <c r="G60" s="1036"/>
      <c r="J60" s="1044">
        <v>8850</v>
      </c>
    </row>
    <row r="61" spans="1:10" s="1" customFormat="1" ht="42.75">
      <c r="A61" s="1042"/>
      <c r="B61" s="1042" t="s">
        <v>1331</v>
      </c>
      <c r="C61" s="997" t="s">
        <v>702</v>
      </c>
      <c r="D61" s="1035" t="s">
        <v>5</v>
      </c>
      <c r="E61" s="1151"/>
      <c r="F61" s="1037">
        <v>142</v>
      </c>
      <c r="G61" s="1036"/>
      <c r="J61" s="1044">
        <v>4900</v>
      </c>
    </row>
    <row r="62" spans="1:10" s="1" customFormat="1" ht="57">
      <c r="A62" s="1042"/>
      <c r="B62" s="1042" t="s">
        <v>1332</v>
      </c>
      <c r="C62" s="1054" t="s">
        <v>704</v>
      </c>
      <c r="D62" s="1047" t="s">
        <v>5</v>
      </c>
      <c r="E62" s="1154"/>
      <c r="F62" s="1048">
        <v>2</v>
      </c>
      <c r="G62" s="1055"/>
      <c r="J62" s="1049">
        <v>14550</v>
      </c>
    </row>
    <row r="63" spans="1:10" s="1" customFormat="1" ht="114">
      <c r="A63" s="1042"/>
      <c r="B63" s="1042" t="s">
        <v>1333</v>
      </c>
      <c r="C63" s="1034" t="s">
        <v>174</v>
      </c>
      <c r="D63" s="1035" t="s">
        <v>64</v>
      </c>
      <c r="E63" s="1146"/>
      <c r="F63" s="1037">
        <v>1</v>
      </c>
      <c r="G63" s="1036"/>
      <c r="J63" s="1036">
        <v>22600</v>
      </c>
    </row>
    <row r="64" spans="1:10" s="1" customFormat="1">
      <c r="A64" s="1056"/>
      <c r="B64" s="1057"/>
      <c r="C64" s="1058" t="s">
        <v>1334</v>
      </c>
      <c r="D64" s="1059"/>
      <c r="E64" s="1155"/>
      <c r="F64" s="1061"/>
      <c r="G64" s="1062"/>
      <c r="J64" s="1060"/>
    </row>
    <row r="65" spans="1:10" s="1" customFormat="1" ht="99.75">
      <c r="A65" s="1056"/>
      <c r="B65" s="1057"/>
      <c r="C65" s="1063" t="s">
        <v>173</v>
      </c>
      <c r="D65" s="1064"/>
      <c r="E65" s="1156"/>
      <c r="F65" s="1065"/>
      <c r="G65" s="1066"/>
      <c r="J65" s="1050"/>
    </row>
    <row r="66" spans="1:10" s="1" customFormat="1">
      <c r="A66" s="1056"/>
      <c r="B66" s="1056" t="s">
        <v>1335</v>
      </c>
      <c r="C66" s="1067" t="s">
        <v>1336</v>
      </c>
      <c r="D66" s="1064" t="s">
        <v>5</v>
      </c>
      <c r="E66" s="1156"/>
      <c r="F66" s="1065">
        <v>1</v>
      </c>
      <c r="G66" s="1066"/>
      <c r="J66" s="1050">
        <v>96600</v>
      </c>
    </row>
    <row r="67" spans="1:10" s="1" customFormat="1">
      <c r="A67" s="1056"/>
      <c r="B67" s="1056"/>
      <c r="C67" s="1068" t="s">
        <v>1337</v>
      </c>
      <c r="D67" s="1064"/>
      <c r="E67" s="1156"/>
      <c r="F67" s="1069"/>
      <c r="G67" s="1066"/>
      <c r="J67" s="1050"/>
    </row>
    <row r="68" spans="1:10" s="1" customFormat="1">
      <c r="A68" s="1056"/>
      <c r="B68" s="1057"/>
      <c r="C68" s="1068" t="s">
        <v>1338</v>
      </c>
      <c r="D68" s="1064"/>
      <c r="E68" s="1157"/>
      <c r="F68" s="1069"/>
      <c r="G68" s="1071"/>
      <c r="J68" s="1070"/>
    </row>
    <row r="69" spans="1:10" s="1" customFormat="1">
      <c r="A69" s="1056"/>
      <c r="B69" s="1057"/>
      <c r="C69" s="1072" t="s">
        <v>1339</v>
      </c>
      <c r="D69" s="1064"/>
      <c r="E69" s="1157"/>
      <c r="F69" s="1069"/>
      <c r="G69" s="1071"/>
      <c r="J69" s="1070"/>
    </row>
    <row r="70" spans="1:10" s="1" customFormat="1">
      <c r="A70" s="1073"/>
      <c r="B70" s="1074"/>
      <c r="C70" s="1068" t="s">
        <v>1340</v>
      </c>
      <c r="D70" s="1064"/>
      <c r="E70" s="1156"/>
      <c r="F70" s="1069"/>
      <c r="G70" s="1066"/>
      <c r="J70" s="1050"/>
    </row>
    <row r="71" spans="1:10" s="1" customFormat="1">
      <c r="A71" s="1073"/>
      <c r="B71" s="1074"/>
      <c r="C71" s="1068" t="s">
        <v>1341</v>
      </c>
      <c r="D71" s="1064"/>
      <c r="E71" s="1157"/>
      <c r="F71" s="1071"/>
      <c r="G71" s="1071"/>
      <c r="J71" s="1070"/>
    </row>
    <row r="72" spans="1:10" s="1" customFormat="1">
      <c r="A72" s="1073"/>
      <c r="B72" s="1074"/>
      <c r="C72" s="1068" t="s">
        <v>1342</v>
      </c>
      <c r="D72" s="1064"/>
      <c r="E72" s="1157"/>
      <c r="F72" s="1071"/>
      <c r="G72" s="1071"/>
      <c r="J72" s="1070"/>
    </row>
    <row r="73" spans="1:10" s="1" customFormat="1">
      <c r="A73" s="1073"/>
      <c r="B73" s="1074"/>
      <c r="C73" s="1068" t="s">
        <v>1343</v>
      </c>
      <c r="D73" s="1064"/>
      <c r="E73" s="1157"/>
      <c r="F73" s="1071"/>
      <c r="G73" s="1071"/>
      <c r="J73" s="1070"/>
    </row>
    <row r="74" spans="1:10" s="1" customFormat="1">
      <c r="A74" s="1075"/>
      <c r="B74" s="1076"/>
      <c r="C74" s="1077" t="s">
        <v>1344</v>
      </c>
      <c r="D74" s="1078"/>
      <c r="E74" s="1158"/>
      <c r="F74" s="1006"/>
      <c r="G74" s="1079"/>
      <c r="J74" s="1018"/>
    </row>
    <row r="75" spans="1:10" s="1" customFormat="1">
      <c r="A75" s="1080"/>
      <c r="B75" s="1081"/>
      <c r="C75" s="1082" t="s">
        <v>1345</v>
      </c>
      <c r="D75" s="1059"/>
      <c r="E75" s="1159"/>
      <c r="F75" s="1071"/>
      <c r="G75" s="1071"/>
      <c r="J75" s="1083"/>
    </row>
    <row r="76" spans="1:10" s="1" customFormat="1" ht="99.75">
      <c r="A76" s="1073"/>
      <c r="B76" s="1084"/>
      <c r="C76" s="1085" t="s">
        <v>173</v>
      </c>
      <c r="D76" s="1064"/>
      <c r="E76" s="1160"/>
      <c r="F76" s="1071"/>
      <c r="G76" s="1071"/>
      <c r="J76" s="1086"/>
    </row>
    <row r="77" spans="1:10" s="1" customFormat="1">
      <c r="A77" s="1073"/>
      <c r="B77" s="1056" t="s">
        <v>697</v>
      </c>
      <c r="C77" s="1067" t="s">
        <v>1336</v>
      </c>
      <c r="D77" s="1087" t="s">
        <v>5</v>
      </c>
      <c r="E77" s="1161"/>
      <c r="F77" s="1070">
        <v>1</v>
      </c>
      <c r="G77" s="1071"/>
      <c r="J77" s="1088">
        <v>60050</v>
      </c>
    </row>
    <row r="78" spans="1:10" s="1" customFormat="1">
      <c r="A78" s="1073"/>
      <c r="B78" s="1073"/>
      <c r="C78" s="1068" t="s">
        <v>1346</v>
      </c>
      <c r="D78" s="1087"/>
      <c r="E78" s="1162"/>
      <c r="F78" s="1090"/>
      <c r="G78" s="1066"/>
      <c r="J78" s="1089"/>
    </row>
    <row r="79" spans="1:10" s="1" customFormat="1">
      <c r="A79" s="1073"/>
      <c r="B79" s="1084"/>
      <c r="C79" s="1068" t="s">
        <v>1347</v>
      </c>
      <c r="D79" s="1087"/>
      <c r="E79" s="1162"/>
      <c r="F79" s="1090"/>
      <c r="G79" s="1066"/>
      <c r="J79" s="1089"/>
    </row>
    <row r="80" spans="1:10" s="1" customFormat="1">
      <c r="A80" s="1073"/>
      <c r="B80" s="1084"/>
      <c r="C80" s="1072" t="s">
        <v>1339</v>
      </c>
      <c r="D80" s="1087"/>
      <c r="E80" s="1162"/>
      <c r="F80" s="1090"/>
      <c r="G80" s="1066"/>
      <c r="J80" s="1089"/>
    </row>
    <row r="81" spans="1:10" s="1" customFormat="1">
      <c r="A81" s="1073"/>
      <c r="B81" s="1084"/>
      <c r="C81" s="1068" t="s">
        <v>1348</v>
      </c>
      <c r="D81" s="1087"/>
      <c r="E81" s="1161"/>
      <c r="F81" s="1070"/>
      <c r="G81" s="1071"/>
      <c r="J81" s="1088"/>
    </row>
    <row r="82" spans="1:10" s="1" customFormat="1">
      <c r="A82" s="1091"/>
      <c r="B82" s="1092"/>
      <c r="C82" s="1093" t="s">
        <v>1349</v>
      </c>
      <c r="D82" s="1094" t="s">
        <v>27</v>
      </c>
      <c r="E82" s="1163"/>
      <c r="F82" s="1094"/>
      <c r="G82" s="1096"/>
      <c r="J82" s="1095"/>
    </row>
    <row r="83" spans="1:10" s="1" customFormat="1">
      <c r="A83" s="1097"/>
      <c r="B83" s="1098"/>
      <c r="C83" s="1093" t="s">
        <v>1350</v>
      </c>
      <c r="D83" s="1097"/>
      <c r="E83" s="1164"/>
      <c r="F83" s="1097"/>
      <c r="G83" s="1099"/>
      <c r="J83" s="1099"/>
    </row>
    <row r="84" spans="1:10" s="1" customFormat="1">
      <c r="A84" s="1100"/>
      <c r="B84" s="1101"/>
      <c r="C84" s="1102" t="s">
        <v>1351</v>
      </c>
      <c r="D84" s="1100"/>
      <c r="E84" s="1165"/>
      <c r="F84" s="1100"/>
      <c r="G84" s="1103"/>
      <c r="J84" s="1103"/>
    </row>
    <row r="85" spans="1:10" s="1" customFormat="1">
      <c r="A85" s="1097"/>
      <c r="B85" s="1098"/>
      <c r="C85" s="1104" t="s">
        <v>1352</v>
      </c>
      <c r="D85" s="1105"/>
      <c r="E85" s="1166"/>
      <c r="F85" s="1105"/>
      <c r="G85" s="1071"/>
      <c r="J85" s="1071"/>
    </row>
    <row r="86" spans="1:10" s="1" customFormat="1" ht="99.75">
      <c r="A86" s="1097"/>
      <c r="B86" s="1098"/>
      <c r="C86" s="1106" t="s">
        <v>173</v>
      </c>
      <c r="D86" s="1105"/>
      <c r="E86" s="1166"/>
      <c r="F86" s="1105"/>
      <c r="G86" s="1071"/>
      <c r="J86" s="1071"/>
    </row>
    <row r="87" spans="1:10" s="1" customFormat="1">
      <c r="A87" s="1107"/>
      <c r="B87" s="1056" t="s">
        <v>1353</v>
      </c>
      <c r="C87" s="1108" t="s">
        <v>1336</v>
      </c>
      <c r="D87" s="1109" t="s">
        <v>1354</v>
      </c>
      <c r="E87" s="1157"/>
      <c r="F87" s="1107">
        <v>1</v>
      </c>
      <c r="G87" s="1071"/>
      <c r="J87" s="1070">
        <v>74750</v>
      </c>
    </row>
    <row r="88" spans="1:10" s="1" customFormat="1">
      <c r="A88" s="1097"/>
      <c r="B88" s="1097"/>
      <c r="C88" s="1093" t="s">
        <v>1355</v>
      </c>
      <c r="D88" s="1109"/>
      <c r="E88" s="1157"/>
      <c r="F88" s="1107"/>
      <c r="G88" s="1071"/>
      <c r="J88" s="1070"/>
    </row>
    <row r="89" spans="1:10" s="1" customFormat="1">
      <c r="A89" s="1097"/>
      <c r="B89" s="1098"/>
      <c r="C89" s="1110" t="s">
        <v>1356</v>
      </c>
      <c r="D89" s="1109"/>
      <c r="E89" s="1157"/>
      <c r="F89" s="1107"/>
      <c r="G89" s="1071"/>
      <c r="J89" s="1070"/>
    </row>
    <row r="90" spans="1:10" s="1" customFormat="1">
      <c r="A90" s="1097"/>
      <c r="B90" s="1098"/>
      <c r="C90" s="1110" t="s">
        <v>1357</v>
      </c>
      <c r="D90" s="1109"/>
      <c r="E90" s="1157"/>
      <c r="F90" s="1107"/>
      <c r="G90" s="1071"/>
      <c r="J90" s="1070"/>
    </row>
    <row r="91" spans="1:10" s="1" customFormat="1">
      <c r="A91" s="1100"/>
      <c r="B91" s="1101"/>
      <c r="C91" s="1111" t="s">
        <v>1358</v>
      </c>
      <c r="D91" s="1112"/>
      <c r="E91" s="1158"/>
      <c r="F91" s="1005"/>
      <c r="G91" s="1079"/>
      <c r="J91" s="1017"/>
    </row>
    <row r="92" spans="1:10" s="1" customFormat="1">
      <c r="A92" s="1113"/>
      <c r="B92" s="1114"/>
      <c r="C92" s="1432" t="s">
        <v>1359</v>
      </c>
      <c r="D92" s="1433"/>
      <c r="E92" s="1433"/>
      <c r="F92" s="1434"/>
      <c r="G92" s="1115"/>
    </row>
    <row r="93" spans="1:10">
      <c r="A93" s="532"/>
      <c r="B93" s="532"/>
      <c r="C93" s="533"/>
      <c r="D93" s="534"/>
      <c r="E93" s="1167"/>
      <c r="F93" s="535"/>
      <c r="G93" s="536"/>
    </row>
    <row r="94" spans="1:10">
      <c r="A94" s="532"/>
      <c r="B94" s="532"/>
      <c r="C94" s="1116"/>
      <c r="D94" s="1117"/>
      <c r="E94" s="1168"/>
      <c r="F94" s="535"/>
      <c r="G94" s="536"/>
    </row>
    <row r="95" spans="1:10">
      <c r="A95" s="532"/>
      <c r="B95" s="532"/>
      <c r="C95" s="1118"/>
      <c r="D95" s="1117"/>
      <c r="E95" s="1168"/>
      <c r="F95" s="535"/>
      <c r="G95" s="536"/>
    </row>
    <row r="96" spans="1:10">
      <c r="A96" s="532"/>
      <c r="B96" s="532"/>
      <c r="C96" s="1119"/>
      <c r="D96" s="1117"/>
      <c r="E96" s="1168"/>
      <c r="F96" s="535"/>
      <c r="G96" s="536"/>
    </row>
    <row r="97" spans="1:7">
      <c r="A97" s="532"/>
      <c r="B97" s="532"/>
      <c r="C97" s="1119"/>
      <c r="D97" s="1117"/>
      <c r="E97" s="1168"/>
      <c r="F97" s="535"/>
      <c r="G97" s="536"/>
    </row>
    <row r="98" spans="1:7">
      <c r="A98" s="532"/>
      <c r="B98" s="532"/>
      <c r="C98" s="1119"/>
      <c r="D98" s="1117"/>
      <c r="E98" s="1168"/>
      <c r="F98" s="535"/>
      <c r="G98" s="536"/>
    </row>
    <row r="99" spans="1:7">
      <c r="A99" s="532"/>
      <c r="B99" s="532"/>
      <c r="C99" s="1120"/>
      <c r="D99" s="1117"/>
      <c r="E99" s="1168"/>
      <c r="F99" s="535"/>
      <c r="G99" s="536"/>
    </row>
    <row r="100" spans="1:7">
      <c r="A100" s="532"/>
      <c r="B100" s="532"/>
      <c r="C100" s="1121"/>
      <c r="D100" s="1117"/>
      <c r="E100" s="1168"/>
      <c r="F100" s="535"/>
      <c r="G100" s="536"/>
    </row>
    <row r="101" spans="1:7">
      <c r="A101" s="532"/>
      <c r="B101" s="532"/>
      <c r="C101" s="1121"/>
      <c r="D101" s="534"/>
      <c r="E101" s="1167"/>
      <c r="F101" s="1122"/>
      <c r="G101" s="1123"/>
    </row>
    <row r="102" spans="1:7">
      <c r="A102" s="532"/>
      <c r="B102" s="532"/>
      <c r="C102" s="1121"/>
      <c r="D102" s="534"/>
      <c r="E102" s="1167"/>
      <c r="F102" s="1122"/>
      <c r="G102" s="1123"/>
    </row>
    <row r="103" spans="1:7">
      <c r="A103" s="532"/>
      <c r="B103" s="532"/>
      <c r="C103" s="1124"/>
      <c r="D103" s="534"/>
      <c r="E103" s="1167"/>
      <c r="F103" s="1122"/>
      <c r="G103" s="1123"/>
    </row>
    <row r="104" spans="1:7">
      <c r="A104" s="532"/>
      <c r="B104" s="532"/>
      <c r="C104" s="533"/>
      <c r="D104" s="534"/>
      <c r="E104" s="1167"/>
      <c r="F104" s="535"/>
      <c r="G104" s="536"/>
    </row>
    <row r="105" spans="1:7">
      <c r="A105" s="532"/>
      <c r="B105" s="532"/>
      <c r="C105" s="1116"/>
      <c r="D105" s="1117"/>
      <c r="E105" s="1168"/>
      <c r="F105" s="535"/>
      <c r="G105" s="536"/>
    </row>
    <row r="106" spans="1:7">
      <c r="A106" s="532"/>
      <c r="B106" s="532"/>
      <c r="C106" s="1118"/>
      <c r="D106" s="1117"/>
      <c r="E106" s="1168"/>
      <c r="F106" s="535"/>
      <c r="G106" s="536"/>
    </row>
    <row r="107" spans="1:7">
      <c r="A107" s="532"/>
      <c r="B107" s="532"/>
      <c r="C107" s="1119"/>
      <c r="D107" s="1117"/>
      <c r="E107" s="1168"/>
      <c r="F107" s="535"/>
      <c r="G107" s="536"/>
    </row>
    <row r="108" spans="1:7">
      <c r="A108" s="532"/>
      <c r="B108" s="532"/>
      <c r="C108" s="1119"/>
      <c r="D108" s="1117"/>
      <c r="E108" s="1168"/>
      <c r="F108" s="535"/>
      <c r="G108" s="536"/>
    </row>
    <row r="109" spans="1:7">
      <c r="A109" s="532"/>
      <c r="B109" s="532"/>
      <c r="C109" s="1119"/>
      <c r="D109" s="1117"/>
      <c r="E109" s="1168"/>
      <c r="F109" s="535"/>
      <c r="G109" s="536"/>
    </row>
    <row r="110" spans="1:7">
      <c r="A110" s="532"/>
      <c r="B110" s="532"/>
      <c r="C110" s="1120"/>
      <c r="D110" s="1117"/>
      <c r="E110" s="1168"/>
      <c r="F110" s="535"/>
      <c r="G110" s="536"/>
    </row>
    <row r="111" spans="1:7">
      <c r="A111" s="532"/>
      <c r="B111" s="532"/>
      <c r="C111" s="1121"/>
      <c r="D111" s="1117"/>
      <c r="E111" s="1168"/>
      <c r="F111" s="535"/>
      <c r="G111" s="536"/>
    </row>
    <row r="112" spans="1:7">
      <c r="A112" s="532"/>
      <c r="B112" s="532"/>
      <c r="C112" s="1121"/>
      <c r="D112" s="534"/>
      <c r="E112" s="1167"/>
      <c r="F112" s="1122"/>
      <c r="G112" s="1123"/>
    </row>
    <row r="113" spans="1:7">
      <c r="A113" s="532"/>
      <c r="B113" s="532"/>
      <c r="C113" s="1121"/>
      <c r="D113" s="534"/>
      <c r="E113" s="1167"/>
      <c r="F113" s="1122"/>
      <c r="G113" s="1123"/>
    </row>
    <row r="114" spans="1:7">
      <c r="A114" s="532"/>
      <c r="B114" s="532"/>
      <c r="C114" s="1125"/>
      <c r="D114" s="1125"/>
      <c r="E114" s="1169"/>
      <c r="F114" s="1126"/>
      <c r="G114" s="1127"/>
    </row>
    <row r="115" spans="1:7">
      <c r="A115" s="25"/>
      <c r="B115" s="25"/>
      <c r="C115" s="25"/>
      <c r="D115" s="25"/>
      <c r="E115" s="1170"/>
      <c r="F115" s="25"/>
      <c r="G115" s="25"/>
    </row>
    <row r="116" spans="1:7">
      <c r="A116" s="25"/>
      <c r="B116" s="25"/>
      <c r="C116" s="25"/>
      <c r="D116" s="25"/>
      <c r="E116" s="1170"/>
      <c r="F116" s="25"/>
      <c r="G116" s="25"/>
    </row>
    <row r="117" spans="1:7">
      <c r="A117" s="25"/>
      <c r="B117" s="25"/>
      <c r="C117" s="25"/>
      <c r="D117" s="25"/>
      <c r="E117" s="1170"/>
      <c r="F117" s="25"/>
      <c r="G117" s="25"/>
    </row>
    <row r="118" spans="1:7">
      <c r="A118" s="25"/>
      <c r="B118" s="25"/>
      <c r="C118" s="25"/>
      <c r="D118" s="25"/>
      <c r="E118" s="1170"/>
      <c r="F118" s="25"/>
      <c r="G118" s="25"/>
    </row>
  </sheetData>
  <mergeCells count="7">
    <mergeCell ref="A17:G17"/>
    <mergeCell ref="C92:F92"/>
    <mergeCell ref="A1:G1"/>
    <mergeCell ref="A2:G2"/>
    <mergeCell ref="A3:G3"/>
    <mergeCell ref="A4:G4"/>
    <mergeCell ref="C16:F16"/>
  </mergeCells>
  <printOptions horizontalCentered="1"/>
  <pageMargins left="0.52" right="0.17" top="0.4" bottom="0.1" header="0.25" footer="7.0000000000000007E-2"/>
  <pageSetup scale="90" fitToHeight="0" orientation="portrait" r:id="rId1"/>
  <rowBreaks count="2" manualBreakCount="2">
    <brk id="16" max="6" man="1"/>
    <brk id="63" max="6" man="1"/>
  </rowBreaks>
  <drawing r:id="rId2"/>
</worksheet>
</file>

<file path=xl/worksheets/sheet13.xml><?xml version="1.0" encoding="utf-8"?>
<worksheet xmlns="http://schemas.openxmlformats.org/spreadsheetml/2006/main" xmlns:r="http://schemas.openxmlformats.org/officeDocument/2006/relationships">
  <sheetPr>
    <tabColor rgb="FF92D050"/>
  </sheetPr>
  <dimension ref="A1:I50"/>
  <sheetViews>
    <sheetView view="pageBreakPreview" zoomScale="60" workbookViewId="0">
      <selection activeCell="R61" sqref="R61"/>
    </sheetView>
  </sheetViews>
  <sheetFormatPr defaultRowHeight="15"/>
  <sheetData>
    <row r="1" spans="1:9">
      <c r="A1" s="1438" t="s">
        <v>675</v>
      </c>
      <c r="B1" s="1439"/>
      <c r="C1" s="1439"/>
      <c r="D1" s="1439"/>
      <c r="E1" s="1439"/>
      <c r="F1" s="1439"/>
      <c r="G1" s="1439"/>
      <c r="H1" s="1439"/>
      <c r="I1" s="1439"/>
    </row>
    <row r="2" spans="1:9">
      <c r="A2" s="1439"/>
      <c r="B2" s="1439"/>
      <c r="C2" s="1439"/>
      <c r="D2" s="1439"/>
      <c r="E2" s="1439"/>
      <c r="F2" s="1439"/>
      <c r="G2" s="1439"/>
      <c r="H2" s="1439"/>
      <c r="I2" s="1439"/>
    </row>
    <row r="3" spans="1:9">
      <c r="A3" s="1439"/>
      <c r="B3" s="1439"/>
      <c r="C3" s="1439"/>
      <c r="D3" s="1439"/>
      <c r="E3" s="1439"/>
      <c r="F3" s="1439"/>
      <c r="G3" s="1439"/>
      <c r="H3" s="1439"/>
      <c r="I3" s="1439"/>
    </row>
    <row r="4" spans="1:9">
      <c r="A4" s="1439"/>
      <c r="B4" s="1439"/>
      <c r="C4" s="1439"/>
      <c r="D4" s="1439"/>
      <c r="E4" s="1439"/>
      <c r="F4" s="1439"/>
      <c r="G4" s="1439"/>
      <c r="H4" s="1439"/>
      <c r="I4" s="1439"/>
    </row>
    <row r="5" spans="1:9">
      <c r="A5" s="1439"/>
      <c r="B5" s="1439"/>
      <c r="C5" s="1439"/>
      <c r="D5" s="1439"/>
      <c r="E5" s="1439"/>
      <c r="F5" s="1439"/>
      <c r="G5" s="1439"/>
      <c r="H5" s="1439"/>
      <c r="I5" s="1439"/>
    </row>
    <row r="6" spans="1:9">
      <c r="A6" s="1439"/>
      <c r="B6" s="1439"/>
      <c r="C6" s="1439"/>
      <c r="D6" s="1439"/>
      <c r="E6" s="1439"/>
      <c r="F6" s="1439"/>
      <c r="G6" s="1439"/>
      <c r="H6" s="1439"/>
      <c r="I6" s="1439"/>
    </row>
    <row r="7" spans="1:9">
      <c r="A7" s="1439"/>
      <c r="B7" s="1439"/>
      <c r="C7" s="1439"/>
      <c r="D7" s="1439"/>
      <c r="E7" s="1439"/>
      <c r="F7" s="1439"/>
      <c r="G7" s="1439"/>
      <c r="H7" s="1439"/>
      <c r="I7" s="1439"/>
    </row>
    <row r="8" spans="1:9">
      <c r="A8" s="1439"/>
      <c r="B8" s="1439"/>
      <c r="C8" s="1439"/>
      <c r="D8" s="1439"/>
      <c r="E8" s="1439"/>
      <c r="F8" s="1439"/>
      <c r="G8" s="1439"/>
      <c r="H8" s="1439"/>
      <c r="I8" s="1439"/>
    </row>
    <row r="9" spans="1:9">
      <c r="A9" s="1439"/>
      <c r="B9" s="1439"/>
      <c r="C9" s="1439"/>
      <c r="D9" s="1439"/>
      <c r="E9" s="1439"/>
      <c r="F9" s="1439"/>
      <c r="G9" s="1439"/>
      <c r="H9" s="1439"/>
      <c r="I9" s="1439"/>
    </row>
    <row r="10" spans="1:9">
      <c r="A10" s="1439"/>
      <c r="B10" s="1439"/>
      <c r="C10" s="1439"/>
      <c r="D10" s="1439"/>
      <c r="E10" s="1439"/>
      <c r="F10" s="1439"/>
      <c r="G10" s="1439"/>
      <c r="H10" s="1439"/>
      <c r="I10" s="1439"/>
    </row>
    <row r="11" spans="1:9">
      <c r="A11" s="1439"/>
      <c r="B11" s="1439"/>
      <c r="C11" s="1439"/>
      <c r="D11" s="1439"/>
      <c r="E11" s="1439"/>
      <c r="F11" s="1439"/>
      <c r="G11" s="1439"/>
      <c r="H11" s="1439"/>
      <c r="I11" s="1439"/>
    </row>
    <row r="12" spans="1:9">
      <c r="A12" s="1439"/>
      <c r="B12" s="1439"/>
      <c r="C12" s="1439"/>
      <c r="D12" s="1439"/>
      <c r="E12" s="1439"/>
      <c r="F12" s="1439"/>
      <c r="G12" s="1439"/>
      <c r="H12" s="1439"/>
      <c r="I12" s="1439"/>
    </row>
    <row r="13" spans="1:9">
      <c r="A13" s="1439"/>
      <c r="B13" s="1439"/>
      <c r="C13" s="1439"/>
      <c r="D13" s="1439"/>
      <c r="E13" s="1439"/>
      <c r="F13" s="1439"/>
      <c r="G13" s="1439"/>
      <c r="H13" s="1439"/>
      <c r="I13" s="1439"/>
    </row>
    <row r="14" spans="1:9">
      <c r="A14" s="1439"/>
      <c r="B14" s="1439"/>
      <c r="C14" s="1439"/>
      <c r="D14" s="1439"/>
      <c r="E14" s="1439"/>
      <c r="F14" s="1439"/>
      <c r="G14" s="1439"/>
      <c r="H14" s="1439"/>
      <c r="I14" s="1439"/>
    </row>
    <row r="15" spans="1:9">
      <c r="A15" s="1439"/>
      <c r="B15" s="1439"/>
      <c r="C15" s="1439"/>
      <c r="D15" s="1439"/>
      <c r="E15" s="1439"/>
      <c r="F15" s="1439"/>
      <c r="G15" s="1439"/>
      <c r="H15" s="1439"/>
      <c r="I15" s="1439"/>
    </row>
    <row r="16" spans="1:9">
      <c r="A16" s="1439"/>
      <c r="B16" s="1439"/>
      <c r="C16" s="1439"/>
      <c r="D16" s="1439"/>
      <c r="E16" s="1439"/>
      <c r="F16" s="1439"/>
      <c r="G16" s="1439"/>
      <c r="H16" s="1439"/>
      <c r="I16" s="1439"/>
    </row>
    <row r="17" spans="1:9">
      <c r="A17" s="1439"/>
      <c r="B17" s="1439"/>
      <c r="C17" s="1439"/>
      <c r="D17" s="1439"/>
      <c r="E17" s="1439"/>
      <c r="F17" s="1439"/>
      <c r="G17" s="1439"/>
      <c r="H17" s="1439"/>
      <c r="I17" s="1439"/>
    </row>
    <row r="18" spans="1:9">
      <c r="A18" s="1439"/>
      <c r="B18" s="1439"/>
      <c r="C18" s="1439"/>
      <c r="D18" s="1439"/>
      <c r="E18" s="1439"/>
      <c r="F18" s="1439"/>
      <c r="G18" s="1439"/>
      <c r="H18" s="1439"/>
      <c r="I18" s="1439"/>
    </row>
    <row r="19" spans="1:9">
      <c r="A19" s="1439"/>
      <c r="B19" s="1439"/>
      <c r="C19" s="1439"/>
      <c r="D19" s="1439"/>
      <c r="E19" s="1439"/>
      <c r="F19" s="1439"/>
      <c r="G19" s="1439"/>
      <c r="H19" s="1439"/>
      <c r="I19" s="1439"/>
    </row>
    <row r="20" spans="1:9">
      <c r="A20" s="1439"/>
      <c r="B20" s="1439"/>
      <c r="C20" s="1439"/>
      <c r="D20" s="1439"/>
      <c r="E20" s="1439"/>
      <c r="F20" s="1439"/>
      <c r="G20" s="1439"/>
      <c r="H20" s="1439"/>
      <c r="I20" s="1439"/>
    </row>
    <row r="21" spans="1:9">
      <c r="A21" s="1439"/>
      <c r="B21" s="1439"/>
      <c r="C21" s="1439"/>
      <c r="D21" s="1439"/>
      <c r="E21" s="1439"/>
      <c r="F21" s="1439"/>
      <c r="G21" s="1439"/>
      <c r="H21" s="1439"/>
      <c r="I21" s="1439"/>
    </row>
    <row r="22" spans="1:9">
      <c r="A22" s="1439"/>
      <c r="B22" s="1439"/>
      <c r="C22" s="1439"/>
      <c r="D22" s="1439"/>
      <c r="E22" s="1439"/>
      <c r="F22" s="1439"/>
      <c r="G22" s="1439"/>
      <c r="H22" s="1439"/>
      <c r="I22" s="1439"/>
    </row>
    <row r="23" spans="1:9">
      <c r="A23" s="1439"/>
      <c r="B23" s="1439"/>
      <c r="C23" s="1439"/>
      <c r="D23" s="1439"/>
      <c r="E23" s="1439"/>
      <c r="F23" s="1439"/>
      <c r="G23" s="1439"/>
      <c r="H23" s="1439"/>
      <c r="I23" s="1439"/>
    </row>
    <row r="24" spans="1:9">
      <c r="A24" s="1439"/>
      <c r="B24" s="1439"/>
      <c r="C24" s="1439"/>
      <c r="D24" s="1439"/>
      <c r="E24" s="1439"/>
      <c r="F24" s="1439"/>
      <c r="G24" s="1439"/>
      <c r="H24" s="1439"/>
      <c r="I24" s="1439"/>
    </row>
    <row r="25" spans="1:9">
      <c r="A25" s="1439"/>
      <c r="B25" s="1439"/>
      <c r="C25" s="1439"/>
      <c r="D25" s="1439"/>
      <c r="E25" s="1439"/>
      <c r="F25" s="1439"/>
      <c r="G25" s="1439"/>
      <c r="H25" s="1439"/>
      <c r="I25" s="1439"/>
    </row>
    <row r="26" spans="1:9">
      <c r="A26" s="1439"/>
      <c r="B26" s="1439"/>
      <c r="C26" s="1439"/>
      <c r="D26" s="1439"/>
      <c r="E26" s="1439"/>
      <c r="F26" s="1439"/>
      <c r="G26" s="1439"/>
      <c r="H26" s="1439"/>
      <c r="I26" s="1439"/>
    </row>
    <row r="27" spans="1:9">
      <c r="A27" s="1439"/>
      <c r="B27" s="1439"/>
      <c r="C27" s="1439"/>
      <c r="D27" s="1439"/>
      <c r="E27" s="1439"/>
      <c r="F27" s="1439"/>
      <c r="G27" s="1439"/>
      <c r="H27" s="1439"/>
      <c r="I27" s="1439"/>
    </row>
    <row r="28" spans="1:9">
      <c r="A28" s="1439"/>
      <c r="B28" s="1439"/>
      <c r="C28" s="1439"/>
      <c r="D28" s="1439"/>
      <c r="E28" s="1439"/>
      <c r="F28" s="1439"/>
      <c r="G28" s="1439"/>
      <c r="H28" s="1439"/>
      <c r="I28" s="1439"/>
    </row>
    <row r="29" spans="1:9">
      <c r="A29" s="1439"/>
      <c r="B29" s="1439"/>
      <c r="C29" s="1439"/>
      <c r="D29" s="1439"/>
      <c r="E29" s="1439"/>
      <c r="F29" s="1439"/>
      <c r="G29" s="1439"/>
      <c r="H29" s="1439"/>
      <c r="I29" s="1439"/>
    </row>
    <row r="30" spans="1:9">
      <c r="A30" s="1439"/>
      <c r="B30" s="1439"/>
      <c r="C30" s="1439"/>
      <c r="D30" s="1439"/>
      <c r="E30" s="1439"/>
      <c r="F30" s="1439"/>
      <c r="G30" s="1439"/>
      <c r="H30" s="1439"/>
      <c r="I30" s="1439"/>
    </row>
    <row r="31" spans="1:9">
      <c r="A31" s="1439"/>
      <c r="B31" s="1439"/>
      <c r="C31" s="1439"/>
      <c r="D31" s="1439"/>
      <c r="E31" s="1439"/>
      <c r="F31" s="1439"/>
      <c r="G31" s="1439"/>
      <c r="H31" s="1439"/>
      <c r="I31" s="1439"/>
    </row>
    <row r="32" spans="1:9">
      <c r="A32" s="1439"/>
      <c r="B32" s="1439"/>
      <c r="C32" s="1439"/>
      <c r="D32" s="1439"/>
      <c r="E32" s="1439"/>
      <c r="F32" s="1439"/>
      <c r="G32" s="1439"/>
      <c r="H32" s="1439"/>
      <c r="I32" s="1439"/>
    </row>
    <row r="33" spans="1:9">
      <c r="A33" s="1439"/>
      <c r="B33" s="1439"/>
      <c r="C33" s="1439"/>
      <c r="D33" s="1439"/>
      <c r="E33" s="1439"/>
      <c r="F33" s="1439"/>
      <c r="G33" s="1439"/>
      <c r="H33" s="1439"/>
      <c r="I33" s="1439"/>
    </row>
    <row r="34" spans="1:9">
      <c r="A34" s="1439"/>
      <c r="B34" s="1439"/>
      <c r="C34" s="1439"/>
      <c r="D34" s="1439"/>
      <c r="E34" s="1439"/>
      <c r="F34" s="1439"/>
      <c r="G34" s="1439"/>
      <c r="H34" s="1439"/>
      <c r="I34" s="1439"/>
    </row>
    <row r="35" spans="1:9">
      <c r="A35" s="1439"/>
      <c r="B35" s="1439"/>
      <c r="C35" s="1439"/>
      <c r="D35" s="1439"/>
      <c r="E35" s="1439"/>
      <c r="F35" s="1439"/>
      <c r="G35" s="1439"/>
      <c r="H35" s="1439"/>
      <c r="I35" s="1439"/>
    </row>
    <row r="36" spans="1:9">
      <c r="A36" s="1439"/>
      <c r="B36" s="1439"/>
      <c r="C36" s="1439"/>
      <c r="D36" s="1439"/>
      <c r="E36" s="1439"/>
      <c r="F36" s="1439"/>
      <c r="G36" s="1439"/>
      <c r="H36" s="1439"/>
      <c r="I36" s="1439"/>
    </row>
    <row r="37" spans="1:9">
      <c r="A37" s="1439"/>
      <c r="B37" s="1439"/>
      <c r="C37" s="1439"/>
      <c r="D37" s="1439"/>
      <c r="E37" s="1439"/>
      <c r="F37" s="1439"/>
      <c r="G37" s="1439"/>
      <c r="H37" s="1439"/>
      <c r="I37" s="1439"/>
    </row>
    <row r="38" spans="1:9">
      <c r="A38" s="1439"/>
      <c r="B38" s="1439"/>
      <c r="C38" s="1439"/>
      <c r="D38" s="1439"/>
      <c r="E38" s="1439"/>
      <c r="F38" s="1439"/>
      <c r="G38" s="1439"/>
      <c r="H38" s="1439"/>
      <c r="I38" s="1439"/>
    </row>
    <row r="39" spans="1:9">
      <c r="A39" s="1439"/>
      <c r="B39" s="1439"/>
      <c r="C39" s="1439"/>
      <c r="D39" s="1439"/>
      <c r="E39" s="1439"/>
      <c r="F39" s="1439"/>
      <c r="G39" s="1439"/>
      <c r="H39" s="1439"/>
      <c r="I39" s="1439"/>
    </row>
    <row r="40" spans="1:9">
      <c r="A40" s="1439"/>
      <c r="B40" s="1439"/>
      <c r="C40" s="1439"/>
      <c r="D40" s="1439"/>
      <c r="E40" s="1439"/>
      <c r="F40" s="1439"/>
      <c r="G40" s="1439"/>
      <c r="H40" s="1439"/>
      <c r="I40" s="1439"/>
    </row>
    <row r="41" spans="1:9">
      <c r="A41" s="1439"/>
      <c r="B41" s="1439"/>
      <c r="C41" s="1439"/>
      <c r="D41" s="1439"/>
      <c r="E41" s="1439"/>
      <c r="F41" s="1439"/>
      <c r="G41" s="1439"/>
      <c r="H41" s="1439"/>
      <c r="I41" s="1439"/>
    </row>
    <row r="42" spans="1:9">
      <c r="A42" s="1439"/>
      <c r="B42" s="1439"/>
      <c r="C42" s="1439"/>
      <c r="D42" s="1439"/>
      <c r="E42" s="1439"/>
      <c r="F42" s="1439"/>
      <c r="G42" s="1439"/>
      <c r="H42" s="1439"/>
      <c r="I42" s="1439"/>
    </row>
    <row r="43" spans="1:9">
      <c r="A43" s="1439"/>
      <c r="B43" s="1439"/>
      <c r="C43" s="1439"/>
      <c r="D43" s="1439"/>
      <c r="E43" s="1439"/>
      <c r="F43" s="1439"/>
      <c r="G43" s="1439"/>
      <c r="H43" s="1439"/>
      <c r="I43" s="1439"/>
    </row>
    <row r="44" spans="1:9">
      <c r="A44" s="1439"/>
      <c r="B44" s="1439"/>
      <c r="C44" s="1439"/>
      <c r="D44" s="1439"/>
      <c r="E44" s="1439"/>
      <c r="F44" s="1439"/>
      <c r="G44" s="1439"/>
      <c r="H44" s="1439"/>
      <c r="I44" s="1439"/>
    </row>
    <row r="45" spans="1:9">
      <c r="A45" s="1439"/>
      <c r="B45" s="1439"/>
      <c r="C45" s="1439"/>
      <c r="D45" s="1439"/>
      <c r="E45" s="1439"/>
      <c r="F45" s="1439"/>
      <c r="G45" s="1439"/>
      <c r="H45" s="1439"/>
      <c r="I45" s="1439"/>
    </row>
    <row r="46" spans="1:9">
      <c r="A46" s="1439"/>
      <c r="B46" s="1439"/>
      <c r="C46" s="1439"/>
      <c r="D46" s="1439"/>
      <c r="E46" s="1439"/>
      <c r="F46" s="1439"/>
      <c r="G46" s="1439"/>
      <c r="H46" s="1439"/>
      <c r="I46" s="1439"/>
    </row>
    <row r="47" spans="1:9">
      <c r="A47" s="1439"/>
      <c r="B47" s="1439"/>
      <c r="C47" s="1439"/>
      <c r="D47" s="1439"/>
      <c r="E47" s="1439"/>
      <c r="F47" s="1439"/>
      <c r="G47" s="1439"/>
      <c r="H47" s="1439"/>
      <c r="I47" s="1439"/>
    </row>
    <row r="48" spans="1:9">
      <c r="A48" s="1439"/>
      <c r="B48" s="1439"/>
      <c r="C48" s="1439"/>
      <c r="D48" s="1439"/>
      <c r="E48" s="1439"/>
      <c r="F48" s="1439"/>
      <c r="G48" s="1439"/>
      <c r="H48" s="1439"/>
      <c r="I48" s="1439"/>
    </row>
    <row r="49" spans="1:9">
      <c r="A49" s="1439"/>
      <c r="B49" s="1439"/>
      <c r="C49" s="1439"/>
      <c r="D49" s="1439"/>
      <c r="E49" s="1439"/>
      <c r="F49" s="1439"/>
      <c r="G49" s="1439"/>
      <c r="H49" s="1439"/>
      <c r="I49" s="1439"/>
    </row>
    <row r="50" spans="1:9">
      <c r="A50" s="1439"/>
      <c r="B50" s="1439"/>
      <c r="C50" s="1439"/>
      <c r="D50" s="1439"/>
      <c r="E50" s="1439"/>
      <c r="F50" s="1439"/>
      <c r="G50" s="1439"/>
      <c r="H50" s="1439"/>
      <c r="I50" s="1439"/>
    </row>
  </sheetData>
  <mergeCells count="1">
    <mergeCell ref="A1:I5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1:J13"/>
  <sheetViews>
    <sheetView showGridLines="0" tabSelected="1" view="pageBreakPreview" zoomScaleSheetLayoutView="100" workbookViewId="0">
      <selection activeCell="C18" sqref="C18"/>
    </sheetView>
  </sheetViews>
  <sheetFormatPr defaultRowHeight="15"/>
  <cols>
    <col min="1" max="1" width="6.7109375" customWidth="1"/>
    <col min="2" max="2" width="7.85546875" customWidth="1"/>
    <col min="3" max="3" width="52.42578125" customWidth="1"/>
    <col min="4" max="4" width="7.7109375" customWidth="1"/>
    <col min="5" max="5" width="13.140625" customWidth="1"/>
    <col min="6" max="6" width="7.7109375" customWidth="1"/>
    <col min="7" max="7" width="15.42578125" bestFit="1" customWidth="1"/>
    <col min="10" max="10" width="15" bestFit="1" customWidth="1"/>
  </cols>
  <sheetData>
    <row r="1" spans="1:10" ht="15.75" customHeight="1">
      <c r="A1" s="1444" t="s">
        <v>1410</v>
      </c>
      <c r="B1" s="1444"/>
      <c r="C1" s="1444"/>
      <c r="D1" s="1444"/>
      <c r="E1" s="1444"/>
      <c r="F1" s="1444"/>
      <c r="G1" s="1444"/>
      <c r="H1" s="106"/>
    </row>
    <row r="2" spans="1:10" ht="15.75" customHeight="1">
      <c r="A2" s="1444" t="s">
        <v>1411</v>
      </c>
      <c r="B2" s="1444"/>
      <c r="C2" s="1444"/>
      <c r="D2" s="1444"/>
      <c r="E2" s="1444"/>
      <c r="F2" s="1444"/>
      <c r="G2" s="1444"/>
      <c r="H2" s="106"/>
    </row>
    <row r="3" spans="1:10" ht="15.75" customHeight="1">
      <c r="A3" s="1444" t="s">
        <v>1408</v>
      </c>
      <c r="B3" s="1431"/>
      <c r="C3" s="1431"/>
      <c r="D3" s="1431"/>
      <c r="E3" s="1431"/>
      <c r="F3" s="1431"/>
      <c r="G3" s="1431"/>
      <c r="H3" s="106"/>
    </row>
    <row r="4" spans="1:10" ht="15.75" customHeight="1">
      <c r="A4" s="1431" t="s">
        <v>672</v>
      </c>
      <c r="B4" s="1431"/>
      <c r="C4" s="1431"/>
      <c r="D4" s="1431"/>
      <c r="E4" s="1431"/>
      <c r="F4" s="1431"/>
      <c r="G4" s="1431"/>
      <c r="H4" s="106"/>
    </row>
    <row r="5" spans="1:10">
      <c r="A5" s="1400" t="s">
        <v>13</v>
      </c>
      <c r="B5" s="1402" t="s">
        <v>110</v>
      </c>
      <c r="C5" s="1400" t="s">
        <v>14</v>
      </c>
      <c r="D5" s="1400" t="s">
        <v>1</v>
      </c>
      <c r="E5" s="503" t="s">
        <v>16</v>
      </c>
      <c r="F5" s="1400" t="s">
        <v>15</v>
      </c>
      <c r="G5" s="1451" t="s">
        <v>17</v>
      </c>
    </row>
    <row r="6" spans="1:10">
      <c r="A6" s="1401"/>
      <c r="B6" s="1403"/>
      <c r="C6" s="1401"/>
      <c r="D6" s="1401"/>
      <c r="E6" s="504" t="s">
        <v>18</v>
      </c>
      <c r="F6" s="1401"/>
      <c r="G6" s="1452"/>
    </row>
    <row r="7" spans="1:10" s="1" customFormat="1" ht="63.75" customHeight="1">
      <c r="A7" s="998"/>
      <c r="B7" s="998" t="s">
        <v>615</v>
      </c>
      <c r="C7" s="997" t="s">
        <v>689</v>
      </c>
      <c r="D7" s="999" t="s">
        <v>5</v>
      </c>
      <c r="E7" s="1188"/>
      <c r="F7" s="1001">
        <v>1</v>
      </c>
      <c r="G7" s="1000"/>
      <c r="I7" s="1007"/>
      <c r="J7" s="1008"/>
    </row>
    <row r="8" spans="1:10" s="1" customFormat="1" ht="42.75">
      <c r="A8" s="998"/>
      <c r="B8" s="998" t="s">
        <v>616</v>
      </c>
      <c r="C8" s="997" t="s">
        <v>690</v>
      </c>
      <c r="D8" s="999" t="s">
        <v>5</v>
      </c>
      <c r="E8" s="1188"/>
      <c r="F8" s="1001">
        <v>1</v>
      </c>
      <c r="G8" s="1000"/>
    </row>
    <row r="9" spans="1:10" s="1" customFormat="1" ht="47.25" customHeight="1">
      <c r="A9" s="998"/>
      <c r="B9" s="998" t="s">
        <v>618</v>
      </c>
      <c r="C9" s="997" t="s">
        <v>698</v>
      </c>
      <c r="D9" s="999" t="s">
        <v>5</v>
      </c>
      <c r="E9" s="1188"/>
      <c r="F9" s="1001">
        <v>1</v>
      </c>
      <c r="G9" s="1000"/>
    </row>
    <row r="10" spans="1:10" s="1009" customFormat="1" ht="42.75">
      <c r="A10" s="998"/>
      <c r="B10" s="998" t="s">
        <v>619</v>
      </c>
      <c r="C10" s="997" t="s">
        <v>703</v>
      </c>
      <c r="D10" s="999" t="s">
        <v>5</v>
      </c>
      <c r="E10" s="1189"/>
      <c r="F10" s="1004">
        <v>5</v>
      </c>
      <c r="G10" s="1004"/>
    </row>
    <row r="11" spans="1:10" s="1" customFormat="1">
      <c r="A11" s="1442"/>
      <c r="B11" s="1442" t="s">
        <v>1280</v>
      </c>
      <c r="C11" s="1003" t="s">
        <v>699</v>
      </c>
      <c r="D11" s="1447" t="s">
        <v>187</v>
      </c>
      <c r="E11" s="1449"/>
      <c r="F11" s="1447">
        <v>1</v>
      </c>
      <c r="G11" s="1440"/>
    </row>
    <row r="12" spans="1:10" s="1" customFormat="1" ht="56.25" customHeight="1">
      <c r="A12" s="1443"/>
      <c r="B12" s="1443"/>
      <c r="C12" s="1002" t="s">
        <v>700</v>
      </c>
      <c r="D12" s="1448"/>
      <c r="E12" s="1450"/>
      <c r="F12" s="1448"/>
      <c r="G12" s="1441"/>
    </row>
    <row r="13" spans="1:10">
      <c r="A13" s="107"/>
      <c r="B13" s="517"/>
      <c r="C13" s="1445" t="s">
        <v>647</v>
      </c>
      <c r="D13" s="1446"/>
      <c r="E13" s="1446"/>
      <c r="F13" s="1446"/>
      <c r="G13" s="442"/>
    </row>
  </sheetData>
  <mergeCells count="17">
    <mergeCell ref="A1:G1"/>
    <mergeCell ref="A3:G3"/>
    <mergeCell ref="A4:G4"/>
    <mergeCell ref="A5:A6"/>
    <mergeCell ref="B5:B6"/>
    <mergeCell ref="C5:C6"/>
    <mergeCell ref="D5:D6"/>
    <mergeCell ref="F5:F6"/>
    <mergeCell ref="G5:G6"/>
    <mergeCell ref="G11:G12"/>
    <mergeCell ref="B11:B12"/>
    <mergeCell ref="A11:A12"/>
    <mergeCell ref="A2:G2"/>
    <mergeCell ref="C13:F13"/>
    <mergeCell ref="D11:D12"/>
    <mergeCell ref="E11:E12"/>
    <mergeCell ref="F11:F12"/>
  </mergeCells>
  <printOptions horizontalCentered="1"/>
  <pageMargins left="0.27" right="0.25" top="0.4" bottom="0.1" header="0.25" footer="7.0000000000000007E-2"/>
  <pageSetup paperSize="9" scale="88" fitToHeight="3" orientation="portrait" r:id="rId1"/>
  <drawing r:id="rId2"/>
</worksheet>
</file>

<file path=xl/worksheets/sheet15.xml><?xml version="1.0" encoding="utf-8"?>
<worksheet xmlns="http://schemas.openxmlformats.org/spreadsheetml/2006/main" xmlns:r="http://schemas.openxmlformats.org/officeDocument/2006/relationships">
  <dimension ref="A1:S50"/>
  <sheetViews>
    <sheetView view="pageBreakPreview" zoomScale="60" workbookViewId="0">
      <selection activeCell="A3" sqref="A3:G3"/>
    </sheetView>
  </sheetViews>
  <sheetFormatPr defaultRowHeight="15"/>
  <sheetData>
    <row r="1" spans="1:9">
      <c r="A1" s="1438" t="s">
        <v>705</v>
      </c>
      <c r="B1" s="1438"/>
      <c r="C1" s="1438"/>
      <c r="D1" s="1438"/>
      <c r="E1" s="1438"/>
      <c r="F1" s="1438"/>
      <c r="G1" s="1438"/>
      <c r="H1" s="1438"/>
      <c r="I1" s="1438"/>
    </row>
    <row r="2" spans="1:9">
      <c r="A2" s="1438"/>
      <c r="B2" s="1438"/>
      <c r="C2" s="1438"/>
      <c r="D2" s="1438"/>
      <c r="E2" s="1438"/>
      <c r="F2" s="1438"/>
      <c r="G2" s="1438"/>
      <c r="H2" s="1438"/>
      <c r="I2" s="1438"/>
    </row>
    <row r="3" spans="1:9">
      <c r="A3" s="1438"/>
      <c r="B3" s="1438"/>
      <c r="C3" s="1438"/>
      <c r="D3" s="1438"/>
      <c r="E3" s="1438"/>
      <c r="F3" s="1438"/>
      <c r="G3" s="1438"/>
      <c r="H3" s="1438"/>
      <c r="I3" s="1438"/>
    </row>
    <row r="4" spans="1:9">
      <c r="A4" s="1438"/>
      <c r="B4" s="1438"/>
      <c r="C4" s="1438"/>
      <c r="D4" s="1438"/>
      <c r="E4" s="1438"/>
      <c r="F4" s="1438"/>
      <c r="G4" s="1438"/>
      <c r="H4" s="1438"/>
      <c r="I4" s="1438"/>
    </row>
    <row r="5" spans="1:9">
      <c r="A5" s="1438"/>
      <c r="B5" s="1438"/>
      <c r="C5" s="1438"/>
      <c r="D5" s="1438"/>
      <c r="E5" s="1438"/>
      <c r="F5" s="1438"/>
      <c r="G5" s="1438"/>
      <c r="H5" s="1438"/>
      <c r="I5" s="1438"/>
    </row>
    <row r="6" spans="1:9">
      <c r="A6" s="1438"/>
      <c r="B6" s="1438"/>
      <c r="C6" s="1438"/>
      <c r="D6" s="1438"/>
      <c r="E6" s="1438"/>
      <c r="F6" s="1438"/>
      <c r="G6" s="1438"/>
      <c r="H6" s="1438"/>
      <c r="I6" s="1438"/>
    </row>
    <row r="7" spans="1:9">
      <c r="A7" s="1438"/>
      <c r="B7" s="1438"/>
      <c r="C7" s="1438"/>
      <c r="D7" s="1438"/>
      <c r="E7" s="1438"/>
      <c r="F7" s="1438"/>
      <c r="G7" s="1438"/>
      <c r="H7" s="1438"/>
      <c r="I7" s="1438"/>
    </row>
    <row r="8" spans="1:9">
      <c r="A8" s="1438"/>
      <c r="B8" s="1438"/>
      <c r="C8" s="1438"/>
      <c r="D8" s="1438"/>
      <c r="E8" s="1438"/>
      <c r="F8" s="1438"/>
      <c r="G8" s="1438"/>
      <c r="H8" s="1438"/>
      <c r="I8" s="1438"/>
    </row>
    <row r="9" spans="1:9">
      <c r="A9" s="1438"/>
      <c r="B9" s="1438"/>
      <c r="C9" s="1438"/>
      <c r="D9" s="1438"/>
      <c r="E9" s="1438"/>
      <c r="F9" s="1438"/>
      <c r="G9" s="1438"/>
      <c r="H9" s="1438"/>
      <c r="I9" s="1438"/>
    </row>
    <row r="10" spans="1:9">
      <c r="A10" s="1438"/>
      <c r="B10" s="1438"/>
      <c r="C10" s="1438"/>
      <c r="D10" s="1438"/>
      <c r="E10" s="1438"/>
      <c r="F10" s="1438"/>
      <c r="G10" s="1438"/>
      <c r="H10" s="1438"/>
      <c r="I10" s="1438"/>
    </row>
    <row r="11" spans="1:9">
      <c r="A11" s="1438"/>
      <c r="B11" s="1438"/>
      <c r="C11" s="1438"/>
      <c r="D11" s="1438"/>
      <c r="E11" s="1438"/>
      <c r="F11" s="1438"/>
      <c r="G11" s="1438"/>
      <c r="H11" s="1438"/>
      <c r="I11" s="1438"/>
    </row>
    <row r="12" spans="1:9">
      <c r="A12" s="1438"/>
      <c r="B12" s="1438"/>
      <c r="C12" s="1438"/>
      <c r="D12" s="1438"/>
      <c r="E12" s="1438"/>
      <c r="F12" s="1438"/>
      <c r="G12" s="1438"/>
      <c r="H12" s="1438"/>
      <c r="I12" s="1438"/>
    </row>
    <row r="13" spans="1:9">
      <c r="A13" s="1438"/>
      <c r="B13" s="1438"/>
      <c r="C13" s="1438"/>
      <c r="D13" s="1438"/>
      <c r="E13" s="1438"/>
      <c r="F13" s="1438"/>
      <c r="G13" s="1438"/>
      <c r="H13" s="1438"/>
      <c r="I13" s="1438"/>
    </row>
    <row r="14" spans="1:9">
      <c r="A14" s="1438"/>
      <c r="B14" s="1438"/>
      <c r="C14" s="1438"/>
      <c r="D14" s="1438"/>
      <c r="E14" s="1438"/>
      <c r="F14" s="1438"/>
      <c r="G14" s="1438"/>
      <c r="H14" s="1438"/>
      <c r="I14" s="1438"/>
    </row>
    <row r="15" spans="1:9" ht="15" customHeight="1">
      <c r="A15" s="1438"/>
      <c r="B15" s="1438"/>
      <c r="C15" s="1438"/>
      <c r="D15" s="1438"/>
      <c r="E15" s="1438"/>
      <c r="F15" s="1438"/>
      <c r="G15" s="1438"/>
      <c r="H15" s="1438"/>
      <c r="I15" s="1438"/>
    </row>
    <row r="16" spans="1:9" ht="15" customHeight="1">
      <c r="A16" s="1438"/>
      <c r="B16" s="1438"/>
      <c r="C16" s="1438"/>
      <c r="D16" s="1438"/>
      <c r="E16" s="1438"/>
      <c r="F16" s="1438"/>
      <c r="G16" s="1438"/>
      <c r="H16" s="1438"/>
      <c r="I16" s="1438"/>
    </row>
    <row r="17" spans="1:19" ht="15" customHeight="1">
      <c r="A17" s="1438"/>
      <c r="B17" s="1438"/>
      <c r="C17" s="1438"/>
      <c r="D17" s="1438"/>
      <c r="E17" s="1438"/>
      <c r="F17" s="1438"/>
      <c r="G17" s="1438"/>
      <c r="H17" s="1438"/>
      <c r="I17" s="1438"/>
    </row>
    <row r="18" spans="1:19" ht="15" customHeight="1">
      <c r="A18" s="1438"/>
      <c r="B18" s="1438"/>
      <c r="C18" s="1438"/>
      <c r="D18" s="1438"/>
      <c r="E18" s="1438"/>
      <c r="F18" s="1438"/>
      <c r="G18" s="1438"/>
      <c r="H18" s="1438"/>
      <c r="I18" s="1438"/>
    </row>
    <row r="19" spans="1:19" ht="15" customHeight="1">
      <c r="A19" s="1438"/>
      <c r="B19" s="1438"/>
      <c r="C19" s="1438"/>
      <c r="D19" s="1438"/>
      <c r="E19" s="1438"/>
      <c r="F19" s="1438"/>
      <c r="G19" s="1438"/>
      <c r="H19" s="1438"/>
      <c r="I19" s="1438"/>
    </row>
    <row r="20" spans="1:19" ht="15" customHeight="1">
      <c r="A20" s="1438"/>
      <c r="B20" s="1438"/>
      <c r="C20" s="1438"/>
      <c r="D20" s="1438"/>
      <c r="E20" s="1438"/>
      <c r="F20" s="1438"/>
      <c r="G20" s="1438"/>
      <c r="H20" s="1438"/>
      <c r="I20" s="1438"/>
    </row>
    <row r="21" spans="1:19" ht="15" customHeight="1">
      <c r="A21" s="1438"/>
      <c r="B21" s="1438"/>
      <c r="C21" s="1438"/>
      <c r="D21" s="1438"/>
      <c r="E21" s="1438"/>
      <c r="F21" s="1438"/>
      <c r="G21" s="1438"/>
      <c r="H21" s="1438"/>
      <c r="I21" s="1438"/>
    </row>
    <row r="22" spans="1:19">
      <c r="A22" s="1438"/>
      <c r="B22" s="1438"/>
      <c r="C22" s="1438"/>
      <c r="D22" s="1438"/>
      <c r="E22" s="1438"/>
      <c r="F22" s="1438"/>
      <c r="G22" s="1438"/>
      <c r="H22" s="1438"/>
      <c r="I22" s="1438"/>
    </row>
    <row r="23" spans="1:19">
      <c r="A23" s="1438"/>
      <c r="B23" s="1438"/>
      <c r="C23" s="1438"/>
      <c r="D23" s="1438"/>
      <c r="E23" s="1438"/>
      <c r="F23" s="1438"/>
      <c r="G23" s="1438"/>
      <c r="H23" s="1438"/>
      <c r="I23" s="1438"/>
      <c r="S23" t="str">
        <f>UPPER(A1)</f>
        <v>AIR CONDITION WORK</v>
      </c>
    </row>
    <row r="24" spans="1:19">
      <c r="A24" s="1438"/>
      <c r="B24" s="1438"/>
      <c r="C24" s="1438"/>
      <c r="D24" s="1438"/>
      <c r="E24" s="1438"/>
      <c r="F24" s="1438"/>
      <c r="G24" s="1438"/>
      <c r="H24" s="1438"/>
      <c r="I24" s="1438"/>
    </row>
    <row r="25" spans="1:19">
      <c r="A25" s="1438"/>
      <c r="B25" s="1438"/>
      <c r="C25" s="1438"/>
      <c r="D25" s="1438"/>
      <c r="E25" s="1438"/>
      <c r="F25" s="1438"/>
      <c r="G25" s="1438"/>
      <c r="H25" s="1438"/>
      <c r="I25" s="1438"/>
    </row>
    <row r="26" spans="1:19">
      <c r="A26" s="1438"/>
      <c r="B26" s="1438"/>
      <c r="C26" s="1438"/>
      <c r="D26" s="1438"/>
      <c r="E26" s="1438"/>
      <c r="F26" s="1438"/>
      <c r="G26" s="1438"/>
      <c r="H26" s="1438"/>
      <c r="I26" s="1438"/>
    </row>
    <row r="27" spans="1:19">
      <c r="A27" s="1438"/>
      <c r="B27" s="1438"/>
      <c r="C27" s="1438"/>
      <c r="D27" s="1438"/>
      <c r="E27" s="1438"/>
      <c r="F27" s="1438"/>
      <c r="G27" s="1438"/>
      <c r="H27" s="1438"/>
      <c r="I27" s="1438"/>
    </row>
    <row r="28" spans="1:19">
      <c r="A28" s="1438"/>
      <c r="B28" s="1438"/>
      <c r="C28" s="1438"/>
      <c r="D28" s="1438"/>
      <c r="E28" s="1438"/>
      <c r="F28" s="1438"/>
      <c r="G28" s="1438"/>
      <c r="H28" s="1438"/>
      <c r="I28" s="1438"/>
    </row>
    <row r="29" spans="1:19">
      <c r="A29" s="1438"/>
      <c r="B29" s="1438"/>
      <c r="C29" s="1438"/>
      <c r="D29" s="1438"/>
      <c r="E29" s="1438"/>
      <c r="F29" s="1438"/>
      <c r="G29" s="1438"/>
      <c r="H29" s="1438"/>
      <c r="I29" s="1438"/>
    </row>
    <row r="30" spans="1:19">
      <c r="A30" s="1438"/>
      <c r="B30" s="1438"/>
      <c r="C30" s="1438"/>
      <c r="D30" s="1438"/>
      <c r="E30" s="1438"/>
      <c r="F30" s="1438"/>
      <c r="G30" s="1438"/>
      <c r="H30" s="1438"/>
      <c r="I30" s="1438"/>
    </row>
    <row r="31" spans="1:19">
      <c r="A31" s="1438"/>
      <c r="B31" s="1438"/>
      <c r="C31" s="1438"/>
      <c r="D31" s="1438"/>
      <c r="E31" s="1438"/>
      <c r="F31" s="1438"/>
      <c r="G31" s="1438"/>
      <c r="H31" s="1438"/>
      <c r="I31" s="1438"/>
    </row>
    <row r="32" spans="1:19">
      <c r="A32" s="1438"/>
      <c r="B32" s="1438"/>
      <c r="C32" s="1438"/>
      <c r="D32" s="1438"/>
      <c r="E32" s="1438"/>
      <c r="F32" s="1438"/>
      <c r="G32" s="1438"/>
      <c r="H32" s="1438"/>
      <c r="I32" s="1438"/>
    </row>
    <row r="33" spans="1:9">
      <c r="A33" s="1438"/>
      <c r="B33" s="1438"/>
      <c r="C33" s="1438"/>
      <c r="D33" s="1438"/>
      <c r="E33" s="1438"/>
      <c r="F33" s="1438"/>
      <c r="G33" s="1438"/>
      <c r="H33" s="1438"/>
      <c r="I33" s="1438"/>
    </row>
    <row r="34" spans="1:9">
      <c r="A34" s="1438"/>
      <c r="B34" s="1438"/>
      <c r="C34" s="1438"/>
      <c r="D34" s="1438"/>
      <c r="E34" s="1438"/>
      <c r="F34" s="1438"/>
      <c r="G34" s="1438"/>
      <c r="H34" s="1438"/>
      <c r="I34" s="1438"/>
    </row>
    <row r="35" spans="1:9">
      <c r="A35" s="1438"/>
      <c r="B35" s="1438"/>
      <c r="C35" s="1438"/>
      <c r="D35" s="1438"/>
      <c r="E35" s="1438"/>
      <c r="F35" s="1438"/>
      <c r="G35" s="1438"/>
      <c r="H35" s="1438"/>
      <c r="I35" s="1438"/>
    </row>
    <row r="36" spans="1:9">
      <c r="A36" s="1438"/>
      <c r="B36" s="1438"/>
      <c r="C36" s="1438"/>
      <c r="D36" s="1438"/>
      <c r="E36" s="1438"/>
      <c r="F36" s="1438"/>
      <c r="G36" s="1438"/>
      <c r="H36" s="1438"/>
      <c r="I36" s="1438"/>
    </row>
    <row r="37" spans="1:9">
      <c r="A37" s="1438"/>
      <c r="B37" s="1438"/>
      <c r="C37" s="1438"/>
      <c r="D37" s="1438"/>
      <c r="E37" s="1438"/>
      <c r="F37" s="1438"/>
      <c r="G37" s="1438"/>
      <c r="H37" s="1438"/>
      <c r="I37" s="1438"/>
    </row>
    <row r="38" spans="1:9">
      <c r="A38" s="1438"/>
      <c r="B38" s="1438"/>
      <c r="C38" s="1438"/>
      <c r="D38" s="1438"/>
      <c r="E38" s="1438"/>
      <c r="F38" s="1438"/>
      <c r="G38" s="1438"/>
      <c r="H38" s="1438"/>
      <c r="I38" s="1438"/>
    </row>
    <row r="39" spans="1:9">
      <c r="A39" s="1438"/>
      <c r="B39" s="1438"/>
      <c r="C39" s="1438"/>
      <c r="D39" s="1438"/>
      <c r="E39" s="1438"/>
      <c r="F39" s="1438"/>
      <c r="G39" s="1438"/>
      <c r="H39" s="1438"/>
      <c r="I39" s="1438"/>
    </row>
    <row r="40" spans="1:9">
      <c r="A40" s="1438"/>
      <c r="B40" s="1438"/>
      <c r="C40" s="1438"/>
      <c r="D40" s="1438"/>
      <c r="E40" s="1438"/>
      <c r="F40" s="1438"/>
      <c r="G40" s="1438"/>
      <c r="H40" s="1438"/>
      <c r="I40" s="1438"/>
    </row>
    <row r="41" spans="1:9">
      <c r="A41" s="1438"/>
      <c r="B41" s="1438"/>
      <c r="C41" s="1438"/>
      <c r="D41" s="1438"/>
      <c r="E41" s="1438"/>
      <c r="F41" s="1438"/>
      <c r="G41" s="1438"/>
      <c r="H41" s="1438"/>
      <c r="I41" s="1438"/>
    </row>
    <row r="42" spans="1:9">
      <c r="A42" s="1438"/>
      <c r="B42" s="1438"/>
      <c r="C42" s="1438"/>
      <c r="D42" s="1438"/>
      <c r="E42" s="1438"/>
      <c r="F42" s="1438"/>
      <c r="G42" s="1438"/>
      <c r="H42" s="1438"/>
      <c r="I42" s="1438"/>
    </row>
    <row r="43" spans="1:9">
      <c r="A43" s="1438"/>
      <c r="B43" s="1438"/>
      <c r="C43" s="1438"/>
      <c r="D43" s="1438"/>
      <c r="E43" s="1438"/>
      <c r="F43" s="1438"/>
      <c r="G43" s="1438"/>
      <c r="H43" s="1438"/>
      <c r="I43" s="1438"/>
    </row>
    <row r="44" spans="1:9">
      <c r="A44" s="1438"/>
      <c r="B44" s="1438"/>
      <c r="C44" s="1438"/>
      <c r="D44" s="1438"/>
      <c r="E44" s="1438"/>
      <c r="F44" s="1438"/>
      <c r="G44" s="1438"/>
      <c r="H44" s="1438"/>
      <c r="I44" s="1438"/>
    </row>
    <row r="45" spans="1:9">
      <c r="A45" s="1438"/>
      <c r="B45" s="1438"/>
      <c r="C45" s="1438"/>
      <c r="D45" s="1438"/>
      <c r="E45" s="1438"/>
      <c r="F45" s="1438"/>
      <c r="G45" s="1438"/>
      <c r="H45" s="1438"/>
      <c r="I45" s="1438"/>
    </row>
    <row r="46" spans="1:9">
      <c r="A46" s="1438"/>
      <c r="B46" s="1438"/>
      <c r="C46" s="1438"/>
      <c r="D46" s="1438"/>
      <c r="E46" s="1438"/>
      <c r="F46" s="1438"/>
      <c r="G46" s="1438"/>
      <c r="H46" s="1438"/>
      <c r="I46" s="1438"/>
    </row>
    <row r="47" spans="1:9">
      <c r="A47" s="1438"/>
      <c r="B47" s="1438"/>
      <c r="C47" s="1438"/>
      <c r="D47" s="1438"/>
      <c r="E47" s="1438"/>
      <c r="F47" s="1438"/>
      <c r="G47" s="1438"/>
      <c r="H47" s="1438"/>
      <c r="I47" s="1438"/>
    </row>
    <row r="48" spans="1:9">
      <c r="A48" s="1438"/>
      <c r="B48" s="1438"/>
      <c r="C48" s="1438"/>
      <c r="D48" s="1438"/>
      <c r="E48" s="1438"/>
      <c r="F48" s="1438"/>
      <c r="G48" s="1438"/>
      <c r="H48" s="1438"/>
      <c r="I48" s="1438"/>
    </row>
    <row r="49" spans="1:9">
      <c r="A49" s="1438"/>
      <c r="B49" s="1438"/>
      <c r="C49" s="1438"/>
      <c r="D49" s="1438"/>
      <c r="E49" s="1438"/>
      <c r="F49" s="1438"/>
      <c r="G49" s="1438"/>
      <c r="H49" s="1438"/>
      <c r="I49" s="1438"/>
    </row>
    <row r="50" spans="1:9">
      <c r="A50" s="1438"/>
      <c r="B50" s="1438"/>
      <c r="C50" s="1438"/>
      <c r="D50" s="1438"/>
      <c r="E50" s="1438"/>
      <c r="F50" s="1438"/>
      <c r="G50" s="1438"/>
      <c r="H50" s="1438"/>
      <c r="I50" s="1438"/>
    </row>
  </sheetData>
  <mergeCells count="1">
    <mergeCell ref="A1:I5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1:H9"/>
  <sheetViews>
    <sheetView showGridLines="0" view="pageBreakPreview" zoomScaleSheetLayoutView="100" workbookViewId="0">
      <selection activeCell="A3" sqref="A3:G3"/>
    </sheetView>
  </sheetViews>
  <sheetFormatPr defaultRowHeight="15"/>
  <cols>
    <col min="1" max="1" width="6.7109375" customWidth="1"/>
    <col min="2" max="2" width="8" customWidth="1"/>
    <col min="3" max="3" width="52.42578125" customWidth="1"/>
    <col min="4" max="4" width="7.7109375" customWidth="1"/>
    <col min="5" max="5" width="12.42578125" customWidth="1"/>
    <col min="6" max="6" width="14.140625" customWidth="1"/>
    <col min="7" max="7" width="15.5703125" customWidth="1"/>
    <col min="10" max="10" width="15" bestFit="1" customWidth="1"/>
  </cols>
  <sheetData>
    <row r="1" spans="1:8" ht="15.75" customHeight="1">
      <c r="A1" s="1444" t="s">
        <v>1410</v>
      </c>
      <c r="B1" s="1444"/>
      <c r="C1" s="1444"/>
      <c r="D1" s="1444"/>
      <c r="E1" s="1444"/>
      <c r="F1" s="1444"/>
      <c r="G1" s="1444"/>
      <c r="H1" s="106"/>
    </row>
    <row r="2" spans="1:8" ht="15.75" customHeight="1">
      <c r="A2" s="1444" t="s">
        <v>1411</v>
      </c>
      <c r="B2" s="1444"/>
      <c r="C2" s="1444"/>
      <c r="D2" s="1444"/>
      <c r="E2" s="1444"/>
      <c r="F2" s="1444"/>
      <c r="G2" s="1444"/>
      <c r="H2" s="106"/>
    </row>
    <row r="3" spans="1:8" ht="15.75" customHeight="1">
      <c r="A3" s="1444" t="s">
        <v>1408</v>
      </c>
      <c r="B3" s="1431"/>
      <c r="C3" s="1431"/>
      <c r="D3" s="1431"/>
      <c r="E3" s="1431"/>
      <c r="F3" s="1431"/>
      <c r="G3" s="1431"/>
      <c r="H3" s="106"/>
    </row>
    <row r="4" spans="1:8">
      <c r="A4" s="532"/>
      <c r="B4" s="532"/>
      <c r="C4" s="533"/>
      <c r="D4" s="534"/>
      <c r="E4" s="535"/>
      <c r="F4" s="536"/>
      <c r="G4" s="536"/>
    </row>
    <row r="5" spans="1:8" ht="15.75">
      <c r="A5" s="1431" t="s">
        <v>706</v>
      </c>
      <c r="B5" s="1431"/>
      <c r="C5" s="1431"/>
      <c r="D5" s="1431"/>
      <c r="E5" s="1431"/>
      <c r="F5" s="1431"/>
      <c r="G5" s="1431"/>
    </row>
    <row r="6" spans="1:8" ht="15.75">
      <c r="A6" s="424"/>
      <c r="B6" s="424"/>
      <c r="C6" s="424"/>
      <c r="D6" s="424"/>
      <c r="E6" s="424"/>
      <c r="F6" s="424"/>
      <c r="G6" s="424"/>
    </row>
    <row r="7" spans="1:8">
      <c r="A7" s="111" t="s">
        <v>172</v>
      </c>
      <c r="B7" s="110" t="s">
        <v>613</v>
      </c>
      <c r="C7" s="110" t="s">
        <v>171</v>
      </c>
      <c r="D7" s="108" t="s">
        <v>170</v>
      </c>
      <c r="E7" s="108" t="s">
        <v>707</v>
      </c>
      <c r="F7" s="109" t="s">
        <v>708</v>
      </c>
      <c r="G7" s="108" t="s">
        <v>168</v>
      </c>
    </row>
    <row r="8" spans="1:8" s="312" customFormat="1" ht="28.5">
      <c r="A8" s="538"/>
      <c r="B8" s="538" t="s">
        <v>615</v>
      </c>
      <c r="C8" s="513" t="s">
        <v>687</v>
      </c>
      <c r="D8" s="539" t="s">
        <v>5</v>
      </c>
      <c r="E8" s="540"/>
      <c r="F8" s="814">
        <v>14</v>
      </c>
      <c r="G8" s="537"/>
    </row>
    <row r="9" spans="1:8">
      <c r="A9" s="107"/>
      <c r="B9" s="107"/>
      <c r="C9" s="1453" t="s">
        <v>709</v>
      </c>
      <c r="D9" s="1454"/>
      <c r="E9" s="1454"/>
      <c r="F9" s="1455"/>
      <c r="G9" s="442"/>
    </row>
  </sheetData>
  <mergeCells count="5">
    <mergeCell ref="A5:G5"/>
    <mergeCell ref="C9:F9"/>
    <mergeCell ref="A1:G1"/>
    <mergeCell ref="A2:G2"/>
    <mergeCell ref="A3:G3"/>
  </mergeCells>
  <printOptions horizontalCentered="1"/>
  <pageMargins left="0.27" right="0.25" top="0.4" bottom="0.1" header="0.25" footer="7.0000000000000007E-2"/>
  <pageSetup paperSize="9" scale="84" fitToHeight="3" orientation="portrait" r:id="rId1"/>
  <drawing r:id="rId2"/>
</worksheet>
</file>

<file path=xl/worksheets/sheet17.xml><?xml version="1.0" encoding="utf-8"?>
<worksheet xmlns="http://schemas.openxmlformats.org/spreadsheetml/2006/main" xmlns:r="http://schemas.openxmlformats.org/officeDocument/2006/relationships">
  <dimension ref="A1:P50"/>
  <sheetViews>
    <sheetView view="pageBreakPreview" zoomScale="60" workbookViewId="0">
      <selection activeCell="A51" sqref="A51"/>
    </sheetView>
  </sheetViews>
  <sheetFormatPr defaultRowHeight="15"/>
  <sheetData>
    <row r="1" spans="1:9" ht="15" customHeight="1">
      <c r="A1" s="1379" t="s">
        <v>677</v>
      </c>
      <c r="B1" s="1379"/>
      <c r="C1" s="1379"/>
      <c r="D1" s="1379"/>
      <c r="E1" s="1379"/>
      <c r="F1" s="1379"/>
      <c r="G1" s="1379"/>
      <c r="H1" s="1379"/>
      <c r="I1" s="1379"/>
    </row>
    <row r="2" spans="1:9" ht="15" customHeight="1">
      <c r="A2" s="1379"/>
      <c r="B2" s="1379"/>
      <c r="C2" s="1379"/>
      <c r="D2" s="1379"/>
      <c r="E2" s="1379"/>
      <c r="F2" s="1379"/>
      <c r="G2" s="1379"/>
      <c r="H2" s="1379"/>
      <c r="I2" s="1379"/>
    </row>
    <row r="3" spans="1:9" ht="15" customHeight="1">
      <c r="A3" s="1379"/>
      <c r="B3" s="1379"/>
      <c r="C3" s="1379"/>
      <c r="D3" s="1379"/>
      <c r="E3" s="1379"/>
      <c r="F3" s="1379"/>
      <c r="G3" s="1379"/>
      <c r="H3" s="1379"/>
      <c r="I3" s="1379"/>
    </row>
    <row r="4" spans="1:9" ht="15" customHeight="1">
      <c r="A4" s="1379"/>
      <c r="B4" s="1379"/>
      <c r="C4" s="1379"/>
      <c r="D4" s="1379"/>
      <c r="E4" s="1379"/>
      <c r="F4" s="1379"/>
      <c r="G4" s="1379"/>
      <c r="H4" s="1379"/>
      <c r="I4" s="1379"/>
    </row>
    <row r="5" spans="1:9" ht="15" customHeight="1">
      <c r="A5" s="1379"/>
      <c r="B5" s="1379"/>
      <c r="C5" s="1379"/>
      <c r="D5" s="1379"/>
      <c r="E5" s="1379"/>
      <c r="F5" s="1379"/>
      <c r="G5" s="1379"/>
      <c r="H5" s="1379"/>
      <c r="I5" s="1379"/>
    </row>
    <row r="6" spans="1:9" ht="15" customHeight="1">
      <c r="A6" s="1379"/>
      <c r="B6" s="1379"/>
      <c r="C6" s="1379"/>
      <c r="D6" s="1379"/>
      <c r="E6" s="1379"/>
      <c r="F6" s="1379"/>
      <c r="G6" s="1379"/>
      <c r="H6" s="1379"/>
      <c r="I6" s="1379"/>
    </row>
    <row r="7" spans="1:9" ht="15" customHeight="1">
      <c r="A7" s="1379"/>
      <c r="B7" s="1379"/>
      <c r="C7" s="1379"/>
      <c r="D7" s="1379"/>
      <c r="E7" s="1379"/>
      <c r="F7" s="1379"/>
      <c r="G7" s="1379"/>
      <c r="H7" s="1379"/>
      <c r="I7" s="1379"/>
    </row>
    <row r="8" spans="1:9" ht="15" customHeight="1">
      <c r="A8" s="1379"/>
      <c r="B8" s="1379"/>
      <c r="C8" s="1379"/>
      <c r="D8" s="1379"/>
      <c r="E8" s="1379"/>
      <c r="F8" s="1379"/>
      <c r="G8" s="1379"/>
      <c r="H8" s="1379"/>
      <c r="I8" s="1379"/>
    </row>
    <row r="9" spans="1:9" ht="15" customHeight="1">
      <c r="A9" s="1379"/>
      <c r="B9" s="1379"/>
      <c r="C9" s="1379"/>
      <c r="D9" s="1379"/>
      <c r="E9" s="1379"/>
      <c r="F9" s="1379"/>
      <c r="G9" s="1379"/>
      <c r="H9" s="1379"/>
      <c r="I9" s="1379"/>
    </row>
    <row r="10" spans="1:9" ht="15" customHeight="1">
      <c r="A10" s="1379"/>
      <c r="B10" s="1379"/>
      <c r="C10" s="1379"/>
      <c r="D10" s="1379"/>
      <c r="E10" s="1379"/>
      <c r="F10" s="1379"/>
      <c r="G10" s="1379"/>
      <c r="H10" s="1379"/>
      <c r="I10" s="1379"/>
    </row>
    <row r="11" spans="1:9" ht="15" customHeight="1">
      <c r="A11" s="1379"/>
      <c r="B11" s="1379"/>
      <c r="C11" s="1379"/>
      <c r="D11" s="1379"/>
      <c r="E11" s="1379"/>
      <c r="F11" s="1379"/>
      <c r="G11" s="1379"/>
      <c r="H11" s="1379"/>
      <c r="I11" s="1379"/>
    </row>
    <row r="12" spans="1:9" ht="15" customHeight="1">
      <c r="A12" s="1379"/>
      <c r="B12" s="1379"/>
      <c r="C12" s="1379"/>
      <c r="D12" s="1379"/>
      <c r="E12" s="1379"/>
      <c r="F12" s="1379"/>
      <c r="G12" s="1379"/>
      <c r="H12" s="1379"/>
      <c r="I12" s="1379"/>
    </row>
    <row r="13" spans="1:9" ht="15" customHeight="1">
      <c r="A13" s="1379"/>
      <c r="B13" s="1379"/>
      <c r="C13" s="1379"/>
      <c r="D13" s="1379"/>
      <c r="E13" s="1379"/>
      <c r="F13" s="1379"/>
      <c r="G13" s="1379"/>
      <c r="H13" s="1379"/>
      <c r="I13" s="1379"/>
    </row>
    <row r="14" spans="1:9" ht="15" customHeight="1">
      <c r="A14" s="1379"/>
      <c r="B14" s="1379"/>
      <c r="C14" s="1379"/>
      <c r="D14" s="1379"/>
      <c r="E14" s="1379"/>
      <c r="F14" s="1379"/>
      <c r="G14" s="1379"/>
      <c r="H14" s="1379"/>
      <c r="I14" s="1379"/>
    </row>
    <row r="15" spans="1:9" ht="15" customHeight="1">
      <c r="A15" s="1379"/>
      <c r="B15" s="1379"/>
      <c r="C15" s="1379"/>
      <c r="D15" s="1379"/>
      <c r="E15" s="1379"/>
      <c r="F15" s="1379"/>
      <c r="G15" s="1379"/>
      <c r="H15" s="1379"/>
      <c r="I15" s="1379"/>
    </row>
    <row r="16" spans="1:9" ht="15" customHeight="1">
      <c r="A16" s="1379"/>
      <c r="B16" s="1379"/>
      <c r="C16" s="1379"/>
      <c r="D16" s="1379"/>
      <c r="E16" s="1379"/>
      <c r="F16" s="1379"/>
      <c r="G16" s="1379"/>
      <c r="H16" s="1379"/>
      <c r="I16" s="1379"/>
    </row>
    <row r="17" spans="1:16" ht="15" customHeight="1">
      <c r="A17" s="1379"/>
      <c r="B17" s="1379"/>
      <c r="C17" s="1379"/>
      <c r="D17" s="1379"/>
      <c r="E17" s="1379"/>
      <c r="F17" s="1379"/>
      <c r="G17" s="1379"/>
      <c r="H17" s="1379"/>
      <c r="I17" s="1379"/>
    </row>
    <row r="18" spans="1:16" ht="15" customHeight="1">
      <c r="A18" s="1379"/>
      <c r="B18" s="1379"/>
      <c r="C18" s="1379"/>
      <c r="D18" s="1379"/>
      <c r="E18" s="1379"/>
      <c r="F18" s="1379"/>
      <c r="G18" s="1379"/>
      <c r="H18" s="1379"/>
      <c r="I18" s="1379"/>
    </row>
    <row r="19" spans="1:16" ht="15" customHeight="1">
      <c r="A19" s="1379"/>
      <c r="B19" s="1379"/>
      <c r="C19" s="1379"/>
      <c r="D19" s="1379"/>
      <c r="E19" s="1379"/>
      <c r="F19" s="1379"/>
      <c r="G19" s="1379"/>
      <c r="H19" s="1379"/>
      <c r="I19" s="1379"/>
    </row>
    <row r="20" spans="1:16" ht="15" customHeight="1">
      <c r="A20" s="1379"/>
      <c r="B20" s="1379"/>
      <c r="C20" s="1379"/>
      <c r="D20" s="1379"/>
      <c r="E20" s="1379"/>
      <c r="F20" s="1379"/>
      <c r="G20" s="1379"/>
      <c r="H20" s="1379"/>
      <c r="I20" s="1379"/>
    </row>
    <row r="21" spans="1:16" ht="15" customHeight="1">
      <c r="A21" s="1379"/>
      <c r="B21" s="1379"/>
      <c r="C21" s="1379"/>
      <c r="D21" s="1379"/>
      <c r="E21" s="1379"/>
      <c r="F21" s="1379"/>
      <c r="G21" s="1379"/>
      <c r="H21" s="1379"/>
      <c r="I21" s="1379"/>
      <c r="P21" t="str">
        <f>UPPER(A1)</f>
        <v>HVAC WORK</v>
      </c>
    </row>
    <row r="22" spans="1:16" ht="15" customHeight="1">
      <c r="A22" s="1379"/>
      <c r="B22" s="1379"/>
      <c r="C22" s="1379"/>
      <c r="D22" s="1379"/>
      <c r="E22" s="1379"/>
      <c r="F22" s="1379"/>
      <c r="G22" s="1379"/>
      <c r="H22" s="1379"/>
      <c r="I22" s="1379"/>
    </row>
    <row r="23" spans="1:16" ht="15" customHeight="1">
      <c r="A23" s="1379"/>
      <c r="B23" s="1379"/>
      <c r="C23" s="1379"/>
      <c r="D23" s="1379"/>
      <c r="E23" s="1379"/>
      <c r="F23" s="1379"/>
      <c r="G23" s="1379"/>
      <c r="H23" s="1379"/>
      <c r="I23" s="1379"/>
    </row>
    <row r="24" spans="1:16" ht="15" customHeight="1">
      <c r="A24" s="1379"/>
      <c r="B24" s="1379"/>
      <c r="C24" s="1379"/>
      <c r="D24" s="1379"/>
      <c r="E24" s="1379"/>
      <c r="F24" s="1379"/>
      <c r="G24" s="1379"/>
      <c r="H24" s="1379"/>
      <c r="I24" s="1379"/>
    </row>
    <row r="25" spans="1:16" ht="15" customHeight="1">
      <c r="A25" s="1379"/>
      <c r="B25" s="1379"/>
      <c r="C25" s="1379"/>
      <c r="D25" s="1379"/>
      <c r="E25" s="1379"/>
      <c r="F25" s="1379"/>
      <c r="G25" s="1379"/>
      <c r="H25" s="1379"/>
      <c r="I25" s="1379"/>
    </row>
    <row r="26" spans="1:16" ht="15" customHeight="1">
      <c r="A26" s="1379"/>
      <c r="B26" s="1379"/>
      <c r="C26" s="1379"/>
      <c r="D26" s="1379"/>
      <c r="E26" s="1379"/>
      <c r="F26" s="1379"/>
      <c r="G26" s="1379"/>
      <c r="H26" s="1379"/>
      <c r="I26" s="1379"/>
    </row>
    <row r="27" spans="1:16" ht="15" customHeight="1">
      <c r="A27" s="1379"/>
      <c r="B27" s="1379"/>
      <c r="C27" s="1379"/>
      <c r="D27" s="1379"/>
      <c r="E27" s="1379"/>
      <c r="F27" s="1379"/>
      <c r="G27" s="1379"/>
      <c r="H27" s="1379"/>
      <c r="I27" s="1379"/>
    </row>
    <row r="28" spans="1:16" ht="15" customHeight="1">
      <c r="A28" s="1379"/>
      <c r="B28" s="1379"/>
      <c r="C28" s="1379"/>
      <c r="D28" s="1379"/>
      <c r="E28" s="1379"/>
      <c r="F28" s="1379"/>
      <c r="G28" s="1379"/>
      <c r="H28" s="1379"/>
      <c r="I28" s="1379"/>
    </row>
    <row r="29" spans="1:16" ht="15" customHeight="1">
      <c r="A29" s="1379"/>
      <c r="B29" s="1379"/>
      <c r="C29" s="1379"/>
      <c r="D29" s="1379"/>
      <c r="E29" s="1379"/>
      <c r="F29" s="1379"/>
      <c r="G29" s="1379"/>
      <c r="H29" s="1379"/>
      <c r="I29" s="1379"/>
    </row>
    <row r="30" spans="1:16" ht="15" customHeight="1">
      <c r="A30" s="1379"/>
      <c r="B30" s="1379"/>
      <c r="C30" s="1379"/>
      <c r="D30" s="1379"/>
      <c r="E30" s="1379"/>
      <c r="F30" s="1379"/>
      <c r="G30" s="1379"/>
      <c r="H30" s="1379"/>
      <c r="I30" s="1379"/>
    </row>
    <row r="31" spans="1:16" ht="15" customHeight="1">
      <c r="A31" s="1379"/>
      <c r="B31" s="1379"/>
      <c r="C31" s="1379"/>
      <c r="D31" s="1379"/>
      <c r="E31" s="1379"/>
      <c r="F31" s="1379"/>
      <c r="G31" s="1379"/>
      <c r="H31" s="1379"/>
      <c r="I31" s="1379"/>
    </row>
    <row r="32" spans="1:16" ht="15" customHeight="1">
      <c r="A32" s="1379"/>
      <c r="B32" s="1379"/>
      <c r="C32" s="1379"/>
      <c r="D32" s="1379"/>
      <c r="E32" s="1379"/>
      <c r="F32" s="1379"/>
      <c r="G32" s="1379"/>
      <c r="H32" s="1379"/>
      <c r="I32" s="1379"/>
    </row>
    <row r="33" spans="1:9" ht="15" customHeight="1">
      <c r="A33" s="1379"/>
      <c r="B33" s="1379"/>
      <c r="C33" s="1379"/>
      <c r="D33" s="1379"/>
      <c r="E33" s="1379"/>
      <c r="F33" s="1379"/>
      <c r="G33" s="1379"/>
      <c r="H33" s="1379"/>
      <c r="I33" s="1379"/>
    </row>
    <row r="34" spans="1:9" ht="15" customHeight="1">
      <c r="A34" s="1379"/>
      <c r="B34" s="1379"/>
      <c r="C34" s="1379"/>
      <c r="D34" s="1379"/>
      <c r="E34" s="1379"/>
      <c r="F34" s="1379"/>
      <c r="G34" s="1379"/>
      <c r="H34" s="1379"/>
      <c r="I34" s="1379"/>
    </row>
    <row r="35" spans="1:9" ht="15" customHeight="1">
      <c r="A35" s="1379"/>
      <c r="B35" s="1379"/>
      <c r="C35" s="1379"/>
      <c r="D35" s="1379"/>
      <c r="E35" s="1379"/>
      <c r="F35" s="1379"/>
      <c r="G35" s="1379"/>
      <c r="H35" s="1379"/>
      <c r="I35" s="1379"/>
    </row>
    <row r="36" spans="1:9" ht="15" customHeight="1">
      <c r="A36" s="1379"/>
      <c r="B36" s="1379"/>
      <c r="C36" s="1379"/>
      <c r="D36" s="1379"/>
      <c r="E36" s="1379"/>
      <c r="F36" s="1379"/>
      <c r="G36" s="1379"/>
      <c r="H36" s="1379"/>
      <c r="I36" s="1379"/>
    </row>
    <row r="37" spans="1:9" ht="15" customHeight="1">
      <c r="A37" s="1379"/>
      <c r="B37" s="1379"/>
      <c r="C37" s="1379"/>
      <c r="D37" s="1379"/>
      <c r="E37" s="1379"/>
      <c r="F37" s="1379"/>
      <c r="G37" s="1379"/>
      <c r="H37" s="1379"/>
      <c r="I37" s="1379"/>
    </row>
    <row r="38" spans="1:9" ht="15" customHeight="1">
      <c r="A38" s="1379"/>
      <c r="B38" s="1379"/>
      <c r="C38" s="1379"/>
      <c r="D38" s="1379"/>
      <c r="E38" s="1379"/>
      <c r="F38" s="1379"/>
      <c r="G38" s="1379"/>
      <c r="H38" s="1379"/>
      <c r="I38" s="1379"/>
    </row>
    <row r="39" spans="1:9" ht="15" customHeight="1">
      <c r="A39" s="1379"/>
      <c r="B39" s="1379"/>
      <c r="C39" s="1379"/>
      <c r="D39" s="1379"/>
      <c r="E39" s="1379"/>
      <c r="F39" s="1379"/>
      <c r="G39" s="1379"/>
      <c r="H39" s="1379"/>
      <c r="I39" s="1379"/>
    </row>
    <row r="40" spans="1:9" ht="15" customHeight="1">
      <c r="A40" s="1379"/>
      <c r="B40" s="1379"/>
      <c r="C40" s="1379"/>
      <c r="D40" s="1379"/>
      <c r="E40" s="1379"/>
      <c r="F40" s="1379"/>
      <c r="G40" s="1379"/>
      <c r="H40" s="1379"/>
      <c r="I40" s="1379"/>
    </row>
    <row r="41" spans="1:9" ht="15" customHeight="1">
      <c r="A41" s="1379"/>
      <c r="B41" s="1379"/>
      <c r="C41" s="1379"/>
      <c r="D41" s="1379"/>
      <c r="E41" s="1379"/>
      <c r="F41" s="1379"/>
      <c r="G41" s="1379"/>
      <c r="H41" s="1379"/>
      <c r="I41" s="1379"/>
    </row>
    <row r="42" spans="1:9" ht="15" customHeight="1">
      <c r="A42" s="1379"/>
      <c r="B42" s="1379"/>
      <c r="C42" s="1379"/>
      <c r="D42" s="1379"/>
      <c r="E42" s="1379"/>
      <c r="F42" s="1379"/>
      <c r="G42" s="1379"/>
      <c r="H42" s="1379"/>
      <c r="I42" s="1379"/>
    </row>
    <row r="43" spans="1:9" ht="15" customHeight="1">
      <c r="A43" s="1379"/>
      <c r="B43" s="1379"/>
      <c r="C43" s="1379"/>
      <c r="D43" s="1379"/>
      <c r="E43" s="1379"/>
      <c r="F43" s="1379"/>
      <c r="G43" s="1379"/>
      <c r="H43" s="1379"/>
      <c r="I43" s="1379"/>
    </row>
    <row r="44" spans="1:9" ht="15" customHeight="1">
      <c r="A44" s="1379"/>
      <c r="B44" s="1379"/>
      <c r="C44" s="1379"/>
      <c r="D44" s="1379"/>
      <c r="E44" s="1379"/>
      <c r="F44" s="1379"/>
      <c r="G44" s="1379"/>
      <c r="H44" s="1379"/>
      <c r="I44" s="1379"/>
    </row>
    <row r="45" spans="1:9" ht="15" customHeight="1">
      <c r="A45" s="1379"/>
      <c r="B45" s="1379"/>
      <c r="C45" s="1379"/>
      <c r="D45" s="1379"/>
      <c r="E45" s="1379"/>
      <c r="F45" s="1379"/>
      <c r="G45" s="1379"/>
      <c r="H45" s="1379"/>
      <c r="I45" s="1379"/>
    </row>
    <row r="46" spans="1:9" ht="15" customHeight="1">
      <c r="A46" s="1379"/>
      <c r="B46" s="1379"/>
      <c r="C46" s="1379"/>
      <c r="D46" s="1379"/>
      <c r="E46" s="1379"/>
      <c r="F46" s="1379"/>
      <c r="G46" s="1379"/>
      <c r="H46" s="1379"/>
      <c r="I46" s="1379"/>
    </row>
    <row r="47" spans="1:9" ht="15" customHeight="1">
      <c r="A47" s="1379"/>
      <c r="B47" s="1379"/>
      <c r="C47" s="1379"/>
      <c r="D47" s="1379"/>
      <c r="E47" s="1379"/>
      <c r="F47" s="1379"/>
      <c r="G47" s="1379"/>
      <c r="H47" s="1379"/>
      <c r="I47" s="1379"/>
    </row>
    <row r="48" spans="1:9">
      <c r="A48" s="1379"/>
      <c r="B48" s="1379"/>
      <c r="C48" s="1379"/>
      <c r="D48" s="1379"/>
      <c r="E48" s="1379"/>
      <c r="F48" s="1379"/>
      <c r="G48" s="1379"/>
      <c r="H48" s="1379"/>
      <c r="I48" s="1379"/>
    </row>
    <row r="49" spans="1:9">
      <c r="A49" s="1379"/>
      <c r="B49" s="1379"/>
      <c r="C49" s="1379"/>
      <c r="D49" s="1379"/>
      <c r="E49" s="1379"/>
      <c r="F49" s="1379"/>
      <c r="G49" s="1379"/>
      <c r="H49" s="1379"/>
      <c r="I49" s="1379"/>
    </row>
    <row r="50" spans="1:9">
      <c r="A50" s="1379"/>
      <c r="B50" s="1379"/>
      <c r="C50" s="1379"/>
      <c r="D50" s="1379"/>
      <c r="E50" s="1379"/>
      <c r="F50" s="1379"/>
      <c r="G50" s="1379"/>
      <c r="H50" s="1379"/>
      <c r="I50" s="1379"/>
    </row>
  </sheetData>
  <mergeCells count="1">
    <mergeCell ref="A1:I5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2:K108"/>
  <sheetViews>
    <sheetView view="pageBreakPreview" topLeftCell="A67" zoomScale="90" zoomScaleNormal="75" zoomScaleSheetLayoutView="90" workbookViewId="0">
      <selection activeCell="I84" sqref="I84"/>
    </sheetView>
  </sheetViews>
  <sheetFormatPr defaultRowHeight="14.25"/>
  <cols>
    <col min="1" max="1" width="8.7109375" style="252" customWidth="1"/>
    <col min="2" max="2" width="64.7109375" style="115" customWidth="1"/>
    <col min="3" max="4" width="9.85546875" style="252" customWidth="1"/>
    <col min="5" max="5" width="16.140625" style="115" bestFit="1" customWidth="1"/>
    <col min="6" max="6" width="19" style="115" customWidth="1"/>
    <col min="7" max="7" width="11.140625" style="115" bestFit="1" customWidth="1"/>
    <col min="8" max="256" width="9.140625" style="115"/>
    <col min="257" max="257" width="6.5703125" style="115" customWidth="1"/>
    <col min="258" max="258" width="64.7109375" style="115" customWidth="1"/>
    <col min="259" max="260" width="9.85546875" style="115" customWidth="1"/>
    <col min="261" max="261" width="16.7109375" style="115" customWidth="1"/>
    <col min="262" max="262" width="19" style="115" customWidth="1"/>
    <col min="263" max="263" width="11.140625" style="115" bestFit="1" customWidth="1"/>
    <col min="264" max="512" width="9.140625" style="115"/>
    <col min="513" max="513" width="6.5703125" style="115" customWidth="1"/>
    <col min="514" max="514" width="64.7109375" style="115" customWidth="1"/>
    <col min="515" max="516" width="9.85546875" style="115" customWidth="1"/>
    <col min="517" max="517" width="16.7109375" style="115" customWidth="1"/>
    <col min="518" max="518" width="19" style="115" customWidth="1"/>
    <col min="519" max="519" width="11.140625" style="115" bestFit="1" customWidth="1"/>
    <col min="520" max="768" width="9.140625" style="115"/>
    <col min="769" max="769" width="6.5703125" style="115" customWidth="1"/>
    <col min="770" max="770" width="64.7109375" style="115" customWidth="1"/>
    <col min="771" max="772" width="9.85546875" style="115" customWidth="1"/>
    <col min="773" max="773" width="16.7109375" style="115" customWidth="1"/>
    <col min="774" max="774" width="19" style="115" customWidth="1"/>
    <col min="775" max="775" width="11.140625" style="115" bestFit="1" customWidth="1"/>
    <col min="776" max="1024" width="9.140625" style="115"/>
    <col min="1025" max="1025" width="6.5703125" style="115" customWidth="1"/>
    <col min="1026" max="1026" width="64.7109375" style="115" customWidth="1"/>
    <col min="1027" max="1028" width="9.85546875" style="115" customWidth="1"/>
    <col min="1029" max="1029" width="16.7109375" style="115" customWidth="1"/>
    <col min="1030" max="1030" width="19" style="115" customWidth="1"/>
    <col min="1031" max="1031" width="11.140625" style="115" bestFit="1" customWidth="1"/>
    <col min="1032" max="1280" width="9.140625" style="115"/>
    <col min="1281" max="1281" width="6.5703125" style="115" customWidth="1"/>
    <col min="1282" max="1282" width="64.7109375" style="115" customWidth="1"/>
    <col min="1283" max="1284" width="9.85546875" style="115" customWidth="1"/>
    <col min="1285" max="1285" width="16.7109375" style="115" customWidth="1"/>
    <col min="1286" max="1286" width="19" style="115" customWidth="1"/>
    <col min="1287" max="1287" width="11.140625" style="115" bestFit="1" customWidth="1"/>
    <col min="1288" max="1536" width="9.140625" style="115"/>
    <col min="1537" max="1537" width="6.5703125" style="115" customWidth="1"/>
    <col min="1538" max="1538" width="64.7109375" style="115" customWidth="1"/>
    <col min="1539" max="1540" width="9.85546875" style="115" customWidth="1"/>
    <col min="1541" max="1541" width="16.7109375" style="115" customWidth="1"/>
    <col min="1542" max="1542" width="19" style="115" customWidth="1"/>
    <col min="1543" max="1543" width="11.140625" style="115" bestFit="1" customWidth="1"/>
    <col min="1544" max="1792" width="9.140625" style="115"/>
    <col min="1793" max="1793" width="6.5703125" style="115" customWidth="1"/>
    <col min="1794" max="1794" width="64.7109375" style="115" customWidth="1"/>
    <col min="1795" max="1796" width="9.85546875" style="115" customWidth="1"/>
    <col min="1797" max="1797" width="16.7109375" style="115" customWidth="1"/>
    <col min="1798" max="1798" width="19" style="115" customWidth="1"/>
    <col min="1799" max="1799" width="11.140625" style="115" bestFit="1" customWidth="1"/>
    <col min="1800" max="2048" width="9.140625" style="115"/>
    <col min="2049" max="2049" width="6.5703125" style="115" customWidth="1"/>
    <col min="2050" max="2050" width="64.7109375" style="115" customWidth="1"/>
    <col min="2051" max="2052" width="9.85546875" style="115" customWidth="1"/>
    <col min="2053" max="2053" width="16.7109375" style="115" customWidth="1"/>
    <col min="2054" max="2054" width="19" style="115" customWidth="1"/>
    <col min="2055" max="2055" width="11.140625" style="115" bestFit="1" customWidth="1"/>
    <col min="2056" max="2304" width="9.140625" style="115"/>
    <col min="2305" max="2305" width="6.5703125" style="115" customWidth="1"/>
    <col min="2306" max="2306" width="64.7109375" style="115" customWidth="1"/>
    <col min="2307" max="2308" width="9.85546875" style="115" customWidth="1"/>
    <col min="2309" max="2309" width="16.7109375" style="115" customWidth="1"/>
    <col min="2310" max="2310" width="19" style="115" customWidth="1"/>
    <col min="2311" max="2311" width="11.140625" style="115" bestFit="1" customWidth="1"/>
    <col min="2312" max="2560" width="9.140625" style="115"/>
    <col min="2561" max="2561" width="6.5703125" style="115" customWidth="1"/>
    <col min="2562" max="2562" width="64.7109375" style="115" customWidth="1"/>
    <col min="2563" max="2564" width="9.85546875" style="115" customWidth="1"/>
    <col min="2565" max="2565" width="16.7109375" style="115" customWidth="1"/>
    <col min="2566" max="2566" width="19" style="115" customWidth="1"/>
    <col min="2567" max="2567" width="11.140625" style="115" bestFit="1" customWidth="1"/>
    <col min="2568" max="2816" width="9.140625" style="115"/>
    <col min="2817" max="2817" width="6.5703125" style="115" customWidth="1"/>
    <col min="2818" max="2818" width="64.7109375" style="115" customWidth="1"/>
    <col min="2819" max="2820" width="9.85546875" style="115" customWidth="1"/>
    <col min="2821" max="2821" width="16.7109375" style="115" customWidth="1"/>
    <col min="2822" max="2822" width="19" style="115" customWidth="1"/>
    <col min="2823" max="2823" width="11.140625" style="115" bestFit="1" customWidth="1"/>
    <col min="2824" max="3072" width="9.140625" style="115"/>
    <col min="3073" max="3073" width="6.5703125" style="115" customWidth="1"/>
    <col min="3074" max="3074" width="64.7109375" style="115" customWidth="1"/>
    <col min="3075" max="3076" width="9.85546875" style="115" customWidth="1"/>
    <col min="3077" max="3077" width="16.7109375" style="115" customWidth="1"/>
    <col min="3078" max="3078" width="19" style="115" customWidth="1"/>
    <col min="3079" max="3079" width="11.140625" style="115" bestFit="1" customWidth="1"/>
    <col min="3080" max="3328" width="9.140625" style="115"/>
    <col min="3329" max="3329" width="6.5703125" style="115" customWidth="1"/>
    <col min="3330" max="3330" width="64.7109375" style="115" customWidth="1"/>
    <col min="3331" max="3332" width="9.85546875" style="115" customWidth="1"/>
    <col min="3333" max="3333" width="16.7109375" style="115" customWidth="1"/>
    <col min="3334" max="3334" width="19" style="115" customWidth="1"/>
    <col min="3335" max="3335" width="11.140625" style="115" bestFit="1" customWidth="1"/>
    <col min="3336" max="3584" width="9.140625" style="115"/>
    <col min="3585" max="3585" width="6.5703125" style="115" customWidth="1"/>
    <col min="3586" max="3586" width="64.7109375" style="115" customWidth="1"/>
    <col min="3587" max="3588" width="9.85546875" style="115" customWidth="1"/>
    <col min="3589" max="3589" width="16.7109375" style="115" customWidth="1"/>
    <col min="3590" max="3590" width="19" style="115" customWidth="1"/>
    <col min="3591" max="3591" width="11.140625" style="115" bestFit="1" customWidth="1"/>
    <col min="3592" max="3840" width="9.140625" style="115"/>
    <col min="3841" max="3841" width="6.5703125" style="115" customWidth="1"/>
    <col min="3842" max="3842" width="64.7109375" style="115" customWidth="1"/>
    <col min="3843" max="3844" width="9.85546875" style="115" customWidth="1"/>
    <col min="3845" max="3845" width="16.7109375" style="115" customWidth="1"/>
    <col min="3846" max="3846" width="19" style="115" customWidth="1"/>
    <col min="3847" max="3847" width="11.140625" style="115" bestFit="1" customWidth="1"/>
    <col min="3848" max="4096" width="9.140625" style="115"/>
    <col min="4097" max="4097" width="6.5703125" style="115" customWidth="1"/>
    <col min="4098" max="4098" width="64.7109375" style="115" customWidth="1"/>
    <col min="4099" max="4100" width="9.85546875" style="115" customWidth="1"/>
    <col min="4101" max="4101" width="16.7109375" style="115" customWidth="1"/>
    <col min="4102" max="4102" width="19" style="115" customWidth="1"/>
    <col min="4103" max="4103" width="11.140625" style="115" bestFit="1" customWidth="1"/>
    <col min="4104" max="4352" width="9.140625" style="115"/>
    <col min="4353" max="4353" width="6.5703125" style="115" customWidth="1"/>
    <col min="4354" max="4354" width="64.7109375" style="115" customWidth="1"/>
    <col min="4355" max="4356" width="9.85546875" style="115" customWidth="1"/>
    <col min="4357" max="4357" width="16.7109375" style="115" customWidth="1"/>
    <col min="4358" max="4358" width="19" style="115" customWidth="1"/>
    <col min="4359" max="4359" width="11.140625" style="115" bestFit="1" customWidth="1"/>
    <col min="4360" max="4608" width="9.140625" style="115"/>
    <col min="4609" max="4609" width="6.5703125" style="115" customWidth="1"/>
    <col min="4610" max="4610" width="64.7109375" style="115" customWidth="1"/>
    <col min="4611" max="4612" width="9.85546875" style="115" customWidth="1"/>
    <col min="4613" max="4613" width="16.7109375" style="115" customWidth="1"/>
    <col min="4614" max="4614" width="19" style="115" customWidth="1"/>
    <col min="4615" max="4615" width="11.140625" style="115" bestFit="1" customWidth="1"/>
    <col min="4616" max="4864" width="9.140625" style="115"/>
    <col min="4865" max="4865" width="6.5703125" style="115" customWidth="1"/>
    <col min="4866" max="4866" width="64.7109375" style="115" customWidth="1"/>
    <col min="4867" max="4868" width="9.85546875" style="115" customWidth="1"/>
    <col min="4869" max="4869" width="16.7109375" style="115" customWidth="1"/>
    <col min="4870" max="4870" width="19" style="115" customWidth="1"/>
    <col min="4871" max="4871" width="11.140625" style="115" bestFit="1" customWidth="1"/>
    <col min="4872" max="5120" width="9.140625" style="115"/>
    <col min="5121" max="5121" width="6.5703125" style="115" customWidth="1"/>
    <col min="5122" max="5122" width="64.7109375" style="115" customWidth="1"/>
    <col min="5123" max="5124" width="9.85546875" style="115" customWidth="1"/>
    <col min="5125" max="5125" width="16.7109375" style="115" customWidth="1"/>
    <col min="5126" max="5126" width="19" style="115" customWidth="1"/>
    <col min="5127" max="5127" width="11.140625" style="115" bestFit="1" customWidth="1"/>
    <col min="5128" max="5376" width="9.140625" style="115"/>
    <col min="5377" max="5377" width="6.5703125" style="115" customWidth="1"/>
    <col min="5378" max="5378" width="64.7109375" style="115" customWidth="1"/>
    <col min="5379" max="5380" width="9.85546875" style="115" customWidth="1"/>
    <col min="5381" max="5381" width="16.7109375" style="115" customWidth="1"/>
    <col min="5382" max="5382" width="19" style="115" customWidth="1"/>
    <col min="5383" max="5383" width="11.140625" style="115" bestFit="1" customWidth="1"/>
    <col min="5384" max="5632" width="9.140625" style="115"/>
    <col min="5633" max="5633" width="6.5703125" style="115" customWidth="1"/>
    <col min="5634" max="5634" width="64.7109375" style="115" customWidth="1"/>
    <col min="5635" max="5636" width="9.85546875" style="115" customWidth="1"/>
    <col min="5637" max="5637" width="16.7109375" style="115" customWidth="1"/>
    <col min="5638" max="5638" width="19" style="115" customWidth="1"/>
    <col min="5639" max="5639" width="11.140625" style="115" bestFit="1" customWidth="1"/>
    <col min="5640" max="5888" width="9.140625" style="115"/>
    <col min="5889" max="5889" width="6.5703125" style="115" customWidth="1"/>
    <col min="5890" max="5890" width="64.7109375" style="115" customWidth="1"/>
    <col min="5891" max="5892" width="9.85546875" style="115" customWidth="1"/>
    <col min="5893" max="5893" width="16.7109375" style="115" customWidth="1"/>
    <col min="5894" max="5894" width="19" style="115" customWidth="1"/>
    <col min="5895" max="5895" width="11.140625" style="115" bestFit="1" customWidth="1"/>
    <col min="5896" max="6144" width="9.140625" style="115"/>
    <col min="6145" max="6145" width="6.5703125" style="115" customWidth="1"/>
    <col min="6146" max="6146" width="64.7109375" style="115" customWidth="1"/>
    <col min="6147" max="6148" width="9.85546875" style="115" customWidth="1"/>
    <col min="6149" max="6149" width="16.7109375" style="115" customWidth="1"/>
    <col min="6150" max="6150" width="19" style="115" customWidth="1"/>
    <col min="6151" max="6151" width="11.140625" style="115" bestFit="1" customWidth="1"/>
    <col min="6152" max="6400" width="9.140625" style="115"/>
    <col min="6401" max="6401" width="6.5703125" style="115" customWidth="1"/>
    <col min="6402" max="6402" width="64.7109375" style="115" customWidth="1"/>
    <col min="6403" max="6404" width="9.85546875" style="115" customWidth="1"/>
    <col min="6405" max="6405" width="16.7109375" style="115" customWidth="1"/>
    <col min="6406" max="6406" width="19" style="115" customWidth="1"/>
    <col min="6407" max="6407" width="11.140625" style="115" bestFit="1" customWidth="1"/>
    <col min="6408" max="6656" width="9.140625" style="115"/>
    <col min="6657" max="6657" width="6.5703125" style="115" customWidth="1"/>
    <col min="6658" max="6658" width="64.7109375" style="115" customWidth="1"/>
    <col min="6659" max="6660" width="9.85546875" style="115" customWidth="1"/>
    <col min="6661" max="6661" width="16.7109375" style="115" customWidth="1"/>
    <col min="6662" max="6662" width="19" style="115" customWidth="1"/>
    <col min="6663" max="6663" width="11.140625" style="115" bestFit="1" customWidth="1"/>
    <col min="6664" max="6912" width="9.140625" style="115"/>
    <col min="6913" max="6913" width="6.5703125" style="115" customWidth="1"/>
    <col min="6914" max="6914" width="64.7109375" style="115" customWidth="1"/>
    <col min="6915" max="6916" width="9.85546875" style="115" customWidth="1"/>
    <col min="6917" max="6917" width="16.7109375" style="115" customWidth="1"/>
    <col min="6918" max="6918" width="19" style="115" customWidth="1"/>
    <col min="6919" max="6919" width="11.140625" style="115" bestFit="1" customWidth="1"/>
    <col min="6920" max="7168" width="9.140625" style="115"/>
    <col min="7169" max="7169" width="6.5703125" style="115" customWidth="1"/>
    <col min="7170" max="7170" width="64.7109375" style="115" customWidth="1"/>
    <col min="7171" max="7172" width="9.85546875" style="115" customWidth="1"/>
    <col min="7173" max="7173" width="16.7109375" style="115" customWidth="1"/>
    <col min="7174" max="7174" width="19" style="115" customWidth="1"/>
    <col min="7175" max="7175" width="11.140625" style="115" bestFit="1" customWidth="1"/>
    <col min="7176" max="7424" width="9.140625" style="115"/>
    <col min="7425" max="7425" width="6.5703125" style="115" customWidth="1"/>
    <col min="7426" max="7426" width="64.7109375" style="115" customWidth="1"/>
    <col min="7427" max="7428" width="9.85546875" style="115" customWidth="1"/>
    <col min="7429" max="7429" width="16.7109375" style="115" customWidth="1"/>
    <col min="7430" max="7430" width="19" style="115" customWidth="1"/>
    <col min="7431" max="7431" width="11.140625" style="115" bestFit="1" customWidth="1"/>
    <col min="7432" max="7680" width="9.140625" style="115"/>
    <col min="7681" max="7681" width="6.5703125" style="115" customWidth="1"/>
    <col min="7682" max="7682" width="64.7109375" style="115" customWidth="1"/>
    <col min="7683" max="7684" width="9.85546875" style="115" customWidth="1"/>
    <col min="7685" max="7685" width="16.7109375" style="115" customWidth="1"/>
    <col min="7686" max="7686" width="19" style="115" customWidth="1"/>
    <col min="7687" max="7687" width="11.140625" style="115" bestFit="1" customWidth="1"/>
    <col min="7688" max="7936" width="9.140625" style="115"/>
    <col min="7937" max="7937" width="6.5703125" style="115" customWidth="1"/>
    <col min="7938" max="7938" width="64.7109375" style="115" customWidth="1"/>
    <col min="7939" max="7940" width="9.85546875" style="115" customWidth="1"/>
    <col min="7941" max="7941" width="16.7109375" style="115" customWidth="1"/>
    <col min="7942" max="7942" width="19" style="115" customWidth="1"/>
    <col min="7943" max="7943" width="11.140625" style="115" bestFit="1" customWidth="1"/>
    <col min="7944" max="8192" width="9.140625" style="115"/>
    <col min="8193" max="8193" width="6.5703125" style="115" customWidth="1"/>
    <col min="8194" max="8194" width="64.7109375" style="115" customWidth="1"/>
    <col min="8195" max="8196" width="9.85546875" style="115" customWidth="1"/>
    <col min="8197" max="8197" width="16.7109375" style="115" customWidth="1"/>
    <col min="8198" max="8198" width="19" style="115" customWidth="1"/>
    <col min="8199" max="8199" width="11.140625" style="115" bestFit="1" customWidth="1"/>
    <col min="8200" max="8448" width="9.140625" style="115"/>
    <col min="8449" max="8449" width="6.5703125" style="115" customWidth="1"/>
    <col min="8450" max="8450" width="64.7109375" style="115" customWidth="1"/>
    <col min="8451" max="8452" width="9.85546875" style="115" customWidth="1"/>
    <col min="8453" max="8453" width="16.7109375" style="115" customWidth="1"/>
    <col min="8454" max="8454" width="19" style="115" customWidth="1"/>
    <col min="8455" max="8455" width="11.140625" style="115" bestFit="1" customWidth="1"/>
    <col min="8456" max="8704" width="9.140625" style="115"/>
    <col min="8705" max="8705" width="6.5703125" style="115" customWidth="1"/>
    <col min="8706" max="8706" width="64.7109375" style="115" customWidth="1"/>
    <col min="8707" max="8708" width="9.85546875" style="115" customWidth="1"/>
    <col min="8709" max="8709" width="16.7109375" style="115" customWidth="1"/>
    <col min="8710" max="8710" width="19" style="115" customWidth="1"/>
    <col min="8711" max="8711" width="11.140625" style="115" bestFit="1" customWidth="1"/>
    <col min="8712" max="8960" width="9.140625" style="115"/>
    <col min="8961" max="8961" width="6.5703125" style="115" customWidth="1"/>
    <col min="8962" max="8962" width="64.7109375" style="115" customWidth="1"/>
    <col min="8963" max="8964" width="9.85546875" style="115" customWidth="1"/>
    <col min="8965" max="8965" width="16.7109375" style="115" customWidth="1"/>
    <col min="8966" max="8966" width="19" style="115" customWidth="1"/>
    <col min="8967" max="8967" width="11.140625" style="115" bestFit="1" customWidth="1"/>
    <col min="8968" max="9216" width="9.140625" style="115"/>
    <col min="9217" max="9217" width="6.5703125" style="115" customWidth="1"/>
    <col min="9218" max="9218" width="64.7109375" style="115" customWidth="1"/>
    <col min="9219" max="9220" width="9.85546875" style="115" customWidth="1"/>
    <col min="9221" max="9221" width="16.7109375" style="115" customWidth="1"/>
    <col min="9222" max="9222" width="19" style="115" customWidth="1"/>
    <col min="9223" max="9223" width="11.140625" style="115" bestFit="1" customWidth="1"/>
    <col min="9224" max="9472" width="9.140625" style="115"/>
    <col min="9473" max="9473" width="6.5703125" style="115" customWidth="1"/>
    <col min="9474" max="9474" width="64.7109375" style="115" customWidth="1"/>
    <col min="9475" max="9476" width="9.85546875" style="115" customWidth="1"/>
    <col min="9477" max="9477" width="16.7109375" style="115" customWidth="1"/>
    <col min="9478" max="9478" width="19" style="115" customWidth="1"/>
    <col min="9479" max="9479" width="11.140625" style="115" bestFit="1" customWidth="1"/>
    <col min="9480" max="9728" width="9.140625" style="115"/>
    <col min="9729" max="9729" width="6.5703125" style="115" customWidth="1"/>
    <col min="9730" max="9730" width="64.7109375" style="115" customWidth="1"/>
    <col min="9731" max="9732" width="9.85546875" style="115" customWidth="1"/>
    <col min="9733" max="9733" width="16.7109375" style="115" customWidth="1"/>
    <col min="9734" max="9734" width="19" style="115" customWidth="1"/>
    <col min="9735" max="9735" width="11.140625" style="115" bestFit="1" customWidth="1"/>
    <col min="9736" max="9984" width="9.140625" style="115"/>
    <col min="9985" max="9985" width="6.5703125" style="115" customWidth="1"/>
    <col min="9986" max="9986" width="64.7109375" style="115" customWidth="1"/>
    <col min="9987" max="9988" width="9.85546875" style="115" customWidth="1"/>
    <col min="9989" max="9989" width="16.7109375" style="115" customWidth="1"/>
    <col min="9990" max="9990" width="19" style="115" customWidth="1"/>
    <col min="9991" max="9991" width="11.140625" style="115" bestFit="1" customWidth="1"/>
    <col min="9992" max="10240" width="9.140625" style="115"/>
    <col min="10241" max="10241" width="6.5703125" style="115" customWidth="1"/>
    <col min="10242" max="10242" width="64.7109375" style="115" customWidth="1"/>
    <col min="10243" max="10244" width="9.85546875" style="115" customWidth="1"/>
    <col min="10245" max="10245" width="16.7109375" style="115" customWidth="1"/>
    <col min="10246" max="10246" width="19" style="115" customWidth="1"/>
    <col min="10247" max="10247" width="11.140625" style="115" bestFit="1" customWidth="1"/>
    <col min="10248" max="10496" width="9.140625" style="115"/>
    <col min="10497" max="10497" width="6.5703125" style="115" customWidth="1"/>
    <col min="10498" max="10498" width="64.7109375" style="115" customWidth="1"/>
    <col min="10499" max="10500" width="9.85546875" style="115" customWidth="1"/>
    <col min="10501" max="10501" width="16.7109375" style="115" customWidth="1"/>
    <col min="10502" max="10502" width="19" style="115" customWidth="1"/>
    <col min="10503" max="10503" width="11.140625" style="115" bestFit="1" customWidth="1"/>
    <col min="10504" max="10752" width="9.140625" style="115"/>
    <col min="10753" max="10753" width="6.5703125" style="115" customWidth="1"/>
    <col min="10754" max="10754" width="64.7109375" style="115" customWidth="1"/>
    <col min="10755" max="10756" width="9.85546875" style="115" customWidth="1"/>
    <col min="10757" max="10757" width="16.7109375" style="115" customWidth="1"/>
    <col min="10758" max="10758" width="19" style="115" customWidth="1"/>
    <col min="10759" max="10759" width="11.140625" style="115" bestFit="1" customWidth="1"/>
    <col min="10760" max="11008" width="9.140625" style="115"/>
    <col min="11009" max="11009" width="6.5703125" style="115" customWidth="1"/>
    <col min="11010" max="11010" width="64.7109375" style="115" customWidth="1"/>
    <col min="11011" max="11012" width="9.85546875" style="115" customWidth="1"/>
    <col min="11013" max="11013" width="16.7109375" style="115" customWidth="1"/>
    <col min="11014" max="11014" width="19" style="115" customWidth="1"/>
    <col min="11015" max="11015" width="11.140625" style="115" bestFit="1" customWidth="1"/>
    <col min="11016" max="11264" width="9.140625" style="115"/>
    <col min="11265" max="11265" width="6.5703125" style="115" customWidth="1"/>
    <col min="11266" max="11266" width="64.7109375" style="115" customWidth="1"/>
    <col min="11267" max="11268" width="9.85546875" style="115" customWidth="1"/>
    <col min="11269" max="11269" width="16.7109375" style="115" customWidth="1"/>
    <col min="11270" max="11270" width="19" style="115" customWidth="1"/>
    <col min="11271" max="11271" width="11.140625" style="115" bestFit="1" customWidth="1"/>
    <col min="11272" max="11520" width="9.140625" style="115"/>
    <col min="11521" max="11521" width="6.5703125" style="115" customWidth="1"/>
    <col min="11522" max="11522" width="64.7109375" style="115" customWidth="1"/>
    <col min="11523" max="11524" width="9.85546875" style="115" customWidth="1"/>
    <col min="11525" max="11525" width="16.7109375" style="115" customWidth="1"/>
    <col min="11526" max="11526" width="19" style="115" customWidth="1"/>
    <col min="11527" max="11527" width="11.140625" style="115" bestFit="1" customWidth="1"/>
    <col min="11528" max="11776" width="9.140625" style="115"/>
    <col min="11777" max="11777" width="6.5703125" style="115" customWidth="1"/>
    <col min="11778" max="11778" width="64.7109375" style="115" customWidth="1"/>
    <col min="11779" max="11780" width="9.85546875" style="115" customWidth="1"/>
    <col min="11781" max="11781" width="16.7109375" style="115" customWidth="1"/>
    <col min="11782" max="11782" width="19" style="115" customWidth="1"/>
    <col min="11783" max="11783" width="11.140625" style="115" bestFit="1" customWidth="1"/>
    <col min="11784" max="12032" width="9.140625" style="115"/>
    <col min="12033" max="12033" width="6.5703125" style="115" customWidth="1"/>
    <col min="12034" max="12034" width="64.7109375" style="115" customWidth="1"/>
    <col min="12035" max="12036" width="9.85546875" style="115" customWidth="1"/>
    <col min="12037" max="12037" width="16.7109375" style="115" customWidth="1"/>
    <col min="12038" max="12038" width="19" style="115" customWidth="1"/>
    <col min="12039" max="12039" width="11.140625" style="115" bestFit="1" customWidth="1"/>
    <col min="12040" max="12288" width="9.140625" style="115"/>
    <col min="12289" max="12289" width="6.5703125" style="115" customWidth="1"/>
    <col min="12290" max="12290" width="64.7109375" style="115" customWidth="1"/>
    <col min="12291" max="12292" width="9.85546875" style="115" customWidth="1"/>
    <col min="12293" max="12293" width="16.7109375" style="115" customWidth="1"/>
    <col min="12294" max="12294" width="19" style="115" customWidth="1"/>
    <col min="12295" max="12295" width="11.140625" style="115" bestFit="1" customWidth="1"/>
    <col min="12296" max="12544" width="9.140625" style="115"/>
    <col min="12545" max="12545" width="6.5703125" style="115" customWidth="1"/>
    <col min="12546" max="12546" width="64.7109375" style="115" customWidth="1"/>
    <col min="12547" max="12548" width="9.85546875" style="115" customWidth="1"/>
    <col min="12549" max="12549" width="16.7109375" style="115" customWidth="1"/>
    <col min="12550" max="12550" width="19" style="115" customWidth="1"/>
    <col min="12551" max="12551" width="11.140625" style="115" bestFit="1" customWidth="1"/>
    <col min="12552" max="12800" width="9.140625" style="115"/>
    <col min="12801" max="12801" width="6.5703125" style="115" customWidth="1"/>
    <col min="12802" max="12802" width="64.7109375" style="115" customWidth="1"/>
    <col min="12803" max="12804" width="9.85546875" style="115" customWidth="1"/>
    <col min="12805" max="12805" width="16.7109375" style="115" customWidth="1"/>
    <col min="12806" max="12806" width="19" style="115" customWidth="1"/>
    <col min="12807" max="12807" width="11.140625" style="115" bestFit="1" customWidth="1"/>
    <col min="12808" max="13056" width="9.140625" style="115"/>
    <col min="13057" max="13057" width="6.5703125" style="115" customWidth="1"/>
    <col min="13058" max="13058" width="64.7109375" style="115" customWidth="1"/>
    <col min="13059" max="13060" width="9.85546875" style="115" customWidth="1"/>
    <col min="13061" max="13061" width="16.7109375" style="115" customWidth="1"/>
    <col min="13062" max="13062" width="19" style="115" customWidth="1"/>
    <col min="13063" max="13063" width="11.140625" style="115" bestFit="1" customWidth="1"/>
    <col min="13064" max="13312" width="9.140625" style="115"/>
    <col min="13313" max="13313" width="6.5703125" style="115" customWidth="1"/>
    <col min="13314" max="13314" width="64.7109375" style="115" customWidth="1"/>
    <col min="13315" max="13316" width="9.85546875" style="115" customWidth="1"/>
    <col min="13317" max="13317" width="16.7109375" style="115" customWidth="1"/>
    <col min="13318" max="13318" width="19" style="115" customWidth="1"/>
    <col min="13319" max="13319" width="11.140625" style="115" bestFit="1" customWidth="1"/>
    <col min="13320" max="13568" width="9.140625" style="115"/>
    <col min="13569" max="13569" width="6.5703125" style="115" customWidth="1"/>
    <col min="13570" max="13570" width="64.7109375" style="115" customWidth="1"/>
    <col min="13571" max="13572" width="9.85546875" style="115" customWidth="1"/>
    <col min="13573" max="13573" width="16.7109375" style="115" customWidth="1"/>
    <col min="13574" max="13574" width="19" style="115" customWidth="1"/>
    <col min="13575" max="13575" width="11.140625" style="115" bestFit="1" customWidth="1"/>
    <col min="13576" max="13824" width="9.140625" style="115"/>
    <col min="13825" max="13825" width="6.5703125" style="115" customWidth="1"/>
    <col min="13826" max="13826" width="64.7109375" style="115" customWidth="1"/>
    <col min="13827" max="13828" width="9.85546875" style="115" customWidth="1"/>
    <col min="13829" max="13829" width="16.7109375" style="115" customWidth="1"/>
    <col min="13830" max="13830" width="19" style="115" customWidth="1"/>
    <col min="13831" max="13831" width="11.140625" style="115" bestFit="1" customWidth="1"/>
    <col min="13832" max="14080" width="9.140625" style="115"/>
    <col min="14081" max="14081" width="6.5703125" style="115" customWidth="1"/>
    <col min="14082" max="14082" width="64.7109375" style="115" customWidth="1"/>
    <col min="14083" max="14084" width="9.85546875" style="115" customWidth="1"/>
    <col min="14085" max="14085" width="16.7109375" style="115" customWidth="1"/>
    <col min="14086" max="14086" width="19" style="115" customWidth="1"/>
    <col min="14087" max="14087" width="11.140625" style="115" bestFit="1" customWidth="1"/>
    <col min="14088" max="14336" width="9.140625" style="115"/>
    <col min="14337" max="14337" width="6.5703125" style="115" customWidth="1"/>
    <col min="14338" max="14338" width="64.7109375" style="115" customWidth="1"/>
    <col min="14339" max="14340" width="9.85546875" style="115" customWidth="1"/>
    <col min="14341" max="14341" width="16.7109375" style="115" customWidth="1"/>
    <col min="14342" max="14342" width="19" style="115" customWidth="1"/>
    <col min="14343" max="14343" width="11.140625" style="115" bestFit="1" customWidth="1"/>
    <col min="14344" max="14592" width="9.140625" style="115"/>
    <col min="14593" max="14593" width="6.5703125" style="115" customWidth="1"/>
    <col min="14594" max="14594" width="64.7109375" style="115" customWidth="1"/>
    <col min="14595" max="14596" width="9.85546875" style="115" customWidth="1"/>
    <col min="14597" max="14597" width="16.7109375" style="115" customWidth="1"/>
    <col min="14598" max="14598" width="19" style="115" customWidth="1"/>
    <col min="14599" max="14599" width="11.140625" style="115" bestFit="1" customWidth="1"/>
    <col min="14600" max="14848" width="9.140625" style="115"/>
    <col min="14849" max="14849" width="6.5703125" style="115" customWidth="1"/>
    <col min="14850" max="14850" width="64.7109375" style="115" customWidth="1"/>
    <col min="14851" max="14852" width="9.85546875" style="115" customWidth="1"/>
    <col min="14853" max="14853" width="16.7109375" style="115" customWidth="1"/>
    <col min="14854" max="14854" width="19" style="115" customWidth="1"/>
    <col min="14855" max="14855" width="11.140625" style="115" bestFit="1" customWidth="1"/>
    <col min="14856" max="15104" width="9.140625" style="115"/>
    <col min="15105" max="15105" width="6.5703125" style="115" customWidth="1"/>
    <col min="15106" max="15106" width="64.7109375" style="115" customWidth="1"/>
    <col min="15107" max="15108" width="9.85546875" style="115" customWidth="1"/>
    <col min="15109" max="15109" width="16.7109375" style="115" customWidth="1"/>
    <col min="15110" max="15110" width="19" style="115" customWidth="1"/>
    <col min="15111" max="15111" width="11.140625" style="115" bestFit="1" customWidth="1"/>
    <col min="15112" max="15360" width="9.140625" style="115"/>
    <col min="15361" max="15361" width="6.5703125" style="115" customWidth="1"/>
    <col min="15362" max="15362" width="64.7109375" style="115" customWidth="1"/>
    <col min="15363" max="15364" width="9.85546875" style="115" customWidth="1"/>
    <col min="15365" max="15365" width="16.7109375" style="115" customWidth="1"/>
    <col min="15366" max="15366" width="19" style="115" customWidth="1"/>
    <col min="15367" max="15367" width="11.140625" style="115" bestFit="1" customWidth="1"/>
    <col min="15368" max="15616" width="9.140625" style="115"/>
    <col min="15617" max="15617" width="6.5703125" style="115" customWidth="1"/>
    <col min="15618" max="15618" width="64.7109375" style="115" customWidth="1"/>
    <col min="15619" max="15620" width="9.85546875" style="115" customWidth="1"/>
    <col min="15621" max="15621" width="16.7109375" style="115" customWidth="1"/>
    <col min="15622" max="15622" width="19" style="115" customWidth="1"/>
    <col min="15623" max="15623" width="11.140625" style="115" bestFit="1" customWidth="1"/>
    <col min="15624" max="15872" width="9.140625" style="115"/>
    <col min="15873" max="15873" width="6.5703125" style="115" customWidth="1"/>
    <col min="15874" max="15874" width="64.7109375" style="115" customWidth="1"/>
    <col min="15875" max="15876" width="9.85546875" style="115" customWidth="1"/>
    <col min="15877" max="15877" width="16.7109375" style="115" customWidth="1"/>
    <col min="15878" max="15878" width="19" style="115" customWidth="1"/>
    <col min="15879" max="15879" width="11.140625" style="115" bestFit="1" customWidth="1"/>
    <col min="15880" max="16128" width="9.140625" style="115"/>
    <col min="16129" max="16129" width="6.5703125" style="115" customWidth="1"/>
    <col min="16130" max="16130" width="64.7109375" style="115" customWidth="1"/>
    <col min="16131" max="16132" width="9.85546875" style="115" customWidth="1"/>
    <col min="16133" max="16133" width="16.7109375" style="115" customWidth="1"/>
    <col min="16134" max="16134" width="19" style="115" customWidth="1"/>
    <col min="16135" max="16135" width="11.140625" style="115" bestFit="1" customWidth="1"/>
    <col min="16136" max="16384" width="9.140625" style="115"/>
  </cols>
  <sheetData>
    <row r="2" spans="1:11" s="114" customFormat="1" ht="18" customHeight="1">
      <c r="A2" s="1424" t="s">
        <v>471</v>
      </c>
      <c r="B2" s="1424"/>
      <c r="C2" s="1424"/>
      <c r="D2" s="1424"/>
      <c r="E2" s="1424"/>
      <c r="F2" s="1424"/>
    </row>
    <row r="3" spans="1:11" s="114" customFormat="1" ht="17.25" customHeight="1">
      <c r="A3" s="1249" t="s">
        <v>474</v>
      </c>
      <c r="B3" s="1249"/>
      <c r="C3" s="1249"/>
      <c r="D3" s="1249"/>
      <c r="E3" s="1249"/>
      <c r="F3" s="1249"/>
    </row>
    <row r="4" spans="1:11" s="114" customFormat="1" ht="16.5" customHeight="1">
      <c r="A4" s="1249" t="s">
        <v>12</v>
      </c>
      <c r="B4" s="1249"/>
      <c r="C4" s="1249"/>
      <c r="D4" s="1249"/>
      <c r="E4" s="1249"/>
      <c r="F4" s="1249"/>
    </row>
    <row r="5" spans="1:11" s="114" customFormat="1" ht="20.25" customHeight="1">
      <c r="A5" s="1249" t="s">
        <v>475</v>
      </c>
      <c r="B5" s="1249"/>
      <c r="C5" s="1249"/>
      <c r="D5" s="1249"/>
      <c r="E5" s="1249"/>
      <c r="F5" s="1249"/>
    </row>
    <row r="6" spans="1:11" ht="24" customHeight="1">
      <c r="A6" s="1456" t="s">
        <v>177</v>
      </c>
      <c r="B6" s="1456"/>
      <c r="C6" s="1456"/>
      <c r="D6" s="1456"/>
      <c r="E6" s="1456"/>
      <c r="F6" s="1456"/>
    </row>
    <row r="7" spans="1:11" s="121" customFormat="1" ht="16.5" thickBot="1">
      <c r="A7" s="116" t="s">
        <v>178</v>
      </c>
      <c r="B7" s="117" t="s">
        <v>179</v>
      </c>
      <c r="C7" s="118" t="s">
        <v>170</v>
      </c>
      <c r="D7" s="117" t="s">
        <v>169</v>
      </c>
      <c r="E7" s="119" t="s">
        <v>180</v>
      </c>
      <c r="F7" s="120" t="s">
        <v>181</v>
      </c>
    </row>
    <row r="8" spans="1:11" s="114" customFormat="1" ht="74.25" customHeight="1" thickTop="1">
      <c r="A8" s="122"/>
      <c r="B8" s="123" t="s">
        <v>182</v>
      </c>
      <c r="C8" s="122"/>
      <c r="D8" s="124"/>
      <c r="E8" s="125"/>
      <c r="F8" s="126"/>
      <c r="K8" s="114" t="e">
        <f>UPPER(#REF!)</f>
        <v>#REF!</v>
      </c>
    </row>
    <row r="9" spans="1:11" s="132" customFormat="1" ht="124.7" customHeight="1">
      <c r="A9" s="127">
        <v>1</v>
      </c>
      <c r="B9" s="128" t="s">
        <v>183</v>
      </c>
      <c r="C9" s="122"/>
      <c r="D9" s="129"/>
      <c r="E9" s="130"/>
      <c r="F9" s="131"/>
      <c r="K9" s="132" t="s">
        <v>235</v>
      </c>
    </row>
    <row r="10" spans="1:11" s="132" customFormat="1" ht="30">
      <c r="A10" s="127"/>
      <c r="B10" s="133" t="s">
        <v>184</v>
      </c>
      <c r="C10" s="122"/>
      <c r="D10" s="129"/>
      <c r="E10" s="130"/>
      <c r="F10" s="131"/>
    </row>
    <row r="11" spans="1:11" s="132" customFormat="1" ht="8.1" customHeight="1">
      <c r="A11" s="127"/>
      <c r="B11" s="133"/>
      <c r="C11" s="122"/>
      <c r="D11" s="129"/>
      <c r="E11" s="130"/>
      <c r="F11" s="131"/>
    </row>
    <row r="12" spans="1:11" s="132" customFormat="1" ht="14.45" customHeight="1">
      <c r="A12" s="127"/>
      <c r="B12" s="134" t="s">
        <v>185</v>
      </c>
      <c r="C12" s="122"/>
      <c r="D12" s="129"/>
      <c r="E12" s="130"/>
      <c r="F12" s="131"/>
    </row>
    <row r="13" spans="1:11" s="132" customFormat="1" ht="8.1" customHeight="1">
      <c r="A13" s="127"/>
      <c r="B13" s="134"/>
      <c r="C13" s="122"/>
      <c r="D13" s="129"/>
      <c r="E13" s="130"/>
      <c r="F13" s="131"/>
    </row>
    <row r="14" spans="1:11" s="132" customFormat="1" ht="29.1" customHeight="1">
      <c r="A14" s="127">
        <v>1.1000000000000001</v>
      </c>
      <c r="B14" s="135" t="s">
        <v>186</v>
      </c>
      <c r="C14" s="136" t="s">
        <v>187</v>
      </c>
      <c r="D14" s="137">
        <v>2</v>
      </c>
      <c r="E14" s="138">
        <v>9664125</v>
      </c>
      <c r="F14" s="139">
        <f>D14*E14</f>
        <v>19328250</v>
      </c>
    </row>
    <row r="15" spans="1:11" s="132" customFormat="1" ht="14.45" customHeight="1">
      <c r="A15" s="127">
        <v>1.2</v>
      </c>
      <c r="B15" s="135" t="s">
        <v>188</v>
      </c>
      <c r="C15" s="136" t="s">
        <v>187</v>
      </c>
      <c r="D15" s="137">
        <v>2</v>
      </c>
      <c r="E15" s="138">
        <v>150000</v>
      </c>
      <c r="F15" s="139">
        <f>D15*E15</f>
        <v>300000</v>
      </c>
    </row>
    <row r="16" spans="1:11" s="132" customFormat="1" ht="14.45" customHeight="1">
      <c r="A16" s="127">
        <v>1.3</v>
      </c>
      <c r="B16" s="135" t="s">
        <v>189</v>
      </c>
      <c r="C16" s="136" t="s">
        <v>187</v>
      </c>
      <c r="D16" s="137">
        <v>2</v>
      </c>
      <c r="E16" s="138">
        <v>100000</v>
      </c>
      <c r="F16" s="139">
        <f>D16*E16</f>
        <v>200000</v>
      </c>
    </row>
    <row r="17" spans="1:6" s="132" customFormat="1" ht="9.9499999999999993" customHeight="1">
      <c r="A17" s="127"/>
      <c r="B17" s="140"/>
      <c r="C17" s="122"/>
      <c r="D17" s="129"/>
      <c r="E17" s="130"/>
      <c r="F17" s="131"/>
    </row>
    <row r="18" spans="1:6" s="114" customFormat="1" ht="111.95" customHeight="1">
      <c r="A18" s="141">
        <v>2</v>
      </c>
      <c r="B18" s="128" t="s">
        <v>190</v>
      </c>
      <c r="C18" s="122"/>
      <c r="D18" s="142"/>
      <c r="E18" s="130"/>
      <c r="F18" s="131"/>
    </row>
    <row r="19" spans="1:6" s="114" customFormat="1" ht="30">
      <c r="A19" s="141"/>
      <c r="B19" s="133" t="s">
        <v>191</v>
      </c>
      <c r="C19" s="122"/>
      <c r="D19" s="142"/>
      <c r="E19" s="130"/>
      <c r="F19" s="131"/>
    </row>
    <row r="20" spans="1:6" s="114" customFormat="1" ht="8.1" customHeight="1">
      <c r="A20" s="141"/>
      <c r="B20" s="133"/>
      <c r="C20" s="122"/>
      <c r="D20" s="142"/>
      <c r="E20" s="130"/>
      <c r="F20" s="131"/>
    </row>
    <row r="21" spans="1:6" s="114" customFormat="1" ht="15.75" customHeight="1">
      <c r="A21" s="141"/>
      <c r="B21" s="134" t="s">
        <v>185</v>
      </c>
      <c r="C21" s="122"/>
      <c r="D21" s="142"/>
      <c r="E21" s="130"/>
      <c r="F21" s="131"/>
    </row>
    <row r="22" spans="1:6" s="114" customFormat="1" ht="9.9499999999999993" customHeight="1">
      <c r="A22" s="141"/>
      <c r="B22" s="134"/>
      <c r="C22" s="122"/>
      <c r="D22" s="142"/>
      <c r="E22" s="130"/>
      <c r="F22" s="131"/>
    </row>
    <row r="23" spans="1:6" s="114" customFormat="1" ht="12.75">
      <c r="A23" s="141">
        <v>2.1</v>
      </c>
      <c r="B23" s="143" t="s">
        <v>192</v>
      </c>
      <c r="C23" s="136" t="s">
        <v>193</v>
      </c>
      <c r="D23" s="144">
        <v>2</v>
      </c>
      <c r="E23" s="138">
        <v>3064000</v>
      </c>
      <c r="F23" s="139">
        <f>D23*E23</f>
        <v>6128000</v>
      </c>
    </row>
    <row r="24" spans="1:6" s="114" customFormat="1" ht="14.85" customHeight="1">
      <c r="A24" s="122">
        <v>2.2000000000000002</v>
      </c>
      <c r="B24" s="135" t="s">
        <v>188</v>
      </c>
      <c r="C24" s="136" t="s">
        <v>193</v>
      </c>
      <c r="D24" s="137">
        <v>2</v>
      </c>
      <c r="E24" s="138">
        <v>100000</v>
      </c>
      <c r="F24" s="139">
        <f>D24*E24</f>
        <v>200000</v>
      </c>
    </row>
    <row r="25" spans="1:6" s="114" customFormat="1" ht="12.75">
      <c r="A25" s="141">
        <v>2.2999999999999998</v>
      </c>
      <c r="B25" s="135" t="s">
        <v>189</v>
      </c>
      <c r="C25" s="136" t="s">
        <v>193</v>
      </c>
      <c r="D25" s="137">
        <v>2</v>
      </c>
      <c r="E25" s="138">
        <v>50000</v>
      </c>
      <c r="F25" s="139">
        <f>D25*E25</f>
        <v>100000</v>
      </c>
    </row>
    <row r="26" spans="1:6" s="114" customFormat="1" ht="9.9499999999999993" customHeight="1">
      <c r="A26" s="145"/>
      <c r="B26" s="146"/>
      <c r="C26" s="145"/>
      <c r="D26" s="147"/>
      <c r="E26" s="148"/>
      <c r="F26" s="149"/>
    </row>
    <row r="27" spans="1:6" s="132" customFormat="1" ht="144.75" customHeight="1">
      <c r="A27" s="150">
        <v>3</v>
      </c>
      <c r="B27" s="151" t="s">
        <v>194</v>
      </c>
      <c r="C27" s="122"/>
      <c r="D27" s="129"/>
      <c r="E27" s="130"/>
      <c r="F27" s="131"/>
    </row>
    <row r="28" spans="1:6" s="132" customFormat="1" ht="15">
      <c r="A28" s="150"/>
      <c r="B28" s="133" t="s">
        <v>195</v>
      </c>
      <c r="C28" s="122"/>
      <c r="D28" s="129"/>
      <c r="E28" s="130"/>
      <c r="F28" s="131"/>
    </row>
    <row r="29" spans="1:6" s="132" customFormat="1" ht="8.1" customHeight="1">
      <c r="A29" s="150"/>
      <c r="B29" s="133"/>
      <c r="C29" s="122"/>
      <c r="D29" s="129"/>
      <c r="E29" s="130"/>
      <c r="F29" s="131"/>
    </row>
    <row r="30" spans="1:6" s="132" customFormat="1" ht="15.75" customHeight="1">
      <c r="A30" s="150"/>
      <c r="B30" s="152" t="s">
        <v>196</v>
      </c>
      <c r="C30" s="122"/>
      <c r="D30" s="129"/>
      <c r="E30" s="130"/>
      <c r="F30" s="131"/>
    </row>
    <row r="31" spans="1:6" s="132" customFormat="1" ht="9.9499999999999993" customHeight="1">
      <c r="A31" s="150"/>
      <c r="B31" s="151"/>
      <c r="C31" s="122"/>
      <c r="D31" s="129"/>
      <c r="E31" s="130"/>
      <c r="F31" s="131"/>
    </row>
    <row r="32" spans="1:6" s="132" customFormat="1" ht="36.950000000000003" customHeight="1">
      <c r="A32" s="150">
        <v>3.1</v>
      </c>
      <c r="B32" s="153" t="s">
        <v>197</v>
      </c>
      <c r="C32" s="154" t="s">
        <v>198</v>
      </c>
      <c r="D32" s="155">
        <v>3760</v>
      </c>
      <c r="E32" s="156">
        <v>650</v>
      </c>
      <c r="F32" s="157">
        <f>D32*E32</f>
        <v>2444000</v>
      </c>
    </row>
    <row r="33" spans="1:6" s="132" customFormat="1" ht="9.9499999999999993" customHeight="1">
      <c r="A33" s="141"/>
      <c r="B33" s="158"/>
      <c r="C33" s="122"/>
      <c r="D33" s="124"/>
      <c r="E33" s="159"/>
      <c r="F33" s="160"/>
    </row>
    <row r="34" spans="1:6" s="132" customFormat="1" ht="9.9499999999999993" customHeight="1">
      <c r="A34" s="141"/>
      <c r="B34" s="158"/>
      <c r="C34" s="122"/>
      <c r="D34" s="124"/>
      <c r="E34" s="159"/>
      <c r="F34" s="160"/>
    </row>
    <row r="35" spans="1:6" s="132" customFormat="1" ht="73.7" customHeight="1">
      <c r="A35" s="141">
        <v>4</v>
      </c>
      <c r="B35" s="161" t="s">
        <v>199</v>
      </c>
      <c r="C35" s="122"/>
      <c r="D35" s="124"/>
      <c r="E35" s="159"/>
      <c r="F35" s="160"/>
    </row>
    <row r="36" spans="1:6" s="132" customFormat="1" ht="30">
      <c r="A36" s="141"/>
      <c r="B36" s="133" t="s">
        <v>200</v>
      </c>
      <c r="C36" s="122"/>
      <c r="D36" s="124"/>
      <c r="E36" s="159"/>
      <c r="F36" s="160"/>
    </row>
    <row r="37" spans="1:6" s="132" customFormat="1" ht="8.1" customHeight="1">
      <c r="A37" s="141"/>
      <c r="B37" s="133"/>
      <c r="C37" s="122"/>
      <c r="D37" s="124"/>
      <c r="E37" s="159"/>
      <c r="F37" s="160"/>
    </row>
    <row r="38" spans="1:6" s="132" customFormat="1" ht="15.75" customHeight="1">
      <c r="A38" s="141"/>
      <c r="B38" s="152" t="s">
        <v>201</v>
      </c>
      <c r="C38" s="122"/>
      <c r="D38" s="124"/>
      <c r="E38" s="159"/>
      <c r="F38" s="160"/>
    </row>
    <row r="39" spans="1:6" s="132" customFormat="1" ht="14.85" customHeight="1">
      <c r="A39" s="141"/>
      <c r="B39" s="162" t="s">
        <v>202</v>
      </c>
      <c r="C39" s="122" t="s">
        <v>193</v>
      </c>
      <c r="D39" s="124">
        <v>2</v>
      </c>
      <c r="E39" s="159">
        <v>5000</v>
      </c>
      <c r="F39" s="160">
        <f>D39*E39</f>
        <v>10000</v>
      </c>
    </row>
    <row r="40" spans="1:6" s="132" customFormat="1" ht="14.85" customHeight="1">
      <c r="A40" s="141"/>
      <c r="B40" s="163" t="s">
        <v>203</v>
      </c>
      <c r="C40" s="164" t="s">
        <v>193</v>
      </c>
      <c r="D40" s="165">
        <v>2</v>
      </c>
      <c r="E40" s="166">
        <v>12000</v>
      </c>
      <c r="F40" s="167">
        <f>D40*E40</f>
        <v>24000</v>
      </c>
    </row>
    <row r="41" spans="1:6" s="114" customFormat="1" ht="60" customHeight="1">
      <c r="A41" s="168">
        <v>5</v>
      </c>
      <c r="B41" s="169" t="s">
        <v>204</v>
      </c>
      <c r="C41" s="122"/>
      <c r="D41" s="142"/>
      <c r="E41" s="130"/>
      <c r="F41" s="170"/>
    </row>
    <row r="42" spans="1:6" s="114" customFormat="1" ht="30">
      <c r="A42" s="168"/>
      <c r="B42" s="133" t="s">
        <v>205</v>
      </c>
      <c r="C42" s="122"/>
      <c r="D42" s="142"/>
      <c r="E42" s="130"/>
      <c r="F42" s="170"/>
    </row>
    <row r="43" spans="1:6" s="114" customFormat="1" ht="8.1" customHeight="1">
      <c r="A43" s="168"/>
      <c r="B43" s="133"/>
      <c r="C43" s="122"/>
      <c r="D43" s="142"/>
      <c r="E43" s="130"/>
      <c r="F43" s="170"/>
    </row>
    <row r="44" spans="1:6" s="114" customFormat="1" ht="15.75" customHeight="1">
      <c r="A44" s="168"/>
      <c r="B44" s="152" t="s">
        <v>206</v>
      </c>
      <c r="C44" s="122"/>
      <c r="D44" s="142"/>
      <c r="E44" s="130"/>
      <c r="F44" s="170"/>
    </row>
    <row r="45" spans="1:6" s="114" customFormat="1" ht="9.9499999999999993" customHeight="1">
      <c r="A45" s="141"/>
      <c r="B45" s="158" t="s">
        <v>27</v>
      </c>
      <c r="C45" s="171"/>
      <c r="D45" s="142"/>
      <c r="E45" s="130"/>
      <c r="F45" s="170"/>
    </row>
    <row r="46" spans="1:6" s="114" customFormat="1" ht="14.85" customHeight="1">
      <c r="A46" s="141"/>
      <c r="B46" s="158" t="s">
        <v>207</v>
      </c>
      <c r="C46" s="171" t="s">
        <v>208</v>
      </c>
      <c r="D46" s="142">
        <v>28</v>
      </c>
      <c r="E46" s="138">
        <v>2200</v>
      </c>
      <c r="F46" s="172">
        <f>D46*E46</f>
        <v>61600</v>
      </c>
    </row>
    <row r="47" spans="1:6" s="114" customFormat="1" ht="14.85" customHeight="1">
      <c r="A47" s="141"/>
      <c r="B47" s="173" t="s">
        <v>209</v>
      </c>
      <c r="C47" s="174" t="s">
        <v>208</v>
      </c>
      <c r="D47" s="175">
        <v>32</v>
      </c>
      <c r="E47" s="138">
        <v>2200</v>
      </c>
      <c r="F47" s="172">
        <f>D47*E47</f>
        <v>70400</v>
      </c>
    </row>
    <row r="48" spans="1:6" s="114" customFormat="1" ht="12" customHeight="1">
      <c r="A48" s="176"/>
      <c r="B48" s="177"/>
      <c r="C48" s="178"/>
      <c r="D48" s="147"/>
      <c r="E48" s="148"/>
      <c r="F48" s="179"/>
    </row>
    <row r="49" spans="1:6" s="132" customFormat="1" ht="48.2" customHeight="1">
      <c r="A49" s="127">
        <v>6</v>
      </c>
      <c r="B49" s="180" t="s">
        <v>210</v>
      </c>
      <c r="C49" s="181" t="s">
        <v>211</v>
      </c>
      <c r="D49" s="182">
        <v>14</v>
      </c>
      <c r="E49" s="138">
        <v>1800</v>
      </c>
      <c r="F49" s="172">
        <f>D49*E49</f>
        <v>25200</v>
      </c>
    </row>
    <row r="50" spans="1:6" s="132" customFormat="1" ht="30">
      <c r="A50" s="127"/>
      <c r="B50" s="133" t="s">
        <v>205</v>
      </c>
      <c r="C50" s="171"/>
      <c r="D50" s="124"/>
      <c r="E50" s="130"/>
      <c r="F50" s="170"/>
    </row>
    <row r="51" spans="1:6" s="132" customFormat="1" ht="8.1" customHeight="1">
      <c r="A51" s="127"/>
      <c r="B51" s="133"/>
      <c r="C51" s="171"/>
      <c r="D51" s="124"/>
      <c r="E51" s="130"/>
      <c r="F51" s="170"/>
    </row>
    <row r="52" spans="1:6" s="132" customFormat="1" ht="15.75" customHeight="1">
      <c r="A52" s="127"/>
      <c r="B52" s="183" t="s">
        <v>206</v>
      </c>
      <c r="C52" s="181"/>
      <c r="D52" s="182"/>
      <c r="E52" s="138"/>
      <c r="F52" s="172"/>
    </row>
    <row r="53" spans="1:6" s="132" customFormat="1" ht="9.9499999999999993" customHeight="1">
      <c r="A53" s="141"/>
      <c r="C53" s="122"/>
      <c r="D53" s="142"/>
      <c r="E53" s="130"/>
      <c r="F53" s="170"/>
    </row>
    <row r="54" spans="1:6" s="114" customFormat="1" ht="82.35" customHeight="1">
      <c r="A54" s="127">
        <v>7</v>
      </c>
      <c r="B54" s="123" t="s">
        <v>212</v>
      </c>
      <c r="C54" s="122"/>
      <c r="D54" s="142"/>
      <c r="E54" s="130"/>
      <c r="F54" s="170" t="s">
        <v>213</v>
      </c>
    </row>
    <row r="55" spans="1:6" s="114" customFormat="1" ht="15">
      <c r="A55" s="127"/>
      <c r="B55" s="133" t="s">
        <v>214</v>
      </c>
      <c r="C55" s="122"/>
      <c r="D55" s="142"/>
      <c r="E55" s="130"/>
      <c r="F55" s="170"/>
    </row>
    <row r="56" spans="1:6" s="114" customFormat="1" ht="8.1" customHeight="1">
      <c r="A56" s="127"/>
      <c r="B56" s="133"/>
      <c r="C56" s="122"/>
      <c r="D56" s="142"/>
      <c r="E56" s="130"/>
      <c r="F56" s="170"/>
    </row>
    <row r="57" spans="1:6" s="114" customFormat="1" ht="15.75" customHeight="1">
      <c r="A57" s="127"/>
      <c r="B57" s="152" t="s">
        <v>215</v>
      </c>
      <c r="C57" s="122"/>
      <c r="D57" s="142"/>
      <c r="E57" s="130"/>
      <c r="F57" s="170"/>
    </row>
    <row r="58" spans="1:6" s="114" customFormat="1" ht="14.85" customHeight="1">
      <c r="A58" s="141"/>
      <c r="B58" s="184" t="s">
        <v>216</v>
      </c>
      <c r="C58" s="122" t="s">
        <v>217</v>
      </c>
      <c r="D58" s="142">
        <v>40</v>
      </c>
      <c r="E58" s="130">
        <v>190</v>
      </c>
      <c r="F58" s="170">
        <f>D58*E58</f>
        <v>7600</v>
      </c>
    </row>
    <row r="59" spans="1:6" s="114" customFormat="1" ht="14.85" customHeight="1">
      <c r="A59" s="141"/>
      <c r="B59" s="185" t="s">
        <v>218</v>
      </c>
      <c r="C59" s="154" t="s">
        <v>217</v>
      </c>
      <c r="D59" s="175">
        <v>80</v>
      </c>
      <c r="E59" s="186">
        <v>250</v>
      </c>
      <c r="F59" s="187">
        <f>D59*E59</f>
        <v>20000</v>
      </c>
    </row>
    <row r="60" spans="1:6" s="114" customFormat="1" ht="102.75" customHeight="1">
      <c r="A60" s="188">
        <v>8</v>
      </c>
      <c r="B60" s="189" t="s">
        <v>219</v>
      </c>
      <c r="C60" s="171"/>
      <c r="D60" s="190"/>
      <c r="E60" s="191"/>
      <c r="F60" s="192"/>
    </row>
    <row r="61" spans="1:6" s="114" customFormat="1" ht="14.85" customHeight="1">
      <c r="A61" s="193"/>
      <c r="B61" s="189" t="s">
        <v>220</v>
      </c>
      <c r="C61" s="171"/>
      <c r="D61" s="190"/>
      <c r="E61" s="191"/>
      <c r="F61" s="192"/>
    </row>
    <row r="62" spans="1:6" s="114" customFormat="1" ht="30">
      <c r="A62" s="193"/>
      <c r="B62" s="133" t="s">
        <v>221</v>
      </c>
      <c r="C62" s="171"/>
      <c r="D62" s="190"/>
      <c r="E62" s="191"/>
      <c r="F62" s="192"/>
    </row>
    <row r="63" spans="1:6" s="114" customFormat="1" ht="9.9499999999999993" customHeight="1">
      <c r="A63" s="193"/>
      <c r="B63" s="134"/>
      <c r="C63" s="171"/>
      <c r="D63" s="190"/>
      <c r="E63" s="191"/>
      <c r="F63" s="192"/>
    </row>
    <row r="64" spans="1:6" s="114" customFormat="1" ht="15.75" customHeight="1">
      <c r="A64" s="193"/>
      <c r="B64" s="152" t="s">
        <v>206</v>
      </c>
      <c r="C64" s="171"/>
      <c r="D64" s="190"/>
      <c r="E64" s="191"/>
      <c r="F64" s="192"/>
    </row>
    <row r="65" spans="1:6" s="114" customFormat="1" ht="9.9499999999999993" customHeight="1">
      <c r="A65" s="193"/>
      <c r="B65" s="189"/>
      <c r="C65" s="171"/>
      <c r="D65" s="190"/>
      <c r="E65" s="191"/>
      <c r="F65" s="192"/>
    </row>
    <row r="66" spans="1:6" s="198" customFormat="1" ht="14.85" customHeight="1">
      <c r="A66" s="194"/>
      <c r="B66" s="195" t="s">
        <v>222</v>
      </c>
      <c r="C66" s="181" t="s">
        <v>193</v>
      </c>
      <c r="D66" s="182">
        <v>1</v>
      </c>
      <c r="E66" s="196">
        <v>250000</v>
      </c>
      <c r="F66" s="197">
        <f>D66*E66</f>
        <v>250000</v>
      </c>
    </row>
    <row r="67" spans="1:6" s="132" customFormat="1" ht="9.9499999999999993" customHeight="1">
      <c r="A67" s="199"/>
      <c r="B67" s="200"/>
      <c r="C67" s="178"/>
      <c r="D67" s="201"/>
      <c r="E67" s="202"/>
      <c r="F67" s="203"/>
    </row>
    <row r="68" spans="1:6" s="207" customFormat="1" ht="100.5" customHeight="1">
      <c r="A68" s="141">
        <v>9</v>
      </c>
      <c r="B68" s="204" t="s">
        <v>223</v>
      </c>
      <c r="C68" s="122"/>
      <c r="D68" s="190"/>
      <c r="E68" s="205"/>
      <c r="F68" s="206"/>
    </row>
    <row r="69" spans="1:6" s="207" customFormat="1" ht="30">
      <c r="A69" s="141"/>
      <c r="B69" s="133" t="s">
        <v>224</v>
      </c>
      <c r="C69" s="122"/>
      <c r="D69" s="190"/>
      <c r="E69" s="205"/>
      <c r="F69" s="206"/>
    </row>
    <row r="70" spans="1:6" s="207" customFormat="1" ht="8.1" customHeight="1">
      <c r="A70" s="141"/>
      <c r="B70" s="134"/>
      <c r="C70" s="122"/>
      <c r="D70" s="190"/>
      <c r="E70" s="205"/>
      <c r="F70" s="206"/>
    </row>
    <row r="71" spans="1:6" s="207" customFormat="1" ht="15.75" customHeight="1">
      <c r="A71" s="141"/>
      <c r="B71" s="152" t="s">
        <v>206</v>
      </c>
      <c r="C71" s="122"/>
      <c r="D71" s="190"/>
      <c r="E71" s="205"/>
      <c r="F71" s="206"/>
    </row>
    <row r="72" spans="1:6" s="207" customFormat="1" ht="15.75" customHeight="1">
      <c r="A72" s="141">
        <v>9.1</v>
      </c>
      <c r="B72" s="143" t="s">
        <v>225</v>
      </c>
      <c r="C72" s="136" t="s">
        <v>64</v>
      </c>
      <c r="D72" s="208">
        <v>1</v>
      </c>
      <c r="E72" s="209">
        <v>450000</v>
      </c>
      <c r="F72" s="210">
        <f>D72*E72</f>
        <v>450000</v>
      </c>
    </row>
    <row r="73" spans="1:6" s="207" customFormat="1" ht="9.9499999999999993" customHeight="1">
      <c r="A73" s="122"/>
      <c r="B73" s="114"/>
      <c r="C73" s="122"/>
      <c r="D73" s="190"/>
      <c r="E73" s="205"/>
      <c r="F73" s="206"/>
    </row>
    <row r="74" spans="1:6" s="198" customFormat="1" ht="12.75">
      <c r="A74" s="188">
        <v>9.1999999999999993</v>
      </c>
      <c r="B74" s="211" t="s">
        <v>226</v>
      </c>
      <c r="C74" s="181" t="s">
        <v>227</v>
      </c>
      <c r="D74" s="182">
        <v>1</v>
      </c>
      <c r="E74" s="196">
        <v>300000</v>
      </c>
      <c r="F74" s="197">
        <f>D74*E74</f>
        <v>300000</v>
      </c>
    </row>
    <row r="75" spans="1:6" s="207" customFormat="1" ht="12.75">
      <c r="A75" s="141"/>
      <c r="B75" s="212"/>
      <c r="C75" s="164"/>
      <c r="D75" s="213"/>
      <c r="E75" s="214"/>
      <c r="F75" s="215"/>
    </row>
    <row r="76" spans="1:6" s="207" customFormat="1" ht="72" customHeight="1">
      <c r="A76" s="141">
        <v>10</v>
      </c>
      <c r="B76" s="216" t="s">
        <v>228</v>
      </c>
      <c r="C76" s="122"/>
      <c r="D76" s="217"/>
      <c r="E76" s="205"/>
      <c r="F76" s="206"/>
    </row>
    <row r="77" spans="1:6" s="207" customFormat="1" ht="30">
      <c r="A77" s="141"/>
      <c r="B77" s="133" t="s">
        <v>229</v>
      </c>
      <c r="C77" s="122"/>
      <c r="D77" s="217"/>
      <c r="E77" s="205"/>
      <c r="F77" s="206"/>
    </row>
    <row r="78" spans="1:6" s="207" customFormat="1" ht="8.1" customHeight="1">
      <c r="A78" s="141"/>
      <c r="B78" s="134"/>
      <c r="C78" s="122"/>
      <c r="D78" s="217"/>
      <c r="E78" s="205"/>
      <c r="F78" s="206"/>
    </row>
    <row r="79" spans="1:6" s="207" customFormat="1" ht="15.75" customHeight="1">
      <c r="A79" s="141"/>
      <c r="B79" s="152" t="s">
        <v>201</v>
      </c>
      <c r="C79" s="122"/>
      <c r="D79" s="217"/>
      <c r="E79" s="205"/>
      <c r="F79" s="206"/>
    </row>
    <row r="80" spans="1:6" s="207" customFormat="1" ht="15.75" customHeight="1">
      <c r="A80" s="141"/>
      <c r="B80" s="143" t="s">
        <v>230</v>
      </c>
      <c r="C80" s="136" t="s">
        <v>231</v>
      </c>
      <c r="D80" s="208">
        <v>2</v>
      </c>
      <c r="E80" s="209">
        <v>4800000</v>
      </c>
      <c r="F80" s="210">
        <f>D80*E80</f>
        <v>9600000</v>
      </c>
    </row>
    <row r="81" spans="1:6" s="207" customFormat="1" ht="9.9499999999999993" customHeight="1">
      <c r="A81" s="141"/>
      <c r="B81" s="218"/>
      <c r="C81" s="122"/>
      <c r="D81" s="217"/>
      <c r="E81" s="205"/>
      <c r="F81" s="206"/>
    </row>
    <row r="82" spans="1:6" s="132" customFormat="1" ht="51">
      <c r="A82" s="127">
        <v>11</v>
      </c>
      <c r="B82" s="219" t="s">
        <v>232</v>
      </c>
      <c r="C82" s="181" t="s">
        <v>227</v>
      </c>
      <c r="D82" s="144">
        <v>1</v>
      </c>
      <c r="E82" s="138">
        <v>100000</v>
      </c>
      <c r="F82" s="172">
        <f>D82*E82</f>
        <v>100000</v>
      </c>
    </row>
    <row r="83" spans="1:6" s="132" customFormat="1" ht="15">
      <c r="A83" s="127"/>
      <c r="B83" s="220"/>
      <c r="C83" s="171"/>
      <c r="D83" s="221"/>
      <c r="E83" s="130"/>
      <c r="F83" s="170"/>
    </row>
    <row r="84" spans="1:6" s="132" customFormat="1" ht="56.1" customHeight="1">
      <c r="A84" s="141">
        <v>12</v>
      </c>
      <c r="B84" s="222" t="s">
        <v>233</v>
      </c>
      <c r="C84" s="223" t="s">
        <v>64</v>
      </c>
      <c r="D84" s="224">
        <v>1</v>
      </c>
      <c r="E84" s="225">
        <v>300000</v>
      </c>
      <c r="F84" s="226">
        <f>D84*E84</f>
        <v>300000</v>
      </c>
    </row>
    <row r="85" spans="1:6" s="132" customFormat="1" ht="9.9499999999999993" customHeight="1">
      <c r="A85" s="141"/>
      <c r="C85" s="122"/>
      <c r="D85" s="217"/>
      <c r="E85" s="130"/>
      <c r="F85" s="170"/>
    </row>
    <row r="86" spans="1:6" s="132" customFormat="1" ht="9.9499999999999993" customHeight="1">
      <c r="A86" s="141"/>
      <c r="C86" s="122"/>
      <c r="D86" s="217"/>
      <c r="E86" s="130"/>
      <c r="F86" s="170"/>
    </row>
    <row r="87" spans="1:6" s="132" customFormat="1" ht="9.9499999999999993" customHeight="1" thickBot="1">
      <c r="A87" s="141"/>
      <c r="C87" s="122"/>
      <c r="D87" s="217"/>
      <c r="E87" s="130"/>
      <c r="F87" s="170"/>
    </row>
    <row r="88" spans="1:6" s="132" customFormat="1" ht="9.9499999999999993" customHeight="1" thickTop="1">
      <c r="A88" s="227"/>
      <c r="B88" s="228"/>
      <c r="C88" s="229"/>
      <c r="D88" s="230"/>
      <c r="E88" s="231"/>
      <c r="F88" s="232"/>
    </row>
    <row r="89" spans="1:6" s="132" customFormat="1" ht="16.5" thickBot="1">
      <c r="A89" s="233"/>
      <c r="B89" s="234"/>
      <c r="C89" s="235"/>
      <c r="D89" s="236" t="s">
        <v>234</v>
      </c>
      <c r="E89" s="237"/>
      <c r="F89" s="238">
        <f>SUM(F8:F85)</f>
        <v>39919050</v>
      </c>
    </row>
    <row r="90" spans="1:6" s="132" customFormat="1" ht="9.9499999999999993" customHeight="1" thickTop="1">
      <c r="A90" s="239"/>
      <c r="B90" s="240"/>
      <c r="C90" s="241"/>
      <c r="D90" s="242"/>
      <c r="E90" s="243"/>
      <c r="F90" s="244"/>
    </row>
    <row r="91" spans="1:6">
      <c r="A91" s="245"/>
      <c r="B91" s="246"/>
      <c r="C91" s="247"/>
      <c r="D91" s="248"/>
      <c r="E91" s="249"/>
    </row>
    <row r="92" spans="1:6">
      <c r="A92" s="245"/>
      <c r="B92" s="250"/>
      <c r="C92" s="251"/>
      <c r="D92" s="248"/>
      <c r="E92" s="249"/>
    </row>
    <row r="93" spans="1:6">
      <c r="D93" s="253"/>
    </row>
    <row r="94" spans="1:6" s="259" customFormat="1">
      <c r="A94" s="254"/>
      <c r="B94" s="255"/>
      <c r="C94" s="254"/>
      <c r="D94" s="256"/>
      <c r="E94" s="257"/>
      <c r="F94" s="258"/>
    </row>
    <row r="95" spans="1:6">
      <c r="A95" s="245"/>
      <c r="B95" s="260"/>
      <c r="C95" s="254"/>
      <c r="D95" s="261"/>
    </row>
    <row r="96" spans="1:6">
      <c r="A96" s="245"/>
      <c r="B96" s="260"/>
      <c r="C96" s="254"/>
      <c r="D96" s="261"/>
    </row>
    <row r="97" spans="1:6">
      <c r="A97" s="256"/>
      <c r="B97" s="262"/>
      <c r="C97" s="254"/>
      <c r="D97" s="263"/>
      <c r="E97" s="264"/>
      <c r="F97" s="265"/>
    </row>
    <row r="98" spans="1:6">
      <c r="A98" s="266"/>
      <c r="B98" s="262"/>
      <c r="C98" s="254"/>
      <c r="D98" s="261"/>
      <c r="E98" s="264"/>
      <c r="F98" s="267"/>
    </row>
    <row r="99" spans="1:6">
      <c r="A99" s="254"/>
      <c r="B99" s="250"/>
      <c r="C99" s="254"/>
      <c r="D99" s="261"/>
      <c r="E99" s="264"/>
      <c r="F99" s="267"/>
    </row>
    <row r="100" spans="1:6">
      <c r="A100" s="254"/>
      <c r="B100" s="250"/>
      <c r="C100" s="256"/>
      <c r="D100" s="248"/>
      <c r="E100" s="264"/>
      <c r="F100" s="267"/>
    </row>
    <row r="101" spans="1:6">
      <c r="A101" s="254"/>
      <c r="B101" s="250"/>
      <c r="C101" s="256"/>
      <c r="D101" s="248"/>
      <c r="E101" s="264"/>
      <c r="F101" s="267"/>
    </row>
    <row r="102" spans="1:6">
      <c r="A102" s="254"/>
      <c r="B102" s="250"/>
      <c r="C102" s="256"/>
      <c r="D102" s="248"/>
      <c r="E102" s="264"/>
      <c r="F102" s="267"/>
    </row>
    <row r="103" spans="1:6">
      <c r="A103" s="254"/>
      <c r="B103" s="250"/>
      <c r="C103" s="256"/>
      <c r="D103" s="248"/>
      <c r="E103" s="264"/>
      <c r="F103" s="267"/>
    </row>
    <row r="104" spans="1:6">
      <c r="A104" s="268"/>
      <c r="B104" s="246"/>
      <c r="C104" s="256"/>
      <c r="D104" s="248"/>
      <c r="E104" s="264"/>
      <c r="F104" s="267"/>
    </row>
    <row r="105" spans="1:6">
      <c r="A105" s="254"/>
      <c r="B105" s="250"/>
      <c r="C105" s="256"/>
      <c r="D105" s="248"/>
      <c r="E105" s="264"/>
      <c r="F105" s="267"/>
    </row>
    <row r="106" spans="1:6">
      <c r="A106" s="254"/>
      <c r="B106" s="250"/>
      <c r="C106" s="251"/>
      <c r="D106" s="248"/>
      <c r="E106" s="264"/>
      <c r="F106" s="267"/>
    </row>
    <row r="107" spans="1:6">
      <c r="A107" s="254"/>
      <c r="B107" s="250"/>
      <c r="C107" s="256"/>
      <c r="D107" s="248"/>
      <c r="E107" s="264"/>
      <c r="F107" s="267"/>
    </row>
    <row r="108" spans="1:6">
      <c r="A108" s="268"/>
      <c r="B108" s="262"/>
      <c r="C108" s="254"/>
      <c r="D108" s="261"/>
      <c r="E108" s="264"/>
      <c r="F108" s="267"/>
    </row>
  </sheetData>
  <mergeCells count="5">
    <mergeCell ref="A6:F6"/>
    <mergeCell ref="A2:F2"/>
    <mergeCell ref="A3:F3"/>
    <mergeCell ref="A4:F4"/>
    <mergeCell ref="A5:F5"/>
  </mergeCells>
  <printOptions horizontalCentered="1"/>
  <pageMargins left="0.4" right="0.4" top="1" bottom="1" header="0.5" footer="0.5"/>
  <pageSetup paperSize="9" scale="74" fitToHeight="0" orientation="portrait" r:id="rId1"/>
  <headerFooter alignWithMargins="0">
    <oddFooter>&amp;R&amp;"Arial,Bold"&amp;8BOQ Page.&amp;P</oddFooter>
  </headerFooter>
  <colBreaks count="1" manualBreakCount="1">
    <brk id="6" max="1048575" man="1"/>
  </colBreaks>
</worksheet>
</file>

<file path=xl/worksheets/sheet19.xml><?xml version="1.0" encoding="utf-8"?>
<worksheet xmlns="http://schemas.openxmlformats.org/spreadsheetml/2006/main" xmlns:r="http://schemas.openxmlformats.org/officeDocument/2006/relationships">
  <dimension ref="A1:P50"/>
  <sheetViews>
    <sheetView view="pageBreakPreview" zoomScale="60" workbookViewId="0">
      <selection activeCell="A3" sqref="A3:G3"/>
    </sheetView>
  </sheetViews>
  <sheetFormatPr defaultRowHeight="15"/>
  <sheetData>
    <row r="1" spans="1:9" ht="15" customHeight="1">
      <c r="A1" s="1379" t="s">
        <v>676</v>
      </c>
      <c r="B1" s="1379"/>
      <c r="C1" s="1379"/>
      <c r="D1" s="1379"/>
      <c r="E1" s="1379"/>
      <c r="F1" s="1379"/>
      <c r="G1" s="1379"/>
      <c r="H1" s="1379"/>
      <c r="I1" s="1379"/>
    </row>
    <row r="2" spans="1:9" ht="15" customHeight="1">
      <c r="A2" s="1379"/>
      <c r="B2" s="1379"/>
      <c r="C2" s="1379"/>
      <c r="D2" s="1379"/>
      <c r="E2" s="1379"/>
      <c r="F2" s="1379"/>
      <c r="G2" s="1379"/>
      <c r="H2" s="1379"/>
      <c r="I2" s="1379"/>
    </row>
    <row r="3" spans="1:9" ht="15" customHeight="1">
      <c r="A3" s="1379"/>
      <c r="B3" s="1379"/>
      <c r="C3" s="1379"/>
      <c r="D3" s="1379"/>
      <c r="E3" s="1379"/>
      <c r="F3" s="1379"/>
      <c r="G3" s="1379"/>
      <c r="H3" s="1379"/>
      <c r="I3" s="1379"/>
    </row>
    <row r="4" spans="1:9" ht="15" customHeight="1">
      <c r="A4" s="1379"/>
      <c r="B4" s="1379"/>
      <c r="C4" s="1379"/>
      <c r="D4" s="1379"/>
      <c r="E4" s="1379"/>
      <c r="F4" s="1379"/>
      <c r="G4" s="1379"/>
      <c r="H4" s="1379"/>
      <c r="I4" s="1379"/>
    </row>
    <row r="5" spans="1:9" ht="15" customHeight="1">
      <c r="A5" s="1379"/>
      <c r="B5" s="1379"/>
      <c r="C5" s="1379"/>
      <c r="D5" s="1379"/>
      <c r="E5" s="1379"/>
      <c r="F5" s="1379"/>
      <c r="G5" s="1379"/>
      <c r="H5" s="1379"/>
      <c r="I5" s="1379"/>
    </row>
    <row r="6" spans="1:9" ht="15" customHeight="1">
      <c r="A6" s="1379"/>
      <c r="B6" s="1379"/>
      <c r="C6" s="1379"/>
      <c r="D6" s="1379"/>
      <c r="E6" s="1379"/>
      <c r="F6" s="1379"/>
      <c r="G6" s="1379"/>
      <c r="H6" s="1379"/>
      <c r="I6" s="1379"/>
    </row>
    <row r="7" spans="1:9" ht="15" customHeight="1">
      <c r="A7" s="1379"/>
      <c r="B7" s="1379"/>
      <c r="C7" s="1379"/>
      <c r="D7" s="1379"/>
      <c r="E7" s="1379"/>
      <c r="F7" s="1379"/>
      <c r="G7" s="1379"/>
      <c r="H7" s="1379"/>
      <c r="I7" s="1379"/>
    </row>
    <row r="8" spans="1:9" ht="15" customHeight="1">
      <c r="A8" s="1379"/>
      <c r="B8" s="1379"/>
      <c r="C8" s="1379"/>
      <c r="D8" s="1379"/>
      <c r="E8" s="1379"/>
      <c r="F8" s="1379"/>
      <c r="G8" s="1379"/>
      <c r="H8" s="1379"/>
      <c r="I8" s="1379"/>
    </row>
    <row r="9" spans="1:9" ht="15" customHeight="1">
      <c r="A9" s="1379"/>
      <c r="B9" s="1379"/>
      <c r="C9" s="1379"/>
      <c r="D9" s="1379"/>
      <c r="E9" s="1379"/>
      <c r="F9" s="1379"/>
      <c r="G9" s="1379"/>
      <c r="H9" s="1379"/>
      <c r="I9" s="1379"/>
    </row>
    <row r="10" spans="1:9" ht="15" customHeight="1">
      <c r="A10" s="1379"/>
      <c r="B10" s="1379"/>
      <c r="C10" s="1379"/>
      <c r="D10" s="1379"/>
      <c r="E10" s="1379"/>
      <c r="F10" s="1379"/>
      <c r="G10" s="1379"/>
      <c r="H10" s="1379"/>
      <c r="I10" s="1379"/>
    </row>
    <row r="11" spans="1:9" ht="15" customHeight="1">
      <c r="A11" s="1379"/>
      <c r="B11" s="1379"/>
      <c r="C11" s="1379"/>
      <c r="D11" s="1379"/>
      <c r="E11" s="1379"/>
      <c r="F11" s="1379"/>
      <c r="G11" s="1379"/>
      <c r="H11" s="1379"/>
      <c r="I11" s="1379"/>
    </row>
    <row r="12" spans="1:9" ht="15" customHeight="1">
      <c r="A12" s="1379"/>
      <c r="B12" s="1379"/>
      <c r="C12" s="1379"/>
      <c r="D12" s="1379"/>
      <c r="E12" s="1379"/>
      <c r="F12" s="1379"/>
      <c r="G12" s="1379"/>
      <c r="H12" s="1379"/>
      <c r="I12" s="1379"/>
    </row>
    <row r="13" spans="1:9" ht="15" customHeight="1">
      <c r="A13" s="1379"/>
      <c r="B13" s="1379"/>
      <c r="C13" s="1379"/>
      <c r="D13" s="1379"/>
      <c r="E13" s="1379"/>
      <c r="F13" s="1379"/>
      <c r="G13" s="1379"/>
      <c r="H13" s="1379"/>
      <c r="I13" s="1379"/>
    </row>
    <row r="14" spans="1:9" ht="15" customHeight="1">
      <c r="A14" s="1379"/>
      <c r="B14" s="1379"/>
      <c r="C14" s="1379"/>
      <c r="D14" s="1379"/>
      <c r="E14" s="1379"/>
      <c r="F14" s="1379"/>
      <c r="G14" s="1379"/>
      <c r="H14" s="1379"/>
      <c r="I14" s="1379"/>
    </row>
    <row r="15" spans="1:9" ht="15" customHeight="1">
      <c r="A15" s="1379"/>
      <c r="B15" s="1379"/>
      <c r="C15" s="1379"/>
      <c r="D15" s="1379"/>
      <c r="E15" s="1379"/>
      <c r="F15" s="1379"/>
      <c r="G15" s="1379"/>
      <c r="H15" s="1379"/>
      <c r="I15" s="1379"/>
    </row>
    <row r="16" spans="1:9" ht="15" customHeight="1">
      <c r="A16" s="1379"/>
      <c r="B16" s="1379"/>
      <c r="C16" s="1379"/>
      <c r="D16" s="1379"/>
      <c r="E16" s="1379"/>
      <c r="F16" s="1379"/>
      <c r="G16" s="1379"/>
      <c r="H16" s="1379"/>
      <c r="I16" s="1379"/>
    </row>
    <row r="17" spans="1:16" ht="15" customHeight="1">
      <c r="A17" s="1379"/>
      <c r="B17" s="1379"/>
      <c r="C17" s="1379"/>
      <c r="D17" s="1379"/>
      <c r="E17" s="1379"/>
      <c r="F17" s="1379"/>
      <c r="G17" s="1379"/>
      <c r="H17" s="1379"/>
      <c r="I17" s="1379"/>
    </row>
    <row r="18" spans="1:16" ht="15" customHeight="1">
      <c r="A18" s="1379"/>
      <c r="B18" s="1379"/>
      <c r="C18" s="1379"/>
      <c r="D18" s="1379"/>
      <c r="E18" s="1379"/>
      <c r="F18" s="1379"/>
      <c r="G18" s="1379"/>
      <c r="H18" s="1379"/>
      <c r="I18" s="1379"/>
    </row>
    <row r="19" spans="1:16" ht="15" customHeight="1">
      <c r="A19" s="1379"/>
      <c r="B19" s="1379"/>
      <c r="C19" s="1379"/>
      <c r="D19" s="1379"/>
      <c r="E19" s="1379"/>
      <c r="F19" s="1379"/>
      <c r="G19" s="1379"/>
      <c r="H19" s="1379"/>
      <c r="I19" s="1379"/>
    </row>
    <row r="20" spans="1:16" ht="15" customHeight="1">
      <c r="A20" s="1379"/>
      <c r="B20" s="1379"/>
      <c r="C20" s="1379"/>
      <c r="D20" s="1379"/>
      <c r="E20" s="1379"/>
      <c r="F20" s="1379"/>
      <c r="G20" s="1379"/>
      <c r="H20" s="1379"/>
      <c r="I20" s="1379"/>
    </row>
    <row r="21" spans="1:16" ht="15" customHeight="1">
      <c r="A21" s="1379"/>
      <c r="B21" s="1379"/>
      <c r="C21" s="1379"/>
      <c r="D21" s="1379"/>
      <c r="E21" s="1379"/>
      <c r="F21" s="1379"/>
      <c r="G21" s="1379"/>
      <c r="H21" s="1379"/>
      <c r="I21" s="1379"/>
      <c r="P21" t="str">
        <f>UPPER(A1)</f>
        <v>FURNITURE WORK</v>
      </c>
    </row>
    <row r="22" spans="1:16" ht="15" customHeight="1">
      <c r="A22" s="1379"/>
      <c r="B22" s="1379"/>
      <c r="C22" s="1379"/>
      <c r="D22" s="1379"/>
      <c r="E22" s="1379"/>
      <c r="F22" s="1379"/>
      <c r="G22" s="1379"/>
      <c r="H22" s="1379"/>
      <c r="I22" s="1379"/>
    </row>
    <row r="23" spans="1:16" ht="15" customHeight="1">
      <c r="A23" s="1379"/>
      <c r="B23" s="1379"/>
      <c r="C23" s="1379"/>
      <c r="D23" s="1379"/>
      <c r="E23" s="1379"/>
      <c r="F23" s="1379"/>
      <c r="G23" s="1379"/>
      <c r="H23" s="1379"/>
      <c r="I23" s="1379"/>
    </row>
    <row r="24" spans="1:16" ht="15" customHeight="1">
      <c r="A24" s="1379"/>
      <c r="B24" s="1379"/>
      <c r="C24" s="1379"/>
      <c r="D24" s="1379"/>
      <c r="E24" s="1379"/>
      <c r="F24" s="1379"/>
      <c r="G24" s="1379"/>
      <c r="H24" s="1379"/>
      <c r="I24" s="1379"/>
    </row>
    <row r="25" spans="1:16" ht="15" customHeight="1">
      <c r="A25" s="1379"/>
      <c r="B25" s="1379"/>
      <c r="C25" s="1379"/>
      <c r="D25" s="1379"/>
      <c r="E25" s="1379"/>
      <c r="F25" s="1379"/>
      <c r="G25" s="1379"/>
      <c r="H25" s="1379"/>
      <c r="I25" s="1379"/>
    </row>
    <row r="26" spans="1:16" ht="15" customHeight="1">
      <c r="A26" s="1379"/>
      <c r="B26" s="1379"/>
      <c r="C26" s="1379"/>
      <c r="D26" s="1379"/>
      <c r="E26" s="1379"/>
      <c r="F26" s="1379"/>
      <c r="G26" s="1379"/>
      <c r="H26" s="1379"/>
      <c r="I26" s="1379"/>
    </row>
    <row r="27" spans="1:16" ht="15" customHeight="1">
      <c r="A27" s="1379"/>
      <c r="B27" s="1379"/>
      <c r="C27" s="1379"/>
      <c r="D27" s="1379"/>
      <c r="E27" s="1379"/>
      <c r="F27" s="1379"/>
      <c r="G27" s="1379"/>
      <c r="H27" s="1379"/>
      <c r="I27" s="1379"/>
    </row>
    <row r="28" spans="1:16" ht="15" customHeight="1">
      <c r="A28" s="1379"/>
      <c r="B28" s="1379"/>
      <c r="C28" s="1379"/>
      <c r="D28" s="1379"/>
      <c r="E28" s="1379"/>
      <c r="F28" s="1379"/>
      <c r="G28" s="1379"/>
      <c r="H28" s="1379"/>
      <c r="I28" s="1379"/>
    </row>
    <row r="29" spans="1:16" ht="15" customHeight="1">
      <c r="A29" s="1379"/>
      <c r="B29" s="1379"/>
      <c r="C29" s="1379"/>
      <c r="D29" s="1379"/>
      <c r="E29" s="1379"/>
      <c r="F29" s="1379"/>
      <c r="G29" s="1379"/>
      <c r="H29" s="1379"/>
      <c r="I29" s="1379"/>
    </row>
    <row r="30" spans="1:16" ht="15" customHeight="1">
      <c r="A30" s="1379"/>
      <c r="B30" s="1379"/>
      <c r="C30" s="1379"/>
      <c r="D30" s="1379"/>
      <c r="E30" s="1379"/>
      <c r="F30" s="1379"/>
      <c r="G30" s="1379"/>
      <c r="H30" s="1379"/>
      <c r="I30" s="1379"/>
    </row>
    <row r="31" spans="1:16" ht="15" customHeight="1">
      <c r="A31" s="1379"/>
      <c r="B31" s="1379"/>
      <c r="C31" s="1379"/>
      <c r="D31" s="1379"/>
      <c r="E31" s="1379"/>
      <c r="F31" s="1379"/>
      <c r="G31" s="1379"/>
      <c r="H31" s="1379"/>
      <c r="I31" s="1379"/>
    </row>
    <row r="32" spans="1:16" ht="15" customHeight="1">
      <c r="A32" s="1379"/>
      <c r="B32" s="1379"/>
      <c r="C32" s="1379"/>
      <c r="D32" s="1379"/>
      <c r="E32" s="1379"/>
      <c r="F32" s="1379"/>
      <c r="G32" s="1379"/>
      <c r="H32" s="1379"/>
      <c r="I32" s="1379"/>
    </row>
    <row r="33" spans="1:9" ht="15" customHeight="1">
      <c r="A33" s="1379"/>
      <c r="B33" s="1379"/>
      <c r="C33" s="1379"/>
      <c r="D33" s="1379"/>
      <c r="E33" s="1379"/>
      <c r="F33" s="1379"/>
      <c r="G33" s="1379"/>
      <c r="H33" s="1379"/>
      <c r="I33" s="1379"/>
    </row>
    <row r="34" spans="1:9" ht="15" customHeight="1">
      <c r="A34" s="1379"/>
      <c r="B34" s="1379"/>
      <c r="C34" s="1379"/>
      <c r="D34" s="1379"/>
      <c r="E34" s="1379"/>
      <c r="F34" s="1379"/>
      <c r="G34" s="1379"/>
      <c r="H34" s="1379"/>
      <c r="I34" s="1379"/>
    </row>
    <row r="35" spans="1:9" ht="15" customHeight="1">
      <c r="A35" s="1379"/>
      <c r="B35" s="1379"/>
      <c r="C35" s="1379"/>
      <c r="D35" s="1379"/>
      <c r="E35" s="1379"/>
      <c r="F35" s="1379"/>
      <c r="G35" s="1379"/>
      <c r="H35" s="1379"/>
      <c r="I35" s="1379"/>
    </row>
    <row r="36" spans="1:9" ht="15" customHeight="1">
      <c r="A36" s="1379"/>
      <c r="B36" s="1379"/>
      <c r="C36" s="1379"/>
      <c r="D36" s="1379"/>
      <c r="E36" s="1379"/>
      <c r="F36" s="1379"/>
      <c r="G36" s="1379"/>
      <c r="H36" s="1379"/>
      <c r="I36" s="1379"/>
    </row>
    <row r="37" spans="1:9" ht="15" customHeight="1">
      <c r="A37" s="1379"/>
      <c r="B37" s="1379"/>
      <c r="C37" s="1379"/>
      <c r="D37" s="1379"/>
      <c r="E37" s="1379"/>
      <c r="F37" s="1379"/>
      <c r="G37" s="1379"/>
      <c r="H37" s="1379"/>
      <c r="I37" s="1379"/>
    </row>
    <row r="38" spans="1:9" ht="15" customHeight="1">
      <c r="A38" s="1379"/>
      <c r="B38" s="1379"/>
      <c r="C38" s="1379"/>
      <c r="D38" s="1379"/>
      <c r="E38" s="1379"/>
      <c r="F38" s="1379"/>
      <c r="G38" s="1379"/>
      <c r="H38" s="1379"/>
      <c r="I38" s="1379"/>
    </row>
    <row r="39" spans="1:9" ht="15" customHeight="1">
      <c r="A39" s="1379"/>
      <c r="B39" s="1379"/>
      <c r="C39" s="1379"/>
      <c r="D39" s="1379"/>
      <c r="E39" s="1379"/>
      <c r="F39" s="1379"/>
      <c r="G39" s="1379"/>
      <c r="H39" s="1379"/>
      <c r="I39" s="1379"/>
    </row>
    <row r="40" spans="1:9" ht="15" customHeight="1">
      <c r="A40" s="1379"/>
      <c r="B40" s="1379"/>
      <c r="C40" s="1379"/>
      <c r="D40" s="1379"/>
      <c r="E40" s="1379"/>
      <c r="F40" s="1379"/>
      <c r="G40" s="1379"/>
      <c r="H40" s="1379"/>
      <c r="I40" s="1379"/>
    </row>
    <row r="41" spans="1:9" ht="15" customHeight="1">
      <c r="A41" s="1379"/>
      <c r="B41" s="1379"/>
      <c r="C41" s="1379"/>
      <c r="D41" s="1379"/>
      <c r="E41" s="1379"/>
      <c r="F41" s="1379"/>
      <c r="G41" s="1379"/>
      <c r="H41" s="1379"/>
      <c r="I41" s="1379"/>
    </row>
    <row r="42" spans="1:9" ht="15" customHeight="1">
      <c r="A42" s="1379"/>
      <c r="B42" s="1379"/>
      <c r="C42" s="1379"/>
      <c r="D42" s="1379"/>
      <c r="E42" s="1379"/>
      <c r="F42" s="1379"/>
      <c r="G42" s="1379"/>
      <c r="H42" s="1379"/>
      <c r="I42" s="1379"/>
    </row>
    <row r="43" spans="1:9" ht="15" customHeight="1">
      <c r="A43" s="1379"/>
      <c r="B43" s="1379"/>
      <c r="C43" s="1379"/>
      <c r="D43" s="1379"/>
      <c r="E43" s="1379"/>
      <c r="F43" s="1379"/>
      <c r="G43" s="1379"/>
      <c r="H43" s="1379"/>
      <c r="I43" s="1379"/>
    </row>
    <row r="44" spans="1:9" ht="15" customHeight="1">
      <c r="A44" s="1379"/>
      <c r="B44" s="1379"/>
      <c r="C44" s="1379"/>
      <c r="D44" s="1379"/>
      <c r="E44" s="1379"/>
      <c r="F44" s="1379"/>
      <c r="G44" s="1379"/>
      <c r="H44" s="1379"/>
      <c r="I44" s="1379"/>
    </row>
    <row r="45" spans="1:9" ht="15" customHeight="1">
      <c r="A45" s="1379"/>
      <c r="B45" s="1379"/>
      <c r="C45" s="1379"/>
      <c r="D45" s="1379"/>
      <c r="E45" s="1379"/>
      <c r="F45" s="1379"/>
      <c r="G45" s="1379"/>
      <c r="H45" s="1379"/>
      <c r="I45" s="1379"/>
    </row>
    <row r="46" spans="1:9" ht="15" customHeight="1">
      <c r="A46" s="1379"/>
      <c r="B46" s="1379"/>
      <c r="C46" s="1379"/>
      <c r="D46" s="1379"/>
      <c r="E46" s="1379"/>
      <c r="F46" s="1379"/>
      <c r="G46" s="1379"/>
      <c r="H46" s="1379"/>
      <c r="I46" s="1379"/>
    </row>
    <row r="47" spans="1:9" ht="15" customHeight="1">
      <c r="A47" s="1379"/>
      <c r="B47" s="1379"/>
      <c r="C47" s="1379"/>
      <c r="D47" s="1379"/>
      <c r="E47" s="1379"/>
      <c r="F47" s="1379"/>
      <c r="G47" s="1379"/>
      <c r="H47" s="1379"/>
      <c r="I47" s="1379"/>
    </row>
    <row r="48" spans="1:9">
      <c r="A48" s="1379"/>
      <c r="B48" s="1379"/>
      <c r="C48" s="1379"/>
      <c r="D48" s="1379"/>
      <c r="E48" s="1379"/>
      <c r="F48" s="1379"/>
      <c r="G48" s="1379"/>
      <c r="H48" s="1379"/>
      <c r="I48" s="1379"/>
    </row>
    <row r="49" spans="1:9">
      <c r="A49" s="1379"/>
      <c r="B49" s="1379"/>
      <c r="C49" s="1379"/>
      <c r="D49" s="1379"/>
      <c r="E49" s="1379"/>
      <c r="F49" s="1379"/>
      <c r="G49" s="1379"/>
      <c r="H49" s="1379"/>
      <c r="I49" s="1379"/>
    </row>
    <row r="50" spans="1:9">
      <c r="A50" s="1379"/>
      <c r="B50" s="1379"/>
      <c r="C50" s="1379"/>
      <c r="D50" s="1379"/>
      <c r="E50" s="1379"/>
      <c r="F50" s="1379"/>
      <c r="G50" s="1379"/>
      <c r="H50" s="1379"/>
      <c r="I50" s="1379"/>
    </row>
  </sheetData>
  <mergeCells count="1">
    <mergeCell ref="A1:I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5:C26"/>
  <sheetViews>
    <sheetView view="pageBreakPreview" zoomScale="60" workbookViewId="0">
      <selection activeCell="C15" sqref="C15:C16"/>
    </sheetView>
  </sheetViews>
  <sheetFormatPr defaultRowHeight="15"/>
  <cols>
    <col min="2" max="2" width="37.5703125" customWidth="1"/>
    <col min="3" max="3" width="36.28515625" customWidth="1"/>
  </cols>
  <sheetData>
    <row r="5" spans="1:3" ht="18">
      <c r="A5" s="1249" t="s">
        <v>1407</v>
      </c>
      <c r="B5" s="1249"/>
      <c r="C5" s="1249"/>
    </row>
    <row r="6" spans="1:3" ht="18">
      <c r="A6" s="1250" t="s">
        <v>1413</v>
      </c>
      <c r="B6" s="1250"/>
      <c r="C6" s="1250"/>
    </row>
    <row r="7" spans="1:3" ht="18">
      <c r="A7" s="1249" t="s">
        <v>12</v>
      </c>
      <c r="B7" s="1249"/>
      <c r="C7" s="1249"/>
    </row>
    <row r="8" spans="1:3" ht="37.5" customHeight="1">
      <c r="A8" s="1249" t="s">
        <v>1408</v>
      </c>
      <c r="B8" s="1249"/>
      <c r="C8" s="1249"/>
    </row>
    <row r="13" spans="1:3">
      <c r="A13" s="1251" t="s">
        <v>71</v>
      </c>
      <c r="B13" s="1253" t="s">
        <v>72</v>
      </c>
      <c r="C13" s="1255" t="s">
        <v>73</v>
      </c>
    </row>
    <row r="14" spans="1:3">
      <c r="A14" s="1252"/>
      <c r="B14" s="1254"/>
      <c r="C14" s="1256"/>
    </row>
    <row r="15" spans="1:3" ht="24" customHeight="1">
      <c r="A15" s="38">
        <v>1</v>
      </c>
      <c r="B15" s="412" t="s">
        <v>1413</v>
      </c>
      <c r="C15" s="39"/>
    </row>
    <row r="16" spans="1:3" ht="27.75" customHeight="1">
      <c r="A16" s="40"/>
      <c r="B16" s="41" t="s">
        <v>74</v>
      </c>
      <c r="C16" s="42"/>
    </row>
    <row r="17" spans="1:3">
      <c r="A17" s="1259"/>
      <c r="B17" s="1259"/>
      <c r="C17" s="1259"/>
    </row>
    <row r="18" spans="1:3">
      <c r="A18" s="43"/>
      <c r="B18" s="43"/>
      <c r="C18" s="43"/>
    </row>
    <row r="19" spans="1:3" ht="15.75">
      <c r="A19" s="1260"/>
      <c r="B19" s="1260"/>
      <c r="C19" s="1260"/>
    </row>
    <row r="20" spans="1:3">
      <c r="A20" s="1258"/>
      <c r="B20" s="1258"/>
      <c r="C20" s="44"/>
    </row>
    <row r="21" spans="1:3">
      <c r="A21" s="1261"/>
      <c r="B21" s="1261"/>
      <c r="C21" s="1261"/>
    </row>
    <row r="22" spans="1:3" ht="23.25">
      <c r="A22" s="1262"/>
      <c r="B22" s="1262"/>
      <c r="C22" s="1262"/>
    </row>
    <row r="23" spans="1:3">
      <c r="A23" s="1263"/>
      <c r="B23" s="1263"/>
      <c r="C23" s="1263"/>
    </row>
    <row r="24" spans="1:3" ht="20.25" customHeight="1">
      <c r="A24" s="1257"/>
      <c r="B24" s="1257"/>
      <c r="C24" s="1257"/>
    </row>
    <row r="25" spans="1:3" ht="50.25" customHeight="1">
      <c r="A25" s="1258"/>
      <c r="B25" s="1258"/>
      <c r="C25" s="1258"/>
    </row>
    <row r="26" spans="1:3">
      <c r="A26" s="1248" t="s">
        <v>1409</v>
      </c>
      <c r="B26" s="1248"/>
      <c r="C26" s="1248"/>
    </row>
  </sheetData>
  <mergeCells count="16">
    <mergeCell ref="A26:C26"/>
    <mergeCell ref="A5:C5"/>
    <mergeCell ref="A6:C6"/>
    <mergeCell ref="A7:C7"/>
    <mergeCell ref="A8:C8"/>
    <mergeCell ref="A13:A14"/>
    <mergeCell ref="B13:B14"/>
    <mergeCell ref="C13:C14"/>
    <mergeCell ref="A24:C24"/>
    <mergeCell ref="A25:C25"/>
    <mergeCell ref="A17:C17"/>
    <mergeCell ref="A19:C19"/>
    <mergeCell ref="A20:B20"/>
    <mergeCell ref="A21:C21"/>
    <mergeCell ref="A22:C22"/>
    <mergeCell ref="A23:C2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G147"/>
  <sheetViews>
    <sheetView view="pageBreakPreview" topLeftCell="A48" zoomScale="85" zoomScaleNormal="115" zoomScaleSheetLayoutView="85" workbookViewId="0">
      <selection activeCell="A3" sqref="A3:G3"/>
    </sheetView>
  </sheetViews>
  <sheetFormatPr defaultRowHeight="14.25"/>
  <cols>
    <col min="1" max="1" width="6.140625" style="387" customWidth="1"/>
    <col min="2" max="2" width="24.140625" style="391" customWidth="1"/>
    <col min="3" max="3" width="9.140625" style="387"/>
    <col min="4" max="4" width="12.85546875" style="387" customWidth="1"/>
    <col min="5" max="5" width="17.140625" style="387" customWidth="1"/>
    <col min="6" max="6" width="14.85546875" style="387" customWidth="1"/>
    <col min="7" max="7" width="15.85546875" style="387" bestFit="1" customWidth="1"/>
    <col min="8" max="8" width="10.140625" style="387" bestFit="1" customWidth="1"/>
    <col min="9" max="16384" width="9.140625" style="387"/>
  </cols>
  <sheetData>
    <row r="1" spans="1:6" ht="18">
      <c r="A1" s="1458" t="s">
        <v>1410</v>
      </c>
      <c r="B1" s="1458"/>
      <c r="C1" s="1458"/>
      <c r="D1" s="1458"/>
      <c r="E1" s="1458"/>
      <c r="F1" s="1458"/>
    </row>
    <row r="2" spans="1:6" ht="18">
      <c r="A2" s="1458" t="s">
        <v>1411</v>
      </c>
      <c r="B2" s="1458"/>
      <c r="C2" s="1458"/>
      <c r="D2" s="1458"/>
      <c r="E2" s="1458"/>
      <c r="F2" s="1458"/>
    </row>
    <row r="3" spans="1:6" ht="38.25" customHeight="1">
      <c r="A3" s="1459" t="s">
        <v>1408</v>
      </c>
      <c r="B3" s="1459"/>
      <c r="C3" s="1459"/>
      <c r="D3" s="1459"/>
      <c r="E3" s="1459"/>
      <c r="F3" s="1459"/>
    </row>
    <row r="4" spans="1:6" s="390" customFormat="1" ht="22.5" customHeight="1">
      <c r="A4" s="388" t="s">
        <v>71</v>
      </c>
      <c r="B4" s="388" t="s">
        <v>448</v>
      </c>
      <c r="C4" s="388" t="s">
        <v>77</v>
      </c>
      <c r="D4" s="388" t="s">
        <v>449</v>
      </c>
      <c r="E4" s="389" t="s">
        <v>31</v>
      </c>
      <c r="F4" s="388" t="s">
        <v>450</v>
      </c>
    </row>
    <row r="5" spans="1:6" ht="9" customHeight="1">
      <c r="F5" s="392"/>
    </row>
    <row r="6" spans="1:6" ht="15">
      <c r="A6" s="392"/>
      <c r="B6" s="393" t="s">
        <v>468</v>
      </c>
      <c r="C6" s="392"/>
      <c r="D6" s="392"/>
      <c r="E6" s="394"/>
      <c r="F6" s="822"/>
    </row>
    <row r="7" spans="1:6">
      <c r="A7" s="392">
        <v>1</v>
      </c>
      <c r="B7" s="395" t="s">
        <v>451</v>
      </c>
      <c r="C7" s="392">
        <v>1</v>
      </c>
      <c r="D7" s="779"/>
      <c r="E7" s="396"/>
      <c r="F7" s="822"/>
    </row>
    <row r="8" spans="1:6">
      <c r="A8" s="392">
        <v>2</v>
      </c>
      <c r="B8" s="395" t="s">
        <v>452</v>
      </c>
      <c r="C8" s="392">
        <v>2</v>
      </c>
      <c r="D8" s="779"/>
      <c r="E8" s="396"/>
      <c r="F8" s="822"/>
    </row>
    <row r="9" spans="1:6">
      <c r="A9" s="392">
        <v>3</v>
      </c>
      <c r="B9" s="395" t="s">
        <v>453</v>
      </c>
      <c r="C9" s="392">
        <v>3</v>
      </c>
      <c r="D9" s="779"/>
      <c r="E9" s="396"/>
      <c r="F9" s="822"/>
    </row>
    <row r="10" spans="1:6">
      <c r="A10" s="392">
        <v>5</v>
      </c>
      <c r="B10" s="395" t="s">
        <v>454</v>
      </c>
      <c r="C10" s="392">
        <v>1</v>
      </c>
      <c r="D10" s="779"/>
      <c r="E10" s="396"/>
      <c r="F10" s="822"/>
    </row>
    <row r="11" spans="1:6">
      <c r="A11" s="392">
        <v>6</v>
      </c>
      <c r="B11" s="395" t="s">
        <v>455</v>
      </c>
      <c r="C11" s="392">
        <v>2</v>
      </c>
      <c r="D11" s="779"/>
      <c r="E11" s="396"/>
      <c r="F11" s="822"/>
    </row>
    <row r="12" spans="1:6">
      <c r="A12" s="392">
        <v>7</v>
      </c>
      <c r="B12" s="395" t="s">
        <v>456</v>
      </c>
      <c r="C12" s="392">
        <v>1</v>
      </c>
      <c r="D12" s="779"/>
      <c r="E12" s="396"/>
      <c r="F12" s="822"/>
    </row>
    <row r="13" spans="1:6">
      <c r="A13" s="392">
        <v>8</v>
      </c>
      <c r="B13" s="395" t="s">
        <v>457</v>
      </c>
      <c r="C13" s="392">
        <v>7</v>
      </c>
      <c r="D13" s="779"/>
      <c r="E13" s="396"/>
      <c r="F13" s="822"/>
    </row>
    <row r="14" spans="1:6" ht="15">
      <c r="A14" s="397"/>
      <c r="B14" s="393"/>
      <c r="C14" s="397"/>
      <c r="D14" s="780"/>
      <c r="E14" s="398" t="s">
        <v>458</v>
      </c>
      <c r="F14" s="399"/>
    </row>
    <row r="15" spans="1:6" ht="15">
      <c r="A15" s="397"/>
      <c r="B15" s="393" t="s">
        <v>460</v>
      </c>
      <c r="C15" s="397"/>
      <c r="D15" s="780"/>
      <c r="E15" s="398"/>
      <c r="F15" s="399"/>
    </row>
    <row r="16" spans="1:6">
      <c r="A16" s="392">
        <v>1</v>
      </c>
      <c r="B16" s="395" t="s">
        <v>451</v>
      </c>
      <c r="C16" s="392">
        <v>1</v>
      </c>
      <c r="D16" s="779"/>
      <c r="E16" s="396"/>
      <c r="F16" s="822"/>
    </row>
    <row r="17" spans="1:6">
      <c r="A17" s="392">
        <v>2</v>
      </c>
      <c r="B17" s="395" t="s">
        <v>453</v>
      </c>
      <c r="C17" s="392">
        <v>3</v>
      </c>
      <c r="D17" s="779"/>
      <c r="E17" s="396"/>
      <c r="F17" s="822"/>
    </row>
    <row r="18" spans="1:6">
      <c r="A18" s="392">
        <v>3</v>
      </c>
      <c r="B18" s="395" t="s">
        <v>454</v>
      </c>
      <c r="C18" s="392">
        <v>1</v>
      </c>
      <c r="D18" s="779"/>
      <c r="E18" s="396"/>
      <c r="F18" s="822"/>
    </row>
    <row r="19" spans="1:6">
      <c r="A19" s="392">
        <v>4</v>
      </c>
      <c r="B19" s="395" t="s">
        <v>455</v>
      </c>
      <c r="C19" s="392">
        <v>2</v>
      </c>
      <c r="D19" s="779"/>
      <c r="E19" s="396"/>
      <c r="F19" s="822"/>
    </row>
    <row r="20" spans="1:6">
      <c r="A20" s="392">
        <v>5</v>
      </c>
      <c r="B20" s="395" t="s">
        <v>456</v>
      </c>
      <c r="C20" s="392">
        <v>1</v>
      </c>
      <c r="D20" s="779"/>
      <c r="E20" s="396"/>
      <c r="F20" s="822"/>
    </row>
    <row r="21" spans="1:6">
      <c r="A21" s="392">
        <v>6</v>
      </c>
      <c r="B21" s="395" t="s">
        <v>457</v>
      </c>
      <c r="C21" s="392">
        <v>7</v>
      </c>
      <c r="D21" s="779"/>
      <c r="E21" s="396"/>
      <c r="F21" s="822"/>
    </row>
    <row r="22" spans="1:6" ht="15">
      <c r="A22" s="397"/>
      <c r="B22" s="393"/>
      <c r="C22" s="397"/>
      <c r="D22" s="780"/>
      <c r="E22" s="398" t="s">
        <v>458</v>
      </c>
      <c r="F22" s="399"/>
    </row>
    <row r="23" spans="1:6" ht="15">
      <c r="A23" s="397"/>
      <c r="B23" s="393" t="s">
        <v>276</v>
      </c>
      <c r="C23" s="397"/>
      <c r="D23" s="780"/>
      <c r="E23" s="398"/>
      <c r="F23" s="399"/>
    </row>
    <row r="24" spans="1:6">
      <c r="A24" s="392">
        <v>1</v>
      </c>
      <c r="B24" s="395" t="s">
        <v>451</v>
      </c>
      <c r="C24" s="392">
        <v>1</v>
      </c>
      <c r="D24" s="779"/>
      <c r="E24" s="396"/>
      <c r="F24" s="822"/>
    </row>
    <row r="25" spans="1:6">
      <c r="A25" s="392">
        <f t="shared" ref="A25:A29" si="0">+A24+1</f>
        <v>2</v>
      </c>
      <c r="B25" s="395" t="s">
        <v>453</v>
      </c>
      <c r="C25" s="392">
        <v>3</v>
      </c>
      <c r="D25" s="779"/>
      <c r="E25" s="396"/>
      <c r="F25" s="822"/>
    </row>
    <row r="26" spans="1:6">
      <c r="A26" s="392">
        <v>3</v>
      </c>
      <c r="B26" s="395" t="s">
        <v>454</v>
      </c>
      <c r="C26" s="392">
        <v>1</v>
      </c>
      <c r="D26" s="779"/>
      <c r="E26" s="396"/>
      <c r="F26" s="822"/>
    </row>
    <row r="27" spans="1:6">
      <c r="A27" s="392">
        <v>4</v>
      </c>
      <c r="B27" s="395" t="s">
        <v>455</v>
      </c>
      <c r="C27" s="392">
        <v>3</v>
      </c>
      <c r="D27" s="779"/>
      <c r="E27" s="396"/>
      <c r="F27" s="822"/>
    </row>
    <row r="28" spans="1:6">
      <c r="A28" s="392">
        <f t="shared" si="0"/>
        <v>5</v>
      </c>
      <c r="B28" s="395" t="s">
        <v>456</v>
      </c>
      <c r="C28" s="392">
        <v>1</v>
      </c>
      <c r="D28" s="779"/>
      <c r="E28" s="396"/>
      <c r="F28" s="822"/>
    </row>
    <row r="29" spans="1:6">
      <c r="A29" s="392">
        <f t="shared" si="0"/>
        <v>6</v>
      </c>
      <c r="B29" s="395" t="s">
        <v>457</v>
      </c>
      <c r="C29" s="392">
        <v>10</v>
      </c>
      <c r="D29" s="779"/>
      <c r="E29" s="396"/>
      <c r="F29" s="822"/>
    </row>
    <row r="30" spans="1:6" ht="15">
      <c r="A30" s="397"/>
      <c r="B30" s="393"/>
      <c r="C30" s="397"/>
      <c r="D30" s="780"/>
      <c r="E30" s="398" t="s">
        <v>458</v>
      </c>
      <c r="F30" s="399"/>
    </row>
    <row r="31" spans="1:6" ht="15">
      <c r="A31" s="397"/>
      <c r="B31" s="393" t="s">
        <v>461</v>
      </c>
      <c r="C31" s="397"/>
      <c r="D31" s="780"/>
      <c r="E31" s="398"/>
      <c r="F31" s="399"/>
    </row>
    <row r="32" spans="1:6" ht="15">
      <c r="A32" s="392">
        <v>1</v>
      </c>
      <c r="B32" s="395" t="s">
        <v>457</v>
      </c>
      <c r="C32" s="392">
        <v>1</v>
      </c>
      <c r="D32" s="779"/>
      <c r="E32" s="396"/>
      <c r="F32" s="399"/>
    </row>
    <row r="33" spans="1:6" ht="15">
      <c r="A33" s="397"/>
      <c r="B33" s="393"/>
      <c r="C33" s="397"/>
      <c r="D33" s="780"/>
      <c r="E33" s="398" t="s">
        <v>458</v>
      </c>
      <c r="F33" s="399"/>
    </row>
    <row r="34" spans="1:6" ht="15">
      <c r="A34" s="397"/>
      <c r="B34" s="393" t="s">
        <v>462</v>
      </c>
      <c r="C34" s="397"/>
      <c r="D34" s="780"/>
      <c r="E34" s="398"/>
      <c r="F34" s="399"/>
    </row>
    <row r="35" spans="1:6" ht="15">
      <c r="A35" s="392">
        <v>1</v>
      </c>
      <c r="B35" s="395" t="s">
        <v>451</v>
      </c>
      <c r="C35" s="392">
        <v>1</v>
      </c>
      <c r="D35" s="779"/>
      <c r="E35" s="396"/>
      <c r="F35" s="399"/>
    </row>
    <row r="36" spans="1:6" ht="15">
      <c r="A36" s="392">
        <f t="shared" ref="A36:A40" si="1">+A35+1</f>
        <v>2</v>
      </c>
      <c r="B36" s="395" t="s">
        <v>453</v>
      </c>
      <c r="C36" s="392">
        <v>2</v>
      </c>
      <c r="D36" s="779"/>
      <c r="E36" s="396"/>
      <c r="F36" s="399"/>
    </row>
    <row r="37" spans="1:6" ht="15">
      <c r="A37" s="392">
        <v>3</v>
      </c>
      <c r="B37" s="395" t="s">
        <v>454</v>
      </c>
      <c r="C37" s="392">
        <v>1</v>
      </c>
      <c r="D37" s="779"/>
      <c r="E37" s="396"/>
      <c r="F37" s="399"/>
    </row>
    <row r="38" spans="1:6" ht="15">
      <c r="A38" s="392">
        <f t="shared" si="1"/>
        <v>4</v>
      </c>
      <c r="B38" s="395" t="s">
        <v>463</v>
      </c>
      <c r="C38" s="392">
        <v>1</v>
      </c>
      <c r="D38" s="779"/>
      <c r="E38" s="396"/>
      <c r="F38" s="399"/>
    </row>
    <row r="39" spans="1:6" ht="15">
      <c r="A39" s="392">
        <f t="shared" si="1"/>
        <v>5</v>
      </c>
      <c r="B39" s="395" t="s">
        <v>456</v>
      </c>
      <c r="C39" s="392">
        <v>2</v>
      </c>
      <c r="D39" s="779"/>
      <c r="E39" s="396"/>
      <c r="F39" s="399"/>
    </row>
    <row r="40" spans="1:6" ht="15">
      <c r="A40" s="392">
        <f t="shared" si="1"/>
        <v>6</v>
      </c>
      <c r="B40" s="395" t="s">
        <v>457</v>
      </c>
      <c r="C40" s="392">
        <v>4</v>
      </c>
      <c r="D40" s="779"/>
      <c r="E40" s="396"/>
      <c r="F40" s="399"/>
    </row>
    <row r="41" spans="1:6" ht="71.25">
      <c r="A41" s="511">
        <v>8</v>
      </c>
      <c r="B41" s="518" t="s">
        <v>957</v>
      </c>
      <c r="C41" s="1137">
        <v>1</v>
      </c>
      <c r="D41" s="1142"/>
      <c r="E41" s="1143"/>
      <c r="F41" s="1144"/>
    </row>
    <row r="42" spans="1:6" ht="15">
      <c r="A42" s="397"/>
      <c r="B42" s="393"/>
      <c r="C42" s="397"/>
      <c r="D42" s="781"/>
      <c r="E42" s="398" t="s">
        <v>458</v>
      </c>
      <c r="F42" s="399"/>
    </row>
    <row r="43" spans="1:6" ht="15">
      <c r="A43" s="397"/>
      <c r="B43" s="393" t="s">
        <v>464</v>
      </c>
      <c r="C43" s="397"/>
      <c r="D43" s="781"/>
      <c r="E43" s="398"/>
      <c r="F43" s="399"/>
    </row>
    <row r="44" spans="1:6" ht="15">
      <c r="A44" s="392">
        <v>1</v>
      </c>
      <c r="B44" s="395" t="s">
        <v>451</v>
      </c>
      <c r="C44" s="392">
        <v>2</v>
      </c>
      <c r="D44" s="779"/>
      <c r="E44" s="396"/>
      <c r="F44" s="399"/>
    </row>
    <row r="45" spans="1:6" ht="15">
      <c r="A45" s="392">
        <f t="shared" ref="A45:A49" si="2">+A44+1</f>
        <v>2</v>
      </c>
      <c r="B45" s="395" t="s">
        <v>453</v>
      </c>
      <c r="C45" s="392">
        <v>2</v>
      </c>
      <c r="D45" s="779"/>
      <c r="E45" s="396"/>
      <c r="F45" s="399"/>
    </row>
    <row r="46" spans="1:6" ht="15">
      <c r="A46" s="392">
        <v>3</v>
      </c>
      <c r="B46" s="395" t="s">
        <v>454</v>
      </c>
      <c r="C46" s="392">
        <v>2</v>
      </c>
      <c r="D46" s="779"/>
      <c r="E46" s="396"/>
      <c r="F46" s="399"/>
    </row>
    <row r="47" spans="1:6" ht="15">
      <c r="A47" s="392">
        <f t="shared" si="2"/>
        <v>4</v>
      </c>
      <c r="B47" s="395" t="s">
        <v>455</v>
      </c>
      <c r="C47" s="392">
        <v>1</v>
      </c>
      <c r="D47" s="779"/>
      <c r="E47" s="396"/>
      <c r="F47" s="399"/>
    </row>
    <row r="48" spans="1:6" ht="15">
      <c r="A48" s="392">
        <f t="shared" si="2"/>
        <v>5</v>
      </c>
      <c r="B48" s="395" t="s">
        <v>456</v>
      </c>
      <c r="C48" s="392">
        <v>1</v>
      </c>
      <c r="D48" s="779"/>
      <c r="E48" s="396"/>
      <c r="F48" s="399"/>
    </row>
    <row r="49" spans="1:6" ht="15">
      <c r="A49" s="392">
        <f t="shared" si="2"/>
        <v>6</v>
      </c>
      <c r="B49" s="395" t="s">
        <v>457</v>
      </c>
      <c r="C49" s="392">
        <v>6</v>
      </c>
      <c r="D49" s="779"/>
      <c r="E49" s="396"/>
      <c r="F49" s="399"/>
    </row>
    <row r="50" spans="1:6" ht="72" customHeight="1">
      <c r="A50" s="511">
        <v>8</v>
      </c>
      <c r="B50" s="518" t="s">
        <v>957</v>
      </c>
      <c r="C50" s="511">
        <v>2</v>
      </c>
      <c r="D50" s="779"/>
      <c r="E50" s="396"/>
      <c r="F50" s="399"/>
    </row>
    <row r="51" spans="1:6" ht="15">
      <c r="A51" s="397"/>
      <c r="B51" s="393"/>
      <c r="C51" s="397"/>
      <c r="D51" s="780"/>
      <c r="E51" s="398" t="s">
        <v>458</v>
      </c>
      <c r="F51" s="399"/>
    </row>
    <row r="52" spans="1:6" ht="15">
      <c r="A52" s="397"/>
      <c r="B52" s="393" t="s">
        <v>465</v>
      </c>
      <c r="C52" s="397"/>
      <c r="D52" s="780"/>
      <c r="E52" s="398"/>
      <c r="F52" s="399"/>
    </row>
    <row r="53" spans="1:6" ht="15">
      <c r="A53" s="392">
        <v>1</v>
      </c>
      <c r="B53" s="395" t="s">
        <v>451</v>
      </c>
      <c r="C53" s="392">
        <v>2</v>
      </c>
      <c r="D53" s="779"/>
      <c r="E53" s="396"/>
      <c r="F53" s="399"/>
    </row>
    <row r="54" spans="1:6" ht="15">
      <c r="A54" s="392">
        <v>2</v>
      </c>
      <c r="B54" s="395" t="s">
        <v>453</v>
      </c>
      <c r="C54" s="392">
        <v>2</v>
      </c>
      <c r="D54" s="779"/>
      <c r="E54" s="396"/>
      <c r="F54" s="399"/>
    </row>
    <row r="55" spans="1:6" ht="15">
      <c r="A55" s="392">
        <v>3</v>
      </c>
      <c r="B55" s="395" t="s">
        <v>455</v>
      </c>
      <c r="C55" s="392">
        <v>2</v>
      </c>
      <c r="D55" s="779"/>
      <c r="E55" s="396"/>
      <c r="F55" s="399"/>
    </row>
    <row r="56" spans="1:6" ht="15">
      <c r="A56" s="392">
        <f>+A55+1</f>
        <v>4</v>
      </c>
      <c r="B56" s="395" t="s">
        <v>456</v>
      </c>
      <c r="C56" s="392">
        <v>1</v>
      </c>
      <c r="D56" s="779"/>
      <c r="E56" s="396"/>
      <c r="F56" s="399"/>
    </row>
    <row r="57" spans="1:6" ht="15">
      <c r="A57" s="392">
        <f>+A56+1</f>
        <v>5</v>
      </c>
      <c r="B57" s="395" t="s">
        <v>457</v>
      </c>
      <c r="C57" s="392">
        <v>1</v>
      </c>
      <c r="D57" s="779"/>
      <c r="E57" s="396"/>
      <c r="F57" s="399"/>
    </row>
    <row r="58" spans="1:6" ht="15">
      <c r="A58" s="392"/>
      <c r="B58" s="395"/>
      <c r="C58" s="392"/>
      <c r="D58" s="780"/>
      <c r="E58" s="398" t="s">
        <v>458</v>
      </c>
      <c r="F58" s="399"/>
    </row>
    <row r="59" spans="1:6" ht="15">
      <c r="A59" s="392"/>
      <c r="B59" s="393" t="s">
        <v>415</v>
      </c>
      <c r="C59" s="392"/>
      <c r="D59" s="780"/>
      <c r="E59" s="396"/>
      <c r="F59" s="399"/>
    </row>
    <row r="60" spans="1:6" ht="15">
      <c r="A60" s="392">
        <v>1</v>
      </c>
      <c r="B60" s="395" t="s">
        <v>453</v>
      </c>
      <c r="C60" s="392">
        <v>4</v>
      </c>
      <c r="D60" s="779"/>
      <c r="E60" s="396"/>
      <c r="F60" s="399"/>
    </row>
    <row r="61" spans="1:6" ht="15">
      <c r="A61" s="392">
        <v>2</v>
      </c>
      <c r="B61" s="395" t="s">
        <v>469</v>
      </c>
      <c r="C61" s="392">
        <v>1</v>
      </c>
      <c r="D61" s="780"/>
      <c r="E61" s="396"/>
      <c r="F61" s="399"/>
    </row>
    <row r="62" spans="1:6" ht="15">
      <c r="A62" s="392">
        <v>3</v>
      </c>
      <c r="B62" s="395" t="s">
        <v>457</v>
      </c>
      <c r="C62" s="392">
        <v>5</v>
      </c>
      <c r="D62" s="779"/>
      <c r="E62" s="396"/>
      <c r="F62" s="399"/>
    </row>
    <row r="63" spans="1:6" ht="15">
      <c r="A63" s="392"/>
      <c r="B63" s="395"/>
      <c r="C63" s="392"/>
      <c r="D63" s="780"/>
      <c r="E63" s="398" t="s">
        <v>458</v>
      </c>
      <c r="F63" s="399"/>
    </row>
    <row r="64" spans="1:6" ht="15">
      <c r="A64" s="392"/>
      <c r="B64" s="393" t="s">
        <v>414</v>
      </c>
      <c r="C64" s="392"/>
      <c r="D64" s="780"/>
      <c r="E64" s="396"/>
      <c r="F64" s="399"/>
    </row>
    <row r="65" spans="1:6" ht="15">
      <c r="A65" s="392">
        <v>1</v>
      </c>
      <c r="B65" s="395" t="s">
        <v>451</v>
      </c>
      <c r="C65" s="392">
        <v>1</v>
      </c>
      <c r="D65" s="779"/>
      <c r="E65" s="396"/>
      <c r="F65" s="399"/>
    </row>
    <row r="66" spans="1:6" ht="15">
      <c r="A66" s="392">
        <f t="shared" ref="A66:A70" si="3">+A65+1</f>
        <v>2</v>
      </c>
      <c r="B66" s="395" t="s">
        <v>453</v>
      </c>
      <c r="C66" s="392">
        <v>3</v>
      </c>
      <c r="D66" s="779"/>
      <c r="E66" s="396"/>
      <c r="F66" s="399"/>
    </row>
    <row r="67" spans="1:6" ht="15">
      <c r="A67" s="392">
        <v>3</v>
      </c>
      <c r="B67" s="395" t="s">
        <v>454</v>
      </c>
      <c r="C67" s="392">
        <v>1</v>
      </c>
      <c r="D67" s="779"/>
      <c r="E67" s="396"/>
      <c r="F67" s="399"/>
    </row>
    <row r="68" spans="1:6" ht="15">
      <c r="A68" s="392">
        <f t="shared" si="3"/>
        <v>4</v>
      </c>
      <c r="B68" s="395" t="s">
        <v>455</v>
      </c>
      <c r="C68" s="392">
        <v>2</v>
      </c>
      <c r="D68" s="779"/>
      <c r="E68" s="396"/>
      <c r="F68" s="399"/>
    </row>
    <row r="69" spans="1:6" ht="15">
      <c r="A69" s="392">
        <f t="shared" si="3"/>
        <v>5</v>
      </c>
      <c r="B69" s="395" t="s">
        <v>456</v>
      </c>
      <c r="C69" s="392">
        <v>1</v>
      </c>
      <c r="D69" s="779"/>
      <c r="E69" s="396"/>
      <c r="F69" s="399"/>
    </row>
    <row r="70" spans="1:6" ht="15">
      <c r="A70" s="392">
        <f t="shared" si="3"/>
        <v>6</v>
      </c>
      <c r="B70" s="395" t="s">
        <v>457</v>
      </c>
      <c r="C70" s="392">
        <v>3</v>
      </c>
      <c r="D70" s="779"/>
      <c r="E70" s="396"/>
      <c r="F70" s="399"/>
    </row>
    <row r="71" spans="1:6" ht="15">
      <c r="A71" s="392"/>
      <c r="B71" s="395"/>
      <c r="C71" s="392"/>
      <c r="D71" s="780"/>
      <c r="E71" s="398" t="s">
        <v>458</v>
      </c>
      <c r="F71" s="399"/>
    </row>
    <row r="72" spans="1:6" ht="15">
      <c r="A72" s="392"/>
      <c r="B72" s="393" t="s">
        <v>420</v>
      </c>
      <c r="C72" s="392"/>
      <c r="D72" s="780"/>
      <c r="E72" s="398"/>
      <c r="F72" s="399"/>
    </row>
    <row r="73" spans="1:6">
      <c r="A73" s="392">
        <v>1</v>
      </c>
      <c r="B73" s="395" t="s">
        <v>453</v>
      </c>
      <c r="C73" s="392">
        <v>3</v>
      </c>
      <c r="D73" s="779"/>
      <c r="E73" s="396"/>
      <c r="F73" s="822"/>
    </row>
    <row r="74" spans="1:6">
      <c r="A74" s="392">
        <v>2</v>
      </c>
      <c r="B74" s="395" t="s">
        <v>457</v>
      </c>
      <c r="C74" s="392">
        <v>2</v>
      </c>
      <c r="D74" s="779"/>
      <c r="E74" s="396"/>
      <c r="F74" s="822"/>
    </row>
    <row r="75" spans="1:6" ht="15">
      <c r="A75" s="392"/>
      <c r="B75" s="393" t="s">
        <v>423</v>
      </c>
      <c r="C75" s="392"/>
      <c r="D75" s="780"/>
      <c r="E75" s="398" t="s">
        <v>458</v>
      </c>
      <c r="F75" s="399"/>
    </row>
    <row r="76" spans="1:6">
      <c r="A76" s="392">
        <v>1</v>
      </c>
      <c r="B76" s="395" t="s">
        <v>467</v>
      </c>
      <c r="C76" s="392">
        <v>1</v>
      </c>
      <c r="D76" s="780"/>
      <c r="E76" s="396"/>
      <c r="F76" s="822"/>
    </row>
    <row r="77" spans="1:6">
      <c r="A77" s="392">
        <v>2</v>
      </c>
      <c r="B77" s="395" t="s">
        <v>457</v>
      </c>
      <c r="C77" s="392">
        <v>10</v>
      </c>
      <c r="D77" s="779"/>
      <c r="E77" s="396"/>
      <c r="F77" s="822"/>
    </row>
    <row r="78" spans="1:6">
      <c r="A78" s="392">
        <v>3</v>
      </c>
      <c r="B78" s="395" t="s">
        <v>648</v>
      </c>
      <c r="C78" s="392">
        <v>1</v>
      </c>
      <c r="D78" s="779"/>
      <c r="E78" s="396"/>
      <c r="F78" s="822"/>
    </row>
    <row r="79" spans="1:6" ht="57">
      <c r="A79" s="1137">
        <v>4</v>
      </c>
      <c r="B79" s="518" t="s">
        <v>710</v>
      </c>
      <c r="C79" s="392">
        <v>2</v>
      </c>
      <c r="D79" s="779"/>
      <c r="E79" s="396"/>
      <c r="F79" s="822"/>
    </row>
    <row r="80" spans="1:6" ht="15">
      <c r="A80" s="397"/>
      <c r="B80" s="393"/>
      <c r="C80" s="397"/>
      <c r="D80" s="397"/>
      <c r="E80" s="398" t="s">
        <v>458</v>
      </c>
      <c r="F80" s="399"/>
    </row>
    <row r="81" spans="1:7" ht="15">
      <c r="A81" s="392"/>
      <c r="B81" s="395"/>
      <c r="C81" s="392"/>
      <c r="D81" s="392"/>
      <c r="E81" s="399" t="s">
        <v>459</v>
      </c>
      <c r="F81" s="400"/>
    </row>
    <row r="82" spans="1:7">
      <c r="A82" s="401"/>
      <c r="B82" s="402"/>
      <c r="C82" s="401"/>
      <c r="D82" s="401"/>
      <c r="E82" s="403"/>
      <c r="F82" s="401"/>
    </row>
    <row r="83" spans="1:7">
      <c r="A83" s="401"/>
      <c r="B83" s="402"/>
      <c r="C83" s="401"/>
      <c r="D83" s="401"/>
      <c r="E83" s="403"/>
      <c r="F83" s="401"/>
    </row>
    <row r="84" spans="1:7" ht="15">
      <c r="A84" s="401"/>
      <c r="B84" s="404"/>
      <c r="C84" s="401"/>
      <c r="D84" s="401"/>
      <c r="E84" s="401"/>
      <c r="F84" s="401"/>
    </row>
    <row r="85" spans="1:7">
      <c r="A85" s="401"/>
      <c r="B85" s="402"/>
      <c r="C85" s="401"/>
      <c r="D85" s="401"/>
      <c r="E85" s="403"/>
      <c r="F85" s="401"/>
    </row>
    <row r="86" spans="1:7">
      <c r="A86" s="401"/>
      <c r="B86" s="402"/>
      <c r="C86" s="401"/>
      <c r="D86" s="401"/>
      <c r="E86" s="403"/>
      <c r="F86" s="401"/>
    </row>
    <row r="87" spans="1:7">
      <c r="A87" s="401"/>
      <c r="B87" s="402"/>
      <c r="C87" s="401"/>
      <c r="D87" s="401"/>
      <c r="E87" s="403"/>
      <c r="F87" s="401"/>
    </row>
    <row r="88" spans="1:7">
      <c r="A88" s="401"/>
      <c r="B88" s="402"/>
      <c r="C88" s="401"/>
      <c r="D88" s="401"/>
      <c r="E88" s="403"/>
      <c r="F88" s="401"/>
    </row>
    <row r="89" spans="1:7" ht="15">
      <c r="A89" s="401"/>
      <c r="B89" s="404"/>
      <c r="C89" s="401"/>
      <c r="D89" s="401"/>
      <c r="E89" s="403"/>
      <c r="F89" s="401"/>
    </row>
    <row r="90" spans="1:7">
      <c r="A90" s="401"/>
      <c r="B90" s="402"/>
      <c r="C90" s="401"/>
      <c r="D90" s="401"/>
      <c r="E90" s="403"/>
      <c r="F90" s="401"/>
    </row>
    <row r="91" spans="1:7">
      <c r="A91" s="401"/>
      <c r="B91" s="402"/>
      <c r="C91" s="401"/>
      <c r="D91" s="401"/>
      <c r="E91" s="403"/>
      <c r="F91" s="401"/>
    </row>
    <row r="92" spans="1:7">
      <c r="A92" s="401"/>
      <c r="B92" s="402"/>
      <c r="C92" s="401"/>
      <c r="D92" s="401"/>
      <c r="E92" s="403"/>
      <c r="F92" s="401"/>
    </row>
    <row r="93" spans="1:7">
      <c r="A93" s="401"/>
      <c r="B93" s="402"/>
      <c r="C93" s="401"/>
      <c r="D93" s="401"/>
      <c r="E93" s="403"/>
      <c r="F93" s="401"/>
      <c r="G93" s="401"/>
    </row>
    <row r="94" spans="1:7">
      <c r="A94" s="401"/>
      <c r="B94" s="402"/>
      <c r="C94" s="401"/>
      <c r="D94" s="401"/>
      <c r="E94" s="403"/>
      <c r="F94" s="401"/>
      <c r="G94" s="401"/>
    </row>
    <row r="95" spans="1:7">
      <c r="A95" s="401"/>
      <c r="B95" s="402"/>
      <c r="C95" s="401"/>
      <c r="D95" s="401"/>
      <c r="E95" s="403"/>
      <c r="F95" s="401"/>
      <c r="G95" s="401"/>
    </row>
    <row r="96" spans="1:7" ht="15">
      <c r="A96" s="401"/>
      <c r="B96" s="404"/>
      <c r="C96" s="401"/>
      <c r="D96" s="401"/>
      <c r="E96" s="403"/>
      <c r="F96" s="401"/>
      <c r="G96" s="401"/>
    </row>
    <row r="97" spans="1:7">
      <c r="A97" s="401"/>
      <c r="B97" s="402"/>
      <c r="C97" s="401"/>
      <c r="D97" s="401"/>
      <c r="E97" s="403"/>
      <c r="F97" s="401"/>
      <c r="G97" s="401"/>
    </row>
    <row r="98" spans="1:7">
      <c r="A98" s="401"/>
      <c r="B98" s="402"/>
      <c r="C98" s="401"/>
      <c r="D98" s="401"/>
      <c r="E98" s="403"/>
      <c r="F98" s="401"/>
      <c r="G98" s="401"/>
    </row>
    <row r="99" spans="1:7" ht="15">
      <c r="A99" s="401"/>
      <c r="B99" s="404"/>
      <c r="C99" s="405"/>
      <c r="D99" s="405"/>
      <c r="E99" s="406"/>
      <c r="F99" s="406"/>
      <c r="G99" s="401"/>
    </row>
    <row r="100" spans="1:7" ht="15">
      <c r="A100" s="401"/>
      <c r="B100" s="404"/>
      <c r="C100" s="401"/>
      <c r="D100" s="401"/>
      <c r="E100" s="401"/>
      <c r="F100" s="401"/>
      <c r="G100" s="401"/>
    </row>
    <row r="101" spans="1:7">
      <c r="A101" s="401"/>
      <c r="B101" s="402"/>
      <c r="C101" s="401"/>
      <c r="D101" s="401"/>
      <c r="E101" s="403"/>
      <c r="F101" s="401"/>
      <c r="G101" s="401"/>
    </row>
    <row r="102" spans="1:7">
      <c r="A102" s="401"/>
      <c r="B102" s="402"/>
      <c r="C102" s="401"/>
      <c r="D102" s="401"/>
      <c r="E102" s="403"/>
      <c r="F102" s="401"/>
      <c r="G102" s="401"/>
    </row>
    <row r="103" spans="1:7" ht="15">
      <c r="A103" s="405"/>
      <c r="B103" s="404"/>
      <c r="C103" s="405"/>
      <c r="D103" s="405"/>
      <c r="E103" s="406"/>
      <c r="F103" s="406"/>
      <c r="G103" s="401"/>
    </row>
    <row r="104" spans="1:7" ht="15">
      <c r="A104" s="401"/>
      <c r="B104" s="404"/>
      <c r="C104" s="401"/>
      <c r="D104" s="401"/>
      <c r="E104" s="401"/>
      <c r="F104" s="401"/>
      <c r="G104" s="401"/>
    </row>
    <row r="105" spans="1:7">
      <c r="A105" s="401"/>
      <c r="B105" s="402"/>
      <c r="C105" s="401"/>
      <c r="D105" s="401"/>
      <c r="E105" s="403"/>
      <c r="F105" s="401"/>
      <c r="G105" s="401"/>
    </row>
    <row r="106" spans="1:7">
      <c r="A106" s="401"/>
      <c r="B106" s="402"/>
      <c r="C106" s="401"/>
      <c r="D106" s="401"/>
      <c r="E106" s="403"/>
      <c r="F106" s="401"/>
      <c r="G106" s="401"/>
    </row>
    <row r="107" spans="1:7">
      <c r="A107" s="401"/>
      <c r="B107" s="402"/>
      <c r="C107" s="401"/>
      <c r="D107" s="401"/>
      <c r="E107" s="403"/>
      <c r="F107" s="401"/>
      <c r="G107" s="401"/>
    </row>
    <row r="108" spans="1:7">
      <c r="A108" s="401"/>
      <c r="B108" s="402"/>
      <c r="C108" s="401"/>
      <c r="D108" s="401"/>
      <c r="E108" s="403"/>
      <c r="F108" s="401"/>
      <c r="G108" s="401"/>
    </row>
    <row r="109" spans="1:7">
      <c r="A109" s="401"/>
      <c r="B109" s="402"/>
      <c r="C109" s="401"/>
      <c r="D109" s="401"/>
      <c r="E109" s="403"/>
      <c r="F109" s="401"/>
      <c r="G109" s="401"/>
    </row>
    <row r="110" spans="1:7" ht="15">
      <c r="A110" s="401"/>
      <c r="B110" s="404"/>
      <c r="C110" s="401"/>
      <c r="D110" s="401"/>
      <c r="E110" s="403"/>
      <c r="F110" s="401"/>
      <c r="G110" s="401"/>
    </row>
    <row r="111" spans="1:7">
      <c r="A111" s="401"/>
      <c r="B111" s="402"/>
      <c r="C111" s="401"/>
      <c r="D111" s="401"/>
      <c r="E111" s="403"/>
      <c r="F111" s="401"/>
      <c r="G111" s="401"/>
    </row>
    <row r="112" spans="1:7">
      <c r="A112" s="401"/>
      <c r="B112" s="402"/>
      <c r="C112" s="401"/>
      <c r="D112" s="401"/>
      <c r="E112" s="403"/>
      <c r="F112" s="401"/>
      <c r="G112" s="407"/>
    </row>
    <row r="113" spans="1:7">
      <c r="A113" s="401"/>
      <c r="B113" s="402"/>
      <c r="C113" s="401"/>
      <c r="D113" s="401"/>
      <c r="E113" s="403"/>
      <c r="F113" s="401"/>
      <c r="G113" s="401"/>
    </row>
    <row r="114" spans="1:7">
      <c r="A114" s="401"/>
      <c r="B114" s="402"/>
      <c r="C114" s="401"/>
      <c r="D114" s="401"/>
      <c r="E114" s="403"/>
      <c r="F114" s="401"/>
      <c r="G114" s="401"/>
    </row>
    <row r="115" spans="1:7">
      <c r="A115" s="401"/>
      <c r="B115" s="402"/>
      <c r="C115" s="401"/>
      <c r="D115" s="401"/>
      <c r="E115" s="403"/>
      <c r="F115" s="401"/>
      <c r="G115" s="407"/>
    </row>
    <row r="116" spans="1:7">
      <c r="A116" s="401"/>
      <c r="B116" s="402"/>
      <c r="C116" s="401"/>
      <c r="D116" s="401"/>
      <c r="E116" s="403"/>
      <c r="F116" s="401"/>
      <c r="G116" s="408"/>
    </row>
    <row r="117" spans="1:7">
      <c r="A117" s="401"/>
      <c r="B117" s="402"/>
      <c r="C117" s="401"/>
      <c r="D117" s="401"/>
      <c r="E117" s="403"/>
      <c r="F117" s="401"/>
      <c r="G117" s="401"/>
    </row>
    <row r="118" spans="1:7" ht="15">
      <c r="A118" s="401"/>
      <c r="B118" s="404"/>
      <c r="C118" s="405"/>
      <c r="D118" s="405"/>
      <c r="E118" s="406"/>
      <c r="F118" s="406"/>
      <c r="G118" s="401"/>
    </row>
    <row r="119" spans="1:7" ht="15">
      <c r="A119" s="401"/>
      <c r="B119" s="404"/>
      <c r="C119" s="401"/>
      <c r="D119" s="401"/>
      <c r="E119" s="403"/>
      <c r="F119" s="401"/>
      <c r="G119" s="401"/>
    </row>
    <row r="120" spans="1:7">
      <c r="A120" s="401"/>
      <c r="B120" s="402"/>
      <c r="C120" s="401"/>
      <c r="D120" s="401"/>
      <c r="E120" s="403"/>
      <c r="F120" s="401"/>
      <c r="G120" s="401"/>
    </row>
    <row r="121" spans="1:7">
      <c r="A121" s="401"/>
      <c r="B121" s="402"/>
      <c r="C121" s="401"/>
      <c r="D121" s="401"/>
      <c r="E121" s="403"/>
      <c r="F121" s="401"/>
      <c r="G121" s="401"/>
    </row>
    <row r="122" spans="1:7" ht="15">
      <c r="A122" s="401"/>
      <c r="B122" s="404"/>
      <c r="C122" s="405"/>
      <c r="D122" s="405"/>
      <c r="E122" s="406"/>
      <c r="F122" s="406"/>
      <c r="G122" s="401"/>
    </row>
    <row r="123" spans="1:7" ht="15">
      <c r="A123" s="401"/>
      <c r="B123" s="404"/>
      <c r="C123" s="401"/>
      <c r="D123" s="401"/>
      <c r="E123" s="401"/>
      <c r="F123" s="401"/>
      <c r="G123" s="401"/>
    </row>
    <row r="124" spans="1:7">
      <c r="A124" s="401"/>
      <c r="B124" s="402"/>
      <c r="C124" s="401"/>
      <c r="D124" s="401"/>
      <c r="E124" s="403"/>
      <c r="F124" s="401"/>
      <c r="G124" s="401"/>
    </row>
    <row r="125" spans="1:7" ht="15">
      <c r="A125" s="401"/>
      <c r="B125" s="404"/>
      <c r="C125" s="405"/>
      <c r="D125" s="401"/>
      <c r="E125" s="405"/>
      <c r="F125" s="409"/>
      <c r="G125" s="401"/>
    </row>
    <row r="126" spans="1:7" ht="15">
      <c r="A126" s="401"/>
      <c r="B126" s="404"/>
      <c r="C126" s="401"/>
      <c r="D126" s="401"/>
      <c r="E126" s="401"/>
      <c r="F126" s="401"/>
      <c r="G126" s="401"/>
    </row>
    <row r="127" spans="1:7">
      <c r="A127" s="401"/>
      <c r="B127" s="402"/>
      <c r="C127" s="401"/>
      <c r="D127" s="401"/>
      <c r="E127" s="403"/>
      <c r="F127" s="401"/>
      <c r="G127" s="401"/>
    </row>
    <row r="128" spans="1:7">
      <c r="A128" s="401"/>
      <c r="B128" s="402"/>
      <c r="C128" s="401"/>
      <c r="D128" s="401"/>
      <c r="E128" s="403"/>
      <c r="F128" s="401"/>
      <c r="G128" s="401"/>
    </row>
    <row r="129" spans="1:7">
      <c r="A129" s="401"/>
      <c r="B129" s="402"/>
      <c r="C129" s="401"/>
      <c r="D129" s="401"/>
      <c r="E129" s="403"/>
      <c r="F129" s="401"/>
      <c r="G129" s="401"/>
    </row>
    <row r="130" spans="1:7" ht="15">
      <c r="A130" s="401"/>
      <c r="B130" s="404"/>
      <c r="C130" s="405"/>
      <c r="D130" s="405"/>
      <c r="E130" s="406"/>
      <c r="F130" s="406"/>
      <c r="G130" s="401"/>
    </row>
    <row r="131" spans="1:7" ht="15">
      <c r="A131" s="401"/>
      <c r="B131" s="404"/>
      <c r="C131" s="401"/>
      <c r="D131" s="401"/>
      <c r="E131" s="401"/>
      <c r="F131" s="401"/>
      <c r="G131" s="401"/>
    </row>
    <row r="132" spans="1:7">
      <c r="A132" s="401"/>
      <c r="B132" s="402"/>
      <c r="C132" s="401"/>
      <c r="D132" s="401"/>
      <c r="E132" s="401"/>
      <c r="F132" s="401"/>
      <c r="G132" s="401"/>
    </row>
    <row r="133" spans="1:7" ht="15">
      <c r="A133" s="401"/>
      <c r="B133" s="404"/>
      <c r="C133" s="405"/>
      <c r="D133" s="401"/>
      <c r="E133" s="405"/>
      <c r="F133" s="410"/>
      <c r="G133" s="401"/>
    </row>
    <row r="134" spans="1:7" ht="15">
      <c r="A134" s="401"/>
      <c r="B134" s="404"/>
      <c r="C134" s="401"/>
      <c r="D134" s="401"/>
      <c r="E134" s="401"/>
      <c r="F134" s="401"/>
      <c r="G134" s="401"/>
    </row>
    <row r="135" spans="1:7">
      <c r="A135" s="401"/>
      <c r="B135" s="402"/>
      <c r="C135" s="401"/>
      <c r="D135" s="401"/>
      <c r="E135" s="403"/>
      <c r="F135" s="401"/>
      <c r="G135" s="401"/>
    </row>
    <row r="136" spans="1:7">
      <c r="A136" s="401"/>
      <c r="B136" s="402"/>
      <c r="C136" s="401"/>
      <c r="D136" s="401"/>
      <c r="E136" s="403"/>
      <c r="F136" s="401"/>
      <c r="G136" s="401"/>
    </row>
    <row r="137" spans="1:7" ht="15">
      <c r="A137" s="405"/>
      <c r="B137" s="404"/>
      <c r="C137" s="405"/>
      <c r="D137" s="401"/>
      <c r="E137" s="405"/>
      <c r="F137" s="406"/>
      <c r="G137" s="401"/>
    </row>
    <row r="138" spans="1:7" ht="15">
      <c r="A138" s="401"/>
      <c r="B138" s="404"/>
      <c r="C138" s="405"/>
      <c r="D138" s="401"/>
      <c r="E138" s="405"/>
      <c r="F138" s="406"/>
      <c r="G138" s="401"/>
    </row>
    <row r="139" spans="1:7" ht="15">
      <c r="A139" s="401"/>
      <c r="B139" s="404"/>
      <c r="C139" s="1457"/>
      <c r="D139" s="1457"/>
      <c r="E139" s="406"/>
      <c r="F139" s="405"/>
      <c r="G139" s="401"/>
    </row>
    <row r="140" spans="1:7">
      <c r="A140" s="401"/>
    </row>
    <row r="141" spans="1:7">
      <c r="A141" s="401"/>
      <c r="E141" s="411"/>
    </row>
    <row r="142" spans="1:7">
      <c r="A142" s="401"/>
    </row>
    <row r="143" spans="1:7">
      <c r="A143" s="401"/>
    </row>
    <row r="144" spans="1:7">
      <c r="A144" s="401"/>
    </row>
    <row r="145" spans="1:1">
      <c r="A145" s="401"/>
    </row>
    <row r="146" spans="1:1">
      <c r="A146" s="401"/>
    </row>
    <row r="147" spans="1:1">
      <c r="A147" s="401"/>
    </row>
  </sheetData>
  <mergeCells count="4">
    <mergeCell ref="C139:D139"/>
    <mergeCell ref="A1:F1"/>
    <mergeCell ref="A2:F2"/>
    <mergeCell ref="A3:F3"/>
  </mergeCells>
  <pageMargins left="0.7" right="0.7" top="0.52" bottom="0.75" header="0.3" footer="0.3"/>
  <pageSetup orientation="portrait" r:id="rId1"/>
  <rowBreaks count="1" manualBreakCount="1">
    <brk id="42" max="5" man="1"/>
  </rowBreaks>
</worksheet>
</file>

<file path=xl/worksheets/sheet21.xml><?xml version="1.0" encoding="utf-8"?>
<worksheet xmlns="http://schemas.openxmlformats.org/spreadsheetml/2006/main" xmlns:r="http://schemas.openxmlformats.org/officeDocument/2006/relationships">
  <dimension ref="A1:I50"/>
  <sheetViews>
    <sheetView view="pageBreakPreview" zoomScale="60" workbookViewId="0">
      <selection activeCell="V52" sqref="V52"/>
    </sheetView>
  </sheetViews>
  <sheetFormatPr defaultRowHeight="15"/>
  <sheetData>
    <row r="1" spans="1:9" ht="15" customHeight="1">
      <c r="A1" s="1438" t="s">
        <v>678</v>
      </c>
      <c r="B1" s="1438"/>
      <c r="C1" s="1438"/>
      <c r="D1" s="1438"/>
      <c r="E1" s="1438"/>
      <c r="F1" s="1438"/>
      <c r="G1" s="1438"/>
      <c r="H1" s="1438"/>
      <c r="I1" s="1438"/>
    </row>
    <row r="2" spans="1:9" ht="15" customHeight="1">
      <c r="A2" s="1438"/>
      <c r="B2" s="1438"/>
      <c r="C2" s="1438"/>
      <c r="D2" s="1438"/>
      <c r="E2" s="1438"/>
      <c r="F2" s="1438"/>
      <c r="G2" s="1438"/>
      <c r="H2" s="1438"/>
      <c r="I2" s="1438"/>
    </row>
    <row r="3" spans="1:9" ht="15" customHeight="1">
      <c r="A3" s="1438"/>
      <c r="B3" s="1438"/>
      <c r="C3" s="1438"/>
      <c r="D3" s="1438"/>
      <c r="E3" s="1438"/>
      <c r="F3" s="1438"/>
      <c r="G3" s="1438"/>
      <c r="H3" s="1438"/>
      <c r="I3" s="1438"/>
    </row>
    <row r="4" spans="1:9" ht="15" customHeight="1">
      <c r="A4" s="1438"/>
      <c r="B4" s="1438"/>
      <c r="C4" s="1438"/>
      <c r="D4" s="1438"/>
      <c r="E4" s="1438"/>
      <c r="F4" s="1438"/>
      <c r="G4" s="1438"/>
      <c r="H4" s="1438"/>
      <c r="I4" s="1438"/>
    </row>
    <row r="5" spans="1:9" ht="15" customHeight="1">
      <c r="A5" s="1438"/>
      <c r="B5" s="1438"/>
      <c r="C5" s="1438"/>
      <c r="D5" s="1438"/>
      <c r="E5" s="1438"/>
      <c r="F5" s="1438"/>
      <c r="G5" s="1438"/>
      <c r="H5" s="1438"/>
      <c r="I5" s="1438"/>
    </row>
    <row r="6" spans="1:9" ht="15" customHeight="1">
      <c r="A6" s="1438"/>
      <c r="B6" s="1438"/>
      <c r="C6" s="1438"/>
      <c r="D6" s="1438"/>
      <c r="E6" s="1438"/>
      <c r="F6" s="1438"/>
      <c r="G6" s="1438"/>
      <c r="H6" s="1438"/>
      <c r="I6" s="1438"/>
    </row>
    <row r="7" spans="1:9" ht="15" customHeight="1">
      <c r="A7" s="1438"/>
      <c r="B7" s="1438"/>
      <c r="C7" s="1438"/>
      <c r="D7" s="1438"/>
      <c r="E7" s="1438"/>
      <c r="F7" s="1438"/>
      <c r="G7" s="1438"/>
      <c r="H7" s="1438"/>
      <c r="I7" s="1438"/>
    </row>
    <row r="8" spans="1:9" ht="15" customHeight="1">
      <c r="A8" s="1438"/>
      <c r="B8" s="1438"/>
      <c r="C8" s="1438"/>
      <c r="D8" s="1438"/>
      <c r="E8" s="1438"/>
      <c r="F8" s="1438"/>
      <c r="G8" s="1438"/>
      <c r="H8" s="1438"/>
      <c r="I8" s="1438"/>
    </row>
    <row r="9" spans="1:9" ht="15" customHeight="1">
      <c r="A9" s="1438"/>
      <c r="B9" s="1438"/>
      <c r="C9" s="1438"/>
      <c r="D9" s="1438"/>
      <c r="E9" s="1438"/>
      <c r="F9" s="1438"/>
      <c r="G9" s="1438"/>
      <c r="H9" s="1438"/>
      <c r="I9" s="1438"/>
    </row>
    <row r="10" spans="1:9" ht="15" customHeight="1">
      <c r="A10" s="1438"/>
      <c r="B10" s="1438"/>
      <c r="C10" s="1438"/>
      <c r="D10" s="1438"/>
      <c r="E10" s="1438"/>
      <c r="F10" s="1438"/>
      <c r="G10" s="1438"/>
      <c r="H10" s="1438"/>
      <c r="I10" s="1438"/>
    </row>
    <row r="11" spans="1:9" ht="15" customHeight="1">
      <c r="A11" s="1438"/>
      <c r="B11" s="1438"/>
      <c r="C11" s="1438"/>
      <c r="D11" s="1438"/>
      <c r="E11" s="1438"/>
      <c r="F11" s="1438"/>
      <c r="G11" s="1438"/>
      <c r="H11" s="1438"/>
      <c r="I11" s="1438"/>
    </row>
    <row r="12" spans="1:9" ht="15" customHeight="1">
      <c r="A12" s="1438"/>
      <c r="B12" s="1438"/>
      <c r="C12" s="1438"/>
      <c r="D12" s="1438"/>
      <c r="E12" s="1438"/>
      <c r="F12" s="1438"/>
      <c r="G12" s="1438"/>
      <c r="H12" s="1438"/>
      <c r="I12" s="1438"/>
    </row>
    <row r="13" spans="1:9" ht="15" customHeight="1">
      <c r="A13" s="1438"/>
      <c r="B13" s="1438"/>
      <c r="C13" s="1438"/>
      <c r="D13" s="1438"/>
      <c r="E13" s="1438"/>
      <c r="F13" s="1438"/>
      <c r="G13" s="1438"/>
      <c r="H13" s="1438"/>
      <c r="I13" s="1438"/>
    </row>
    <row r="14" spans="1:9" ht="15" customHeight="1">
      <c r="A14" s="1438"/>
      <c r="B14" s="1438"/>
      <c r="C14" s="1438"/>
      <c r="D14" s="1438"/>
      <c r="E14" s="1438"/>
      <c r="F14" s="1438"/>
      <c r="G14" s="1438"/>
      <c r="H14" s="1438"/>
      <c r="I14" s="1438"/>
    </row>
    <row r="15" spans="1:9" ht="15" customHeight="1">
      <c r="A15" s="1438"/>
      <c r="B15" s="1438"/>
      <c r="C15" s="1438"/>
      <c r="D15" s="1438"/>
      <c r="E15" s="1438"/>
      <c r="F15" s="1438"/>
      <c r="G15" s="1438"/>
      <c r="H15" s="1438"/>
      <c r="I15" s="1438"/>
    </row>
    <row r="16" spans="1:9" ht="15" customHeight="1">
      <c r="A16" s="1438"/>
      <c r="B16" s="1438"/>
      <c r="C16" s="1438"/>
      <c r="D16" s="1438"/>
      <c r="E16" s="1438"/>
      <c r="F16" s="1438"/>
      <c r="G16" s="1438"/>
      <c r="H16" s="1438"/>
      <c r="I16" s="1438"/>
    </row>
    <row r="17" spans="1:9" ht="15" customHeight="1">
      <c r="A17" s="1438"/>
      <c r="B17" s="1438"/>
      <c r="C17" s="1438"/>
      <c r="D17" s="1438"/>
      <c r="E17" s="1438"/>
      <c r="F17" s="1438"/>
      <c r="G17" s="1438"/>
      <c r="H17" s="1438"/>
      <c r="I17" s="1438"/>
    </row>
    <row r="18" spans="1:9" ht="15" customHeight="1">
      <c r="A18" s="1438"/>
      <c r="B18" s="1438"/>
      <c r="C18" s="1438"/>
      <c r="D18" s="1438"/>
      <c r="E18" s="1438"/>
      <c r="F18" s="1438"/>
      <c r="G18" s="1438"/>
      <c r="H18" s="1438"/>
      <c r="I18" s="1438"/>
    </row>
    <row r="19" spans="1:9" ht="15" customHeight="1">
      <c r="A19" s="1438"/>
      <c r="B19" s="1438"/>
      <c r="C19" s="1438"/>
      <c r="D19" s="1438"/>
      <c r="E19" s="1438"/>
      <c r="F19" s="1438"/>
      <c r="G19" s="1438"/>
      <c r="H19" s="1438"/>
      <c r="I19" s="1438"/>
    </row>
    <row r="20" spans="1:9" ht="15" customHeight="1">
      <c r="A20" s="1438"/>
      <c r="B20" s="1438"/>
      <c r="C20" s="1438"/>
      <c r="D20" s="1438"/>
      <c r="E20" s="1438"/>
      <c r="F20" s="1438"/>
      <c r="G20" s="1438"/>
      <c r="H20" s="1438"/>
      <c r="I20" s="1438"/>
    </row>
    <row r="21" spans="1:9" ht="15" customHeight="1">
      <c r="A21" s="1438"/>
      <c r="B21" s="1438"/>
      <c r="C21" s="1438"/>
      <c r="D21" s="1438"/>
      <c r="E21" s="1438"/>
      <c r="F21" s="1438"/>
      <c r="G21" s="1438"/>
      <c r="H21" s="1438"/>
      <c r="I21" s="1438"/>
    </row>
    <row r="22" spans="1:9" ht="15" customHeight="1">
      <c r="A22" s="1438"/>
      <c r="B22" s="1438"/>
      <c r="C22" s="1438"/>
      <c r="D22" s="1438"/>
      <c r="E22" s="1438"/>
      <c r="F22" s="1438"/>
      <c r="G22" s="1438"/>
      <c r="H22" s="1438"/>
      <c r="I22" s="1438"/>
    </row>
    <row r="23" spans="1:9" ht="15" customHeight="1">
      <c r="A23" s="1438"/>
      <c r="B23" s="1438"/>
      <c r="C23" s="1438"/>
      <c r="D23" s="1438"/>
      <c r="E23" s="1438"/>
      <c r="F23" s="1438"/>
      <c r="G23" s="1438"/>
      <c r="H23" s="1438"/>
      <c r="I23" s="1438"/>
    </row>
    <row r="24" spans="1:9" ht="15" customHeight="1">
      <c r="A24" s="1438"/>
      <c r="B24" s="1438"/>
      <c r="C24" s="1438"/>
      <c r="D24" s="1438"/>
      <c r="E24" s="1438"/>
      <c r="F24" s="1438"/>
      <c r="G24" s="1438"/>
      <c r="H24" s="1438"/>
      <c r="I24" s="1438"/>
    </row>
    <row r="25" spans="1:9" ht="15" customHeight="1">
      <c r="A25" s="1438"/>
      <c r="B25" s="1438"/>
      <c r="C25" s="1438"/>
      <c r="D25" s="1438"/>
      <c r="E25" s="1438"/>
      <c r="F25" s="1438"/>
      <c r="G25" s="1438"/>
      <c r="H25" s="1438"/>
      <c r="I25" s="1438"/>
    </row>
    <row r="26" spans="1:9" ht="15" customHeight="1">
      <c r="A26" s="1438"/>
      <c r="B26" s="1438"/>
      <c r="C26" s="1438"/>
      <c r="D26" s="1438"/>
      <c r="E26" s="1438"/>
      <c r="F26" s="1438"/>
      <c r="G26" s="1438"/>
      <c r="H26" s="1438"/>
      <c r="I26" s="1438"/>
    </row>
    <row r="27" spans="1:9" ht="15" customHeight="1">
      <c r="A27" s="1438"/>
      <c r="B27" s="1438"/>
      <c r="C27" s="1438"/>
      <c r="D27" s="1438"/>
      <c r="E27" s="1438"/>
      <c r="F27" s="1438"/>
      <c r="G27" s="1438"/>
      <c r="H27" s="1438"/>
      <c r="I27" s="1438"/>
    </row>
    <row r="28" spans="1:9" ht="15" customHeight="1">
      <c r="A28" s="1438"/>
      <c r="B28" s="1438"/>
      <c r="C28" s="1438"/>
      <c r="D28" s="1438"/>
      <c r="E28" s="1438"/>
      <c r="F28" s="1438"/>
      <c r="G28" s="1438"/>
      <c r="H28" s="1438"/>
      <c r="I28" s="1438"/>
    </row>
    <row r="29" spans="1:9" ht="15" customHeight="1">
      <c r="A29" s="1438"/>
      <c r="B29" s="1438"/>
      <c r="C29" s="1438"/>
      <c r="D29" s="1438"/>
      <c r="E29" s="1438"/>
      <c r="F29" s="1438"/>
      <c r="G29" s="1438"/>
      <c r="H29" s="1438"/>
      <c r="I29" s="1438"/>
    </row>
    <row r="30" spans="1:9" ht="15" customHeight="1">
      <c r="A30" s="1438"/>
      <c r="B30" s="1438"/>
      <c r="C30" s="1438"/>
      <c r="D30" s="1438"/>
      <c r="E30" s="1438"/>
      <c r="F30" s="1438"/>
      <c r="G30" s="1438"/>
      <c r="H30" s="1438"/>
      <c r="I30" s="1438"/>
    </row>
    <row r="31" spans="1:9" ht="15" customHeight="1">
      <c r="A31" s="1438"/>
      <c r="B31" s="1438"/>
      <c r="C31" s="1438"/>
      <c r="D31" s="1438"/>
      <c r="E31" s="1438"/>
      <c r="F31" s="1438"/>
      <c r="G31" s="1438"/>
      <c r="H31" s="1438"/>
      <c r="I31" s="1438"/>
    </row>
    <row r="32" spans="1:9" ht="15" customHeight="1">
      <c r="A32" s="1438"/>
      <c r="B32" s="1438"/>
      <c r="C32" s="1438"/>
      <c r="D32" s="1438"/>
      <c r="E32" s="1438"/>
      <c r="F32" s="1438"/>
      <c r="G32" s="1438"/>
      <c r="H32" s="1438"/>
      <c r="I32" s="1438"/>
    </row>
    <row r="33" spans="1:9" ht="15" customHeight="1">
      <c r="A33" s="1438"/>
      <c r="B33" s="1438"/>
      <c r="C33" s="1438"/>
      <c r="D33" s="1438"/>
      <c r="E33" s="1438"/>
      <c r="F33" s="1438"/>
      <c r="G33" s="1438"/>
      <c r="H33" s="1438"/>
      <c r="I33" s="1438"/>
    </row>
    <row r="34" spans="1:9" ht="15" customHeight="1">
      <c r="A34" s="1438"/>
      <c r="B34" s="1438"/>
      <c r="C34" s="1438"/>
      <c r="D34" s="1438"/>
      <c r="E34" s="1438"/>
      <c r="F34" s="1438"/>
      <c r="G34" s="1438"/>
      <c r="H34" s="1438"/>
      <c r="I34" s="1438"/>
    </row>
    <row r="35" spans="1:9" ht="15" customHeight="1">
      <c r="A35" s="1438"/>
      <c r="B35" s="1438"/>
      <c r="C35" s="1438"/>
      <c r="D35" s="1438"/>
      <c r="E35" s="1438"/>
      <c r="F35" s="1438"/>
      <c r="G35" s="1438"/>
      <c r="H35" s="1438"/>
      <c r="I35" s="1438"/>
    </row>
    <row r="36" spans="1:9" ht="15" customHeight="1">
      <c r="A36" s="1438"/>
      <c r="B36" s="1438"/>
      <c r="C36" s="1438"/>
      <c r="D36" s="1438"/>
      <c r="E36" s="1438"/>
      <c r="F36" s="1438"/>
      <c r="G36" s="1438"/>
      <c r="H36" s="1438"/>
      <c r="I36" s="1438"/>
    </row>
    <row r="37" spans="1:9" ht="15" customHeight="1">
      <c r="A37" s="1438"/>
      <c r="B37" s="1438"/>
      <c r="C37" s="1438"/>
      <c r="D37" s="1438"/>
      <c r="E37" s="1438"/>
      <c r="F37" s="1438"/>
      <c r="G37" s="1438"/>
      <c r="H37" s="1438"/>
      <c r="I37" s="1438"/>
    </row>
    <row r="38" spans="1:9" ht="15" customHeight="1">
      <c r="A38" s="1438"/>
      <c r="B38" s="1438"/>
      <c r="C38" s="1438"/>
      <c r="D38" s="1438"/>
      <c r="E38" s="1438"/>
      <c r="F38" s="1438"/>
      <c r="G38" s="1438"/>
      <c r="H38" s="1438"/>
      <c r="I38" s="1438"/>
    </row>
    <row r="39" spans="1:9" ht="15" customHeight="1">
      <c r="A39" s="1438"/>
      <c r="B39" s="1438"/>
      <c r="C39" s="1438"/>
      <c r="D39" s="1438"/>
      <c r="E39" s="1438"/>
      <c r="F39" s="1438"/>
      <c r="G39" s="1438"/>
      <c r="H39" s="1438"/>
      <c r="I39" s="1438"/>
    </row>
    <row r="40" spans="1:9" ht="15" customHeight="1">
      <c r="A40" s="1438"/>
      <c r="B40" s="1438"/>
      <c r="C40" s="1438"/>
      <c r="D40" s="1438"/>
      <c r="E40" s="1438"/>
      <c r="F40" s="1438"/>
      <c r="G40" s="1438"/>
      <c r="H40" s="1438"/>
      <c r="I40" s="1438"/>
    </row>
    <row r="41" spans="1:9" ht="15" customHeight="1">
      <c r="A41" s="1438"/>
      <c r="B41" s="1438"/>
      <c r="C41" s="1438"/>
      <c r="D41" s="1438"/>
      <c r="E41" s="1438"/>
      <c r="F41" s="1438"/>
      <c r="G41" s="1438"/>
      <c r="H41" s="1438"/>
      <c r="I41" s="1438"/>
    </row>
    <row r="42" spans="1:9" ht="15" customHeight="1">
      <c r="A42" s="1438"/>
      <c r="B42" s="1438"/>
      <c r="C42" s="1438"/>
      <c r="D42" s="1438"/>
      <c r="E42" s="1438"/>
      <c r="F42" s="1438"/>
      <c r="G42" s="1438"/>
      <c r="H42" s="1438"/>
      <c r="I42" s="1438"/>
    </row>
    <row r="43" spans="1:9" ht="15" customHeight="1">
      <c r="A43" s="1438"/>
      <c r="B43" s="1438"/>
      <c r="C43" s="1438"/>
      <c r="D43" s="1438"/>
      <c r="E43" s="1438"/>
      <c r="F43" s="1438"/>
      <c r="G43" s="1438"/>
      <c r="H43" s="1438"/>
      <c r="I43" s="1438"/>
    </row>
    <row r="44" spans="1:9" ht="15" customHeight="1">
      <c r="A44" s="1438"/>
      <c r="B44" s="1438"/>
      <c r="C44" s="1438"/>
      <c r="D44" s="1438"/>
      <c r="E44" s="1438"/>
      <c r="F44" s="1438"/>
      <c r="G44" s="1438"/>
      <c r="H44" s="1438"/>
      <c r="I44" s="1438"/>
    </row>
    <row r="45" spans="1:9" ht="15" customHeight="1">
      <c r="A45" s="1438"/>
      <c r="B45" s="1438"/>
      <c r="C45" s="1438"/>
      <c r="D45" s="1438"/>
      <c r="E45" s="1438"/>
      <c r="F45" s="1438"/>
      <c r="G45" s="1438"/>
      <c r="H45" s="1438"/>
      <c r="I45" s="1438"/>
    </row>
    <row r="46" spans="1:9" ht="15" customHeight="1">
      <c r="A46" s="1438"/>
      <c r="B46" s="1438"/>
      <c r="C46" s="1438"/>
      <c r="D46" s="1438"/>
      <c r="E46" s="1438"/>
      <c r="F46" s="1438"/>
      <c r="G46" s="1438"/>
      <c r="H46" s="1438"/>
      <c r="I46" s="1438"/>
    </row>
    <row r="47" spans="1:9" ht="15" customHeight="1">
      <c r="A47" s="1438"/>
      <c r="B47" s="1438"/>
      <c r="C47" s="1438"/>
      <c r="D47" s="1438"/>
      <c r="E47" s="1438"/>
      <c r="F47" s="1438"/>
      <c r="G47" s="1438"/>
      <c r="H47" s="1438"/>
      <c r="I47" s="1438"/>
    </row>
    <row r="48" spans="1:9" ht="15" customHeight="1">
      <c r="A48" s="1438"/>
      <c r="B48" s="1438"/>
      <c r="C48" s="1438"/>
      <c r="D48" s="1438"/>
      <c r="E48" s="1438"/>
      <c r="F48" s="1438"/>
      <c r="G48" s="1438"/>
      <c r="H48" s="1438"/>
      <c r="I48" s="1438"/>
    </row>
    <row r="49" spans="1:9" ht="15" customHeight="1">
      <c r="A49" s="1438"/>
      <c r="B49" s="1438"/>
      <c r="C49" s="1438"/>
      <c r="D49" s="1438"/>
      <c r="E49" s="1438"/>
      <c r="F49" s="1438"/>
      <c r="G49" s="1438"/>
      <c r="H49" s="1438"/>
      <c r="I49" s="1438"/>
    </row>
    <row r="50" spans="1:9" ht="15" customHeight="1">
      <c r="A50" s="1438"/>
      <c r="B50" s="1438"/>
      <c r="C50" s="1438"/>
      <c r="D50" s="1438"/>
      <c r="E50" s="1438"/>
      <c r="F50" s="1438"/>
      <c r="G50" s="1438"/>
      <c r="H50" s="1438"/>
      <c r="I50" s="1438"/>
    </row>
  </sheetData>
  <mergeCells count="1">
    <mergeCell ref="A1:I5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S337"/>
  <sheetViews>
    <sheetView view="pageBreakPreview" topLeftCell="A133" zoomScale="70" zoomScaleSheetLayoutView="70" workbookViewId="0">
      <selection activeCell="C89" sqref="C89"/>
    </sheetView>
  </sheetViews>
  <sheetFormatPr defaultRowHeight="15"/>
  <cols>
    <col min="1" max="1" width="8.28515625" customWidth="1"/>
    <col min="2" max="2" width="10.42578125" bestFit="1" customWidth="1"/>
    <col min="3" max="3" width="38.85546875" customWidth="1"/>
    <col min="4" max="4" width="11.28515625" bestFit="1" customWidth="1"/>
    <col min="5" max="5" width="7.42578125" style="1" customWidth="1"/>
    <col min="6" max="6" width="14.5703125" style="1" customWidth="1"/>
    <col min="7" max="7" width="8.7109375" customWidth="1"/>
    <col min="8" max="8" width="13.7109375" bestFit="1" customWidth="1"/>
    <col min="9" max="9" width="19.140625" bestFit="1" customWidth="1"/>
    <col min="10" max="10" width="17.5703125" bestFit="1" customWidth="1"/>
    <col min="11" max="11" width="11.5703125" bestFit="1" customWidth="1"/>
  </cols>
  <sheetData>
    <row r="1" spans="1:10" s="561" customFormat="1" ht="25.5" customHeight="1">
      <c r="A1" s="1471" t="s">
        <v>94</v>
      </c>
      <c r="B1" s="1471"/>
      <c r="C1" s="1471"/>
      <c r="D1" s="1471"/>
      <c r="E1" s="1471"/>
      <c r="F1" s="1471"/>
      <c r="G1" s="1471"/>
      <c r="H1" s="1471"/>
      <c r="I1" s="1471"/>
    </row>
    <row r="2" spans="1:10" s="561" customFormat="1" ht="20.25" customHeight="1">
      <c r="A2" s="1471" t="s">
        <v>720</v>
      </c>
      <c r="B2" s="1471"/>
      <c r="C2" s="1471"/>
      <c r="D2" s="1471"/>
      <c r="E2" s="1471"/>
      <c r="F2" s="1471"/>
      <c r="G2" s="1471"/>
      <c r="H2" s="1471"/>
      <c r="I2" s="1471"/>
    </row>
    <row r="3" spans="1:10" s="561" customFormat="1" ht="23.25">
      <c r="A3" s="1472" t="s">
        <v>475</v>
      </c>
      <c r="B3" s="1472"/>
      <c r="C3" s="1472"/>
      <c r="D3" s="1472"/>
      <c r="E3" s="1472"/>
      <c r="F3" s="1472"/>
      <c r="G3" s="1472"/>
      <c r="H3" s="1472"/>
      <c r="I3" s="1472"/>
    </row>
    <row r="4" spans="1:10" s="561" customFormat="1" ht="26.25" customHeight="1">
      <c r="A4" s="1473" t="s">
        <v>1116</v>
      </c>
      <c r="B4" s="1473"/>
      <c r="C4" s="1473"/>
      <c r="D4" s="1473"/>
      <c r="E4" s="1473"/>
      <c r="F4" s="1473"/>
      <c r="G4" s="1473"/>
      <c r="H4" s="1473"/>
      <c r="I4" s="1473"/>
    </row>
    <row r="5" spans="1:10" ht="20.25">
      <c r="A5" s="901"/>
      <c r="B5" s="1460" t="s">
        <v>1102</v>
      </c>
      <c r="C5" s="1461"/>
      <c r="D5" s="899"/>
      <c r="E5" s="900"/>
      <c r="F5" s="899"/>
      <c r="G5" s="898"/>
      <c r="H5" s="898"/>
      <c r="I5" s="898"/>
      <c r="J5" s="898"/>
    </row>
    <row r="6" spans="1:10" ht="20.25">
      <c r="A6" s="901"/>
      <c r="B6" s="1462"/>
      <c r="C6" s="1463"/>
      <c r="D6" s="899"/>
      <c r="E6" s="900"/>
      <c r="F6" s="899"/>
      <c r="G6" s="898"/>
      <c r="H6" s="898"/>
      <c r="I6" s="898"/>
      <c r="J6" s="898"/>
    </row>
    <row r="7" spans="1:10" ht="20.25">
      <c r="A7" s="897" t="s">
        <v>993</v>
      </c>
      <c r="B7" s="1019" t="s">
        <v>992</v>
      </c>
      <c r="C7" s="1019" t="s">
        <v>0</v>
      </c>
      <c r="D7" s="1464" t="s">
        <v>991</v>
      </c>
      <c r="E7" s="1464"/>
      <c r="F7" s="896" t="s">
        <v>990</v>
      </c>
      <c r="G7" s="1019" t="s">
        <v>1</v>
      </c>
      <c r="H7" s="1019" t="s">
        <v>989</v>
      </c>
      <c r="I7" s="1019" t="s">
        <v>988</v>
      </c>
      <c r="J7" s="894" t="s">
        <v>31</v>
      </c>
    </row>
    <row r="8" spans="1:10" ht="20.25">
      <c r="A8" s="893" t="s">
        <v>5</v>
      </c>
      <c r="B8" s="891"/>
      <c r="C8" s="891"/>
      <c r="D8" s="891"/>
      <c r="E8" s="892"/>
      <c r="F8" s="892"/>
      <c r="G8" s="891"/>
      <c r="H8" s="891"/>
      <c r="I8" s="891"/>
      <c r="J8" s="890" t="s">
        <v>548</v>
      </c>
    </row>
    <row r="9" spans="1:10" s="868" customFormat="1" ht="18.75">
      <c r="A9" s="983"/>
      <c r="B9" s="983"/>
      <c r="C9" s="1474" t="s">
        <v>1101</v>
      </c>
      <c r="D9" s="1474"/>
      <c r="E9" s="1474"/>
      <c r="F9" s="983"/>
      <c r="G9" s="983"/>
      <c r="H9" s="983"/>
      <c r="I9" s="983"/>
      <c r="J9" s="983"/>
    </row>
    <row r="10" spans="1:10" s="868" customFormat="1" ht="18.75">
      <c r="A10" s="983"/>
      <c r="B10" s="983"/>
      <c r="C10" s="983"/>
      <c r="D10" s="992"/>
      <c r="E10" s="996"/>
      <c r="F10" s="983"/>
      <c r="G10" s="983"/>
      <c r="H10" s="983"/>
      <c r="I10" s="983"/>
      <c r="J10" s="983"/>
    </row>
    <row r="11" spans="1:10" s="868" customFormat="1" ht="61.5" customHeight="1">
      <c r="A11" s="995"/>
      <c r="B11" s="986"/>
      <c r="C11" s="1475" t="s">
        <v>923</v>
      </c>
      <c r="D11" s="1475"/>
      <c r="E11" s="1475"/>
      <c r="F11" s="1475"/>
      <c r="G11" s="1475"/>
      <c r="H11" s="983"/>
      <c r="I11" s="983"/>
      <c r="J11" s="983"/>
    </row>
    <row r="12" spans="1:10" s="868" customFormat="1" ht="18.75">
      <c r="A12" s="986"/>
      <c r="B12" s="986"/>
      <c r="C12" s="1020"/>
      <c r="D12" s="984"/>
      <c r="E12" s="873"/>
      <c r="F12" s="983"/>
      <c r="G12" s="983"/>
      <c r="H12" s="983"/>
      <c r="I12" s="983"/>
      <c r="J12" s="983"/>
    </row>
    <row r="13" spans="1:10" s="868" customFormat="1" ht="60" customHeight="1">
      <c r="A13" s="986"/>
      <c r="B13" s="986"/>
      <c r="C13" s="985" t="s">
        <v>924</v>
      </c>
      <c r="D13" s="984"/>
      <c r="E13" s="873"/>
      <c r="F13" s="983"/>
      <c r="G13" s="980" t="s">
        <v>925</v>
      </c>
      <c r="H13" s="983"/>
      <c r="I13" s="983"/>
      <c r="J13" s="983"/>
    </row>
    <row r="14" spans="1:10" s="868" customFormat="1" ht="18.75">
      <c r="A14" s="986"/>
      <c r="B14" s="986"/>
      <c r="C14" s="989"/>
      <c r="D14" s="984"/>
      <c r="E14" s="873"/>
      <c r="F14" s="983"/>
      <c r="G14" s="983"/>
      <c r="H14" s="983"/>
      <c r="I14" s="983"/>
      <c r="J14" s="983"/>
    </row>
    <row r="15" spans="1:10" s="868" customFormat="1" ht="18.75">
      <c r="A15" s="986"/>
      <c r="B15" s="986"/>
      <c r="C15" s="985" t="s">
        <v>926</v>
      </c>
      <c r="D15" s="984"/>
      <c r="E15" s="873"/>
      <c r="F15" s="983"/>
      <c r="G15" s="983"/>
      <c r="H15" s="983"/>
      <c r="I15" s="983"/>
      <c r="J15" s="983"/>
    </row>
    <row r="16" spans="1:10" s="868" customFormat="1" ht="17.25" customHeight="1">
      <c r="A16" s="986"/>
      <c r="B16" s="986"/>
      <c r="C16" s="989" t="s">
        <v>927</v>
      </c>
      <c r="D16" s="991">
        <v>1.17</v>
      </c>
      <c r="E16" s="992" t="s">
        <v>2</v>
      </c>
      <c r="F16" s="882">
        <f>1800*1.25</f>
        <v>2250</v>
      </c>
      <c r="G16" s="993" t="s">
        <v>2</v>
      </c>
      <c r="H16" s="983"/>
      <c r="I16" s="983"/>
      <c r="J16" s="882">
        <f>D16*F16</f>
        <v>2632.5</v>
      </c>
    </row>
    <row r="17" spans="1:10" s="868" customFormat="1" ht="17.25" customHeight="1">
      <c r="A17" s="986"/>
      <c r="B17" s="994"/>
      <c r="C17" s="989"/>
      <c r="D17" s="1025"/>
      <c r="E17" s="885"/>
      <c r="F17" s="882"/>
      <c r="G17" s="993"/>
      <c r="H17" s="980" t="s">
        <v>740</v>
      </c>
      <c r="I17" s="982" t="s">
        <v>548</v>
      </c>
      <c r="J17" s="880">
        <f>J16</f>
        <v>2632.5</v>
      </c>
    </row>
    <row r="18" spans="1:10" s="868" customFormat="1" ht="18" customHeight="1">
      <c r="A18" s="986"/>
      <c r="B18" s="986"/>
      <c r="C18" s="985" t="s">
        <v>928</v>
      </c>
      <c r="D18" s="984"/>
      <c r="E18" s="873"/>
      <c r="F18" s="983"/>
      <c r="G18" s="983"/>
      <c r="H18" s="983"/>
      <c r="I18" s="983"/>
      <c r="J18" s="983"/>
    </row>
    <row r="19" spans="1:10" s="868" customFormat="1" ht="36.75">
      <c r="A19" s="986"/>
      <c r="B19" s="986"/>
      <c r="C19" s="989" t="s">
        <v>929</v>
      </c>
      <c r="D19" s="1025">
        <v>2</v>
      </c>
      <c r="E19" s="873" t="s">
        <v>930</v>
      </c>
      <c r="F19" s="882">
        <f>350*1.25</f>
        <v>437.5</v>
      </c>
      <c r="G19" s="987" t="s">
        <v>931</v>
      </c>
      <c r="H19" s="983"/>
      <c r="I19" s="883"/>
      <c r="J19" s="882">
        <f>D19*F19</f>
        <v>875</v>
      </c>
    </row>
    <row r="20" spans="1:10" s="868" customFormat="1" ht="15" customHeight="1">
      <c r="A20" s="986"/>
      <c r="B20" s="986"/>
      <c r="C20" s="989" t="s">
        <v>932</v>
      </c>
      <c r="D20" s="1025">
        <v>0.25</v>
      </c>
      <c r="E20" s="885" t="s">
        <v>5</v>
      </c>
      <c r="F20" s="882">
        <f>400*1.25</f>
        <v>500</v>
      </c>
      <c r="G20" s="992" t="s">
        <v>931</v>
      </c>
      <c r="H20" s="983"/>
      <c r="I20" s="983"/>
      <c r="J20" s="882">
        <f>D20*F20</f>
        <v>125</v>
      </c>
    </row>
    <row r="21" spans="1:10" s="868" customFormat="1" ht="18.75">
      <c r="A21" s="986"/>
      <c r="B21" s="983"/>
      <c r="C21" s="983" t="s">
        <v>933</v>
      </c>
      <c r="D21" s="983" t="s">
        <v>934</v>
      </c>
      <c r="E21" s="983"/>
      <c r="F21" s="983"/>
      <c r="G21" s="983"/>
      <c r="H21" s="983"/>
      <c r="I21" s="983"/>
      <c r="J21" s="991">
        <f>10*1.25</f>
        <v>12.5</v>
      </c>
    </row>
    <row r="22" spans="1:10" s="868" customFormat="1" ht="18.75">
      <c r="A22" s="986"/>
      <c r="B22" s="986"/>
      <c r="C22" s="989"/>
      <c r="D22" s="984"/>
      <c r="E22" s="873"/>
      <c r="F22" s="983"/>
      <c r="G22" s="983"/>
      <c r="H22" s="980" t="s">
        <v>743</v>
      </c>
      <c r="I22" s="982" t="s">
        <v>935</v>
      </c>
      <c r="J22" s="880">
        <f>SUM(J19:J21)</f>
        <v>1012.5</v>
      </c>
    </row>
    <row r="23" spans="1:10" s="868" customFormat="1" ht="18.75">
      <c r="A23" s="986"/>
      <c r="B23" s="986"/>
      <c r="C23" s="989" t="s">
        <v>936</v>
      </c>
      <c r="D23" s="984"/>
      <c r="E23" s="873"/>
      <c r="F23" s="983"/>
      <c r="G23" s="983"/>
      <c r="H23" s="983"/>
      <c r="I23" s="982" t="s">
        <v>548</v>
      </c>
      <c r="J23" s="880">
        <f>J22+J17</f>
        <v>3645</v>
      </c>
    </row>
    <row r="24" spans="1:10" s="868" customFormat="1" ht="93.75" customHeight="1">
      <c r="A24" s="876"/>
      <c r="B24" s="876"/>
      <c r="C24" s="879" t="s">
        <v>1100</v>
      </c>
      <c r="D24" s="1023"/>
      <c r="E24" s="873"/>
      <c r="F24" s="872"/>
      <c r="G24" s="872"/>
      <c r="H24" s="872"/>
      <c r="I24" s="878" t="s">
        <v>548</v>
      </c>
      <c r="J24" s="877">
        <f>J23*1.5%</f>
        <v>54.674999999999997</v>
      </c>
    </row>
    <row r="25" spans="1:10" s="868" customFormat="1" ht="28.5" customHeight="1">
      <c r="A25" s="986"/>
      <c r="B25" s="986"/>
      <c r="C25" s="990" t="s">
        <v>1360</v>
      </c>
      <c r="D25" s="984"/>
      <c r="E25" s="873"/>
      <c r="F25" s="983"/>
      <c r="G25" s="983"/>
      <c r="I25" s="988" t="s">
        <v>548</v>
      </c>
      <c r="J25" s="987">
        <f>10%*J23</f>
        <v>364.5</v>
      </c>
    </row>
    <row r="26" spans="1:10" s="868" customFormat="1" ht="28.5" customHeight="1">
      <c r="A26" s="986"/>
      <c r="B26" s="986"/>
      <c r="C26" s="990"/>
      <c r="D26" s="984"/>
      <c r="E26" s="873"/>
      <c r="F26" s="983"/>
      <c r="G26" s="983"/>
      <c r="H26" s="980" t="s">
        <v>746</v>
      </c>
      <c r="I26" s="982" t="s">
        <v>935</v>
      </c>
      <c r="J26" s="1128">
        <f>SUM(J23:J25)</f>
        <v>4064.1750000000002</v>
      </c>
    </row>
    <row r="27" spans="1:10" s="868" customFormat="1" ht="28.5" customHeight="1">
      <c r="A27" s="986"/>
      <c r="B27" s="986"/>
      <c r="C27" s="990" t="s">
        <v>1362</v>
      </c>
      <c r="D27" s="984"/>
      <c r="E27" s="873"/>
      <c r="F27" s="983"/>
      <c r="G27" s="983"/>
      <c r="H27" s="983"/>
      <c r="I27" s="988" t="s">
        <v>548</v>
      </c>
      <c r="J27" s="987">
        <f>7.5%*(J26)</f>
        <v>304.81312500000001</v>
      </c>
    </row>
    <row r="28" spans="1:10" s="868" customFormat="1" ht="18.75">
      <c r="A28" s="986"/>
      <c r="B28" s="986"/>
      <c r="C28" s="989" t="s">
        <v>937</v>
      </c>
      <c r="D28" s="984"/>
      <c r="E28" s="873"/>
      <c r="F28" s="983"/>
      <c r="G28" s="983"/>
      <c r="H28" s="983"/>
      <c r="I28" s="988" t="s">
        <v>548</v>
      </c>
      <c r="J28" s="987">
        <f>SUM(J26:J27)</f>
        <v>4368.9881249999999</v>
      </c>
    </row>
    <row r="29" spans="1:10" s="868" customFormat="1" ht="36.75" customHeight="1">
      <c r="A29" s="986"/>
      <c r="B29" s="986"/>
      <c r="C29" s="985" t="s">
        <v>1363</v>
      </c>
      <c r="D29" s="984"/>
      <c r="E29" s="873"/>
      <c r="F29" s="983"/>
      <c r="G29" s="983"/>
      <c r="H29" s="982" t="s">
        <v>548</v>
      </c>
      <c r="I29" s="981">
        <v>4370</v>
      </c>
      <c r="J29" s="980" t="s">
        <v>939</v>
      </c>
    </row>
    <row r="30" spans="1:10" s="868" customFormat="1" ht="36.75" customHeight="1">
      <c r="A30" s="986"/>
      <c r="B30" s="986"/>
      <c r="C30" s="985" t="s">
        <v>1364</v>
      </c>
      <c r="D30" s="984"/>
      <c r="E30" s="873"/>
      <c r="F30" s="983"/>
      <c r="G30" s="983"/>
      <c r="H30" s="982" t="s">
        <v>548</v>
      </c>
      <c r="I30" s="981">
        <f>I29/100</f>
        <v>43.7</v>
      </c>
      <c r="J30" s="980" t="s">
        <v>1365</v>
      </c>
    </row>
    <row r="31" spans="1:10" s="868" customFormat="1" ht="36.75" customHeight="1">
      <c r="A31" s="986"/>
      <c r="B31" s="986"/>
      <c r="C31" s="985"/>
      <c r="D31" s="984"/>
      <c r="E31" s="873"/>
      <c r="F31" s="983"/>
      <c r="G31" s="980" t="s">
        <v>711</v>
      </c>
      <c r="H31" s="982" t="s">
        <v>548</v>
      </c>
      <c r="I31" s="981">
        <v>44</v>
      </c>
      <c r="J31" s="980" t="s">
        <v>1365</v>
      </c>
    </row>
    <row r="32" spans="1:10" ht="20.25" customHeight="1">
      <c r="A32" s="901"/>
      <c r="B32" s="1460" t="s">
        <v>1103</v>
      </c>
      <c r="C32" s="1461"/>
      <c r="D32" s="899"/>
      <c r="E32" s="900"/>
      <c r="F32" s="899"/>
      <c r="G32" s="898"/>
      <c r="H32" s="898"/>
      <c r="I32" s="898"/>
      <c r="J32" s="898"/>
    </row>
    <row r="33" spans="1:12" ht="20.25" customHeight="1">
      <c r="A33" s="901"/>
      <c r="B33" s="1462"/>
      <c r="C33" s="1463"/>
      <c r="D33" s="899"/>
      <c r="E33" s="900"/>
      <c r="F33" s="899"/>
      <c r="G33" s="898"/>
      <c r="H33" s="898"/>
      <c r="I33" s="898"/>
      <c r="J33" s="898"/>
    </row>
    <row r="34" spans="1:12" ht="20.25">
      <c r="A34" s="897" t="s">
        <v>993</v>
      </c>
      <c r="B34" s="1019" t="s">
        <v>992</v>
      </c>
      <c r="C34" s="1019" t="s">
        <v>0</v>
      </c>
      <c r="D34" s="1464" t="s">
        <v>991</v>
      </c>
      <c r="E34" s="1464"/>
      <c r="F34" s="896" t="s">
        <v>990</v>
      </c>
      <c r="G34" s="1019" t="s">
        <v>1</v>
      </c>
      <c r="H34" s="1019" t="s">
        <v>989</v>
      </c>
      <c r="I34" s="1019" t="s">
        <v>988</v>
      </c>
      <c r="J34" s="894" t="s">
        <v>31</v>
      </c>
    </row>
    <row r="35" spans="1:12" ht="20.25">
      <c r="A35" s="893" t="s">
        <v>5</v>
      </c>
      <c r="B35" s="891"/>
      <c r="C35" s="891"/>
      <c r="D35" s="891"/>
      <c r="E35" s="892"/>
      <c r="F35" s="892"/>
      <c r="G35" s="891"/>
      <c r="H35" s="891"/>
      <c r="I35" s="891"/>
      <c r="J35" s="890" t="s">
        <v>548</v>
      </c>
    </row>
    <row r="36" spans="1:12" ht="72">
      <c r="A36" s="973"/>
      <c r="B36" s="876"/>
      <c r="C36" s="879" t="s">
        <v>1083</v>
      </c>
      <c r="D36" s="1022"/>
      <c r="E36" s="972"/>
      <c r="F36" s="926"/>
      <c r="G36" s="872"/>
      <c r="H36" s="872"/>
      <c r="I36" s="872"/>
      <c r="J36" s="872"/>
    </row>
    <row r="37" spans="1:12" ht="18">
      <c r="A37" s="876"/>
      <c r="B37" s="876"/>
      <c r="C37" s="879"/>
      <c r="D37" s="884"/>
      <c r="E37" s="972"/>
      <c r="F37" s="926"/>
      <c r="G37" s="872"/>
      <c r="H37" s="872"/>
      <c r="I37" s="872"/>
      <c r="J37" s="872"/>
    </row>
    <row r="38" spans="1:12" ht="36">
      <c r="A38" s="876"/>
      <c r="B38" s="876"/>
      <c r="C38" s="875" t="s">
        <v>1075</v>
      </c>
      <c r="D38" s="874"/>
      <c r="E38" s="927"/>
      <c r="F38" s="926"/>
      <c r="G38" s="869" t="s">
        <v>1074</v>
      </c>
      <c r="H38" s="872"/>
      <c r="I38" s="872"/>
      <c r="J38" s="872"/>
    </row>
    <row r="39" spans="1:12" ht="18">
      <c r="A39" s="876"/>
      <c r="B39" s="876"/>
      <c r="C39" s="879"/>
      <c r="D39" s="874"/>
      <c r="E39" s="927"/>
      <c r="F39" s="926"/>
      <c r="G39" s="872"/>
      <c r="H39" s="872"/>
      <c r="I39" s="872"/>
      <c r="J39" s="872"/>
    </row>
    <row r="40" spans="1:12" ht="18">
      <c r="A40" s="876"/>
      <c r="B40" s="876"/>
      <c r="C40" s="875" t="s">
        <v>926</v>
      </c>
      <c r="D40" s="874"/>
      <c r="E40" s="927"/>
      <c r="F40" s="926"/>
      <c r="G40" s="872"/>
      <c r="H40" s="872"/>
      <c r="I40" s="872"/>
      <c r="J40" s="872"/>
    </row>
    <row r="41" spans="1:12" ht="18">
      <c r="A41" s="876"/>
      <c r="B41" s="876"/>
      <c r="C41" s="879"/>
      <c r="D41" s="874"/>
      <c r="E41" s="927"/>
      <c r="F41" s="926"/>
      <c r="G41" s="872"/>
      <c r="H41" s="872"/>
      <c r="I41" s="872"/>
      <c r="J41" s="872"/>
    </row>
    <row r="42" spans="1:12" ht="20.25">
      <c r="A42" s="876"/>
      <c r="B42" s="965"/>
      <c r="C42" s="879" t="s">
        <v>1082</v>
      </c>
      <c r="D42" s="970">
        <v>1</v>
      </c>
      <c r="E42" s="969" t="s">
        <v>1041</v>
      </c>
      <c r="F42" s="968">
        <v>685</v>
      </c>
      <c r="G42" s="887" t="s">
        <v>1041</v>
      </c>
      <c r="H42" s="971"/>
      <c r="I42" s="872"/>
      <c r="J42" s="971">
        <f>F42*D42</f>
        <v>685</v>
      </c>
      <c r="L42">
        <f>D42*F42</f>
        <v>685</v>
      </c>
    </row>
    <row r="43" spans="1:12" ht="20.25">
      <c r="A43" s="876"/>
      <c r="B43" s="965"/>
      <c r="C43" s="879" t="s">
        <v>1081</v>
      </c>
      <c r="D43" s="970">
        <v>1</v>
      </c>
      <c r="E43" s="969" t="s">
        <v>1041</v>
      </c>
      <c r="F43" s="968">
        <v>650</v>
      </c>
      <c r="G43" s="887" t="s">
        <v>1041</v>
      </c>
      <c r="H43" s="872"/>
      <c r="I43" s="878" t="s">
        <v>1080</v>
      </c>
      <c r="J43" s="971">
        <f>F43*D43</f>
        <v>650</v>
      </c>
      <c r="L43">
        <f>D43*F43</f>
        <v>650</v>
      </c>
    </row>
    <row r="44" spans="1:12" ht="18">
      <c r="A44" s="876"/>
      <c r="B44" s="888"/>
      <c r="C44" s="875" t="s">
        <v>1079</v>
      </c>
      <c r="D44" s="970"/>
      <c r="E44" s="969"/>
      <c r="F44" s="968"/>
      <c r="G44" s="887"/>
      <c r="H44" s="869" t="s">
        <v>740</v>
      </c>
      <c r="I44" s="871" t="s">
        <v>935</v>
      </c>
      <c r="J44" s="870">
        <f>J42-J43</f>
        <v>35</v>
      </c>
    </row>
    <row r="45" spans="1:12" ht="18">
      <c r="A45" s="876"/>
      <c r="B45" s="888"/>
      <c r="C45" s="875"/>
      <c r="D45" s="872"/>
      <c r="E45" s="872"/>
      <c r="F45" s="968"/>
      <c r="G45" s="887"/>
      <c r="H45" s="869"/>
      <c r="I45" s="871"/>
      <c r="J45" s="870"/>
    </row>
    <row r="46" spans="1:12" ht="18">
      <c r="A46" s="876"/>
      <c r="B46" s="876"/>
      <c r="C46" s="879" t="s">
        <v>1078</v>
      </c>
      <c r="D46" s="874"/>
      <c r="E46" s="927"/>
      <c r="F46" s="926"/>
      <c r="G46" s="872"/>
      <c r="H46" s="872"/>
      <c r="I46" s="871" t="s">
        <v>548</v>
      </c>
      <c r="J46" s="870">
        <f>J44</f>
        <v>35</v>
      </c>
    </row>
    <row r="47" spans="1:12" ht="20.25">
      <c r="A47" s="901"/>
      <c r="B47" s="1460" t="s">
        <v>1104</v>
      </c>
      <c r="C47" s="1461"/>
      <c r="D47" s="899"/>
      <c r="E47" s="900"/>
      <c r="F47" s="899"/>
      <c r="G47" s="898"/>
      <c r="H47" s="898"/>
      <c r="I47" s="898"/>
      <c r="J47" s="898"/>
    </row>
    <row r="48" spans="1:12" ht="20.25">
      <c r="A48" s="901"/>
      <c r="B48" s="1462"/>
      <c r="C48" s="1463"/>
      <c r="D48" s="899"/>
      <c r="E48" s="900"/>
      <c r="F48" s="899"/>
      <c r="G48" s="898"/>
      <c r="H48" s="898"/>
      <c r="I48" s="898"/>
      <c r="J48" s="898"/>
    </row>
    <row r="49" spans="1:13" ht="20.25">
      <c r="A49" s="897" t="s">
        <v>993</v>
      </c>
      <c r="B49" s="1019" t="s">
        <v>992</v>
      </c>
      <c r="C49" s="1019" t="s">
        <v>0</v>
      </c>
      <c r="D49" s="1464" t="s">
        <v>991</v>
      </c>
      <c r="E49" s="1464"/>
      <c r="F49" s="896" t="s">
        <v>990</v>
      </c>
      <c r="G49" s="1019" t="s">
        <v>1</v>
      </c>
      <c r="H49" s="1019" t="s">
        <v>989</v>
      </c>
      <c r="I49" s="1019" t="s">
        <v>988</v>
      </c>
      <c r="J49" s="894" t="s">
        <v>31</v>
      </c>
    </row>
    <row r="50" spans="1:13" ht="20.25">
      <c r="A50" s="893" t="s">
        <v>5</v>
      </c>
      <c r="B50" s="891"/>
      <c r="C50" s="891"/>
      <c r="D50" s="891"/>
      <c r="E50" s="892"/>
      <c r="F50" s="892"/>
      <c r="G50" s="891"/>
      <c r="H50" s="891"/>
      <c r="I50" s="891"/>
      <c r="J50" s="890" t="s">
        <v>548</v>
      </c>
    </row>
    <row r="51" spans="1:13" ht="231.75" customHeight="1">
      <c r="A51" s="915"/>
      <c r="B51" s="876"/>
      <c r="C51" s="879" t="s">
        <v>1099</v>
      </c>
      <c r="D51" s="1022"/>
      <c r="E51" s="979"/>
      <c r="F51" s="872"/>
      <c r="G51" s="872"/>
      <c r="H51" s="872"/>
      <c r="I51" s="872"/>
      <c r="J51" s="872"/>
    </row>
    <row r="52" spans="1:13" ht="36">
      <c r="A52" s="876"/>
      <c r="B52" s="876"/>
      <c r="C52" s="875" t="s">
        <v>1098</v>
      </c>
      <c r="D52" s="1023"/>
      <c r="E52" s="974"/>
      <c r="F52" s="872"/>
      <c r="G52" s="869" t="s">
        <v>1097</v>
      </c>
      <c r="H52" s="872"/>
      <c r="I52" s="872"/>
      <c r="J52" s="872"/>
    </row>
    <row r="53" spans="1:13" ht="18">
      <c r="A53" s="876"/>
      <c r="B53" s="876"/>
      <c r="C53" s="879"/>
      <c r="D53" s="1023"/>
      <c r="E53" s="974"/>
      <c r="F53" s="872"/>
      <c r="G53" s="872"/>
      <c r="H53" s="872"/>
      <c r="I53" s="872"/>
      <c r="J53" s="872"/>
    </row>
    <row r="54" spans="1:13" ht="18">
      <c r="A54" s="876"/>
      <c r="B54" s="876"/>
      <c r="C54" s="875" t="s">
        <v>926</v>
      </c>
      <c r="D54" s="1023"/>
      <c r="E54" s="974"/>
      <c r="F54" s="872"/>
      <c r="G54" s="872"/>
      <c r="H54" s="872"/>
      <c r="I54" s="872"/>
      <c r="J54" s="872"/>
    </row>
    <row r="55" spans="1:13" ht="18">
      <c r="A55" s="876"/>
      <c r="B55" s="876"/>
      <c r="C55" s="879"/>
      <c r="D55" s="1023"/>
      <c r="E55" s="974"/>
      <c r="F55" s="872"/>
      <c r="G55" s="872"/>
      <c r="H55" s="872"/>
      <c r="I55" s="872"/>
      <c r="J55" s="872"/>
    </row>
    <row r="56" spans="1:13" ht="36">
      <c r="A56" s="876"/>
      <c r="B56" s="888">
        <v>2390</v>
      </c>
      <c r="C56" s="879" t="s">
        <v>1096</v>
      </c>
      <c r="D56" s="978">
        <v>9.73</v>
      </c>
      <c r="E56" s="977" t="s">
        <v>1041</v>
      </c>
      <c r="F56" s="976">
        <f>M56*25%+M56</f>
        <v>537.5</v>
      </c>
      <c r="G56" s="887" t="s">
        <v>1041</v>
      </c>
      <c r="H56" s="872"/>
      <c r="I56" s="872"/>
      <c r="J56" s="976">
        <f>F56*D56</f>
        <v>5229.875</v>
      </c>
      <c r="M56">
        <v>430</v>
      </c>
    </row>
    <row r="57" spans="1:13" ht="36">
      <c r="A57" s="876"/>
      <c r="B57" s="888" t="s">
        <v>1095</v>
      </c>
      <c r="C57" s="879" t="s">
        <v>1094</v>
      </c>
      <c r="D57" s="978">
        <v>1.05</v>
      </c>
      <c r="E57" s="977" t="s">
        <v>106</v>
      </c>
      <c r="F57" s="976">
        <f>M57*25%+M57</f>
        <v>2835</v>
      </c>
      <c r="G57" s="887" t="s">
        <v>106</v>
      </c>
      <c r="H57" s="872"/>
      <c r="I57" s="872"/>
      <c r="J57" s="976">
        <f>F57*D57</f>
        <v>2976.75</v>
      </c>
      <c r="M57">
        <v>2268</v>
      </c>
    </row>
    <row r="58" spans="1:13" ht="18">
      <c r="A58" s="876"/>
      <c r="B58" s="888"/>
      <c r="C58" s="879" t="s">
        <v>1093</v>
      </c>
      <c r="D58" s="978" t="s">
        <v>551</v>
      </c>
      <c r="E58" s="977"/>
      <c r="F58" s="976"/>
      <c r="G58" s="887"/>
      <c r="H58" s="872"/>
      <c r="I58" s="872"/>
      <c r="J58" s="976">
        <v>30</v>
      </c>
    </row>
    <row r="59" spans="1:13" ht="18">
      <c r="A59" s="876"/>
      <c r="B59" s="876"/>
      <c r="C59" s="879"/>
      <c r="D59" s="1023"/>
      <c r="E59" s="974"/>
      <c r="F59" s="872"/>
      <c r="G59" s="872"/>
      <c r="H59" s="869" t="s">
        <v>740</v>
      </c>
      <c r="I59" s="871" t="s">
        <v>935</v>
      </c>
      <c r="J59" s="870">
        <f>SUM(J56:J58)</f>
        <v>8236.625</v>
      </c>
      <c r="M59" s="93">
        <f>25%*J58+L60</f>
        <v>32.5</v>
      </c>
    </row>
    <row r="60" spans="1:13" ht="18">
      <c r="A60" s="876"/>
      <c r="B60" s="876"/>
      <c r="C60" s="875" t="s">
        <v>928</v>
      </c>
      <c r="D60" s="1023"/>
      <c r="E60" s="974"/>
      <c r="F60" s="872"/>
      <c r="G60" s="872"/>
      <c r="H60" s="872"/>
      <c r="I60" s="872"/>
      <c r="J60" s="872"/>
      <c r="L60">
        <f>25</f>
        <v>25</v>
      </c>
    </row>
    <row r="61" spans="1:13" ht="18">
      <c r="A61" s="876"/>
      <c r="B61" s="876"/>
      <c r="C61" s="879"/>
      <c r="D61" s="1023"/>
      <c r="E61" s="974"/>
      <c r="F61" s="872"/>
      <c r="G61" s="872"/>
      <c r="H61" s="872"/>
      <c r="I61" s="872"/>
      <c r="J61" s="872"/>
    </row>
    <row r="62" spans="1:13" ht="36">
      <c r="A62" s="876"/>
      <c r="B62" s="876"/>
      <c r="C62" s="879" t="s">
        <v>1092</v>
      </c>
      <c r="D62" s="1023"/>
      <c r="E62" s="974"/>
      <c r="F62" s="872"/>
      <c r="G62" s="872"/>
      <c r="H62" s="872"/>
      <c r="I62" s="872"/>
      <c r="J62" s="872"/>
    </row>
    <row r="63" spans="1:13" ht="54">
      <c r="A63" s="876"/>
      <c r="B63" s="876">
        <v>9053</v>
      </c>
      <c r="C63" s="879" t="s">
        <v>1091</v>
      </c>
      <c r="D63" s="978">
        <v>0.25</v>
      </c>
      <c r="E63" s="977" t="s">
        <v>5</v>
      </c>
      <c r="F63" s="976">
        <f t="shared" ref="F63:F68" si="0">M63*25%+M63</f>
        <v>687.5</v>
      </c>
      <c r="G63" s="1022" t="s">
        <v>931</v>
      </c>
      <c r="H63" s="872"/>
      <c r="I63" s="872"/>
      <c r="J63" s="976">
        <f t="shared" ref="J63:J69" si="1">F63*D63</f>
        <v>171.875</v>
      </c>
      <c r="M63">
        <v>550</v>
      </c>
    </row>
    <row r="64" spans="1:13" ht="18">
      <c r="A64" s="876"/>
      <c r="B64" s="876">
        <v>9026</v>
      </c>
      <c r="C64" s="879" t="s">
        <v>1090</v>
      </c>
      <c r="D64" s="978">
        <v>0.5</v>
      </c>
      <c r="E64" s="977" t="s">
        <v>5</v>
      </c>
      <c r="F64" s="976">
        <f t="shared" si="0"/>
        <v>500</v>
      </c>
      <c r="G64" s="1022" t="s">
        <v>931</v>
      </c>
      <c r="H64" s="872"/>
      <c r="I64" s="872"/>
      <c r="J64" s="976">
        <f t="shared" si="1"/>
        <v>250</v>
      </c>
      <c r="M64">
        <v>400</v>
      </c>
    </row>
    <row r="65" spans="1:13" ht="18">
      <c r="A65" s="876"/>
      <c r="B65" s="876">
        <v>9102</v>
      </c>
      <c r="C65" s="879" t="s">
        <v>1089</v>
      </c>
      <c r="D65" s="978">
        <v>0.25</v>
      </c>
      <c r="E65" s="977" t="s">
        <v>5</v>
      </c>
      <c r="F65" s="976">
        <f t="shared" si="0"/>
        <v>500</v>
      </c>
      <c r="G65" s="1022" t="s">
        <v>931</v>
      </c>
      <c r="H65" s="872"/>
      <c r="I65" s="872"/>
      <c r="J65" s="976">
        <f t="shared" si="1"/>
        <v>125</v>
      </c>
      <c r="M65">
        <v>400</v>
      </c>
    </row>
    <row r="66" spans="1:13" ht="36">
      <c r="A66" s="876"/>
      <c r="B66" s="876">
        <v>9027</v>
      </c>
      <c r="C66" s="879" t="s">
        <v>1088</v>
      </c>
      <c r="D66" s="978">
        <v>3</v>
      </c>
      <c r="E66" s="977" t="s">
        <v>930</v>
      </c>
      <c r="F66" s="976">
        <f t="shared" si="0"/>
        <v>437.5</v>
      </c>
      <c r="G66" s="1022" t="s">
        <v>931</v>
      </c>
      <c r="H66" s="872"/>
      <c r="I66" s="872"/>
      <c r="J66" s="976">
        <f t="shared" si="1"/>
        <v>1312.5</v>
      </c>
      <c r="M66">
        <v>350</v>
      </c>
    </row>
    <row r="67" spans="1:13" ht="18">
      <c r="A67" s="876"/>
      <c r="B67" s="876">
        <v>9005</v>
      </c>
      <c r="C67" s="879" t="s">
        <v>932</v>
      </c>
      <c r="D67" s="978">
        <v>0.75</v>
      </c>
      <c r="E67" s="977" t="s">
        <v>5</v>
      </c>
      <c r="F67" s="976">
        <f t="shared" si="0"/>
        <v>500</v>
      </c>
      <c r="G67" s="1022" t="s">
        <v>931</v>
      </c>
      <c r="H67" s="872"/>
      <c r="I67" s="872"/>
      <c r="J67" s="976">
        <f t="shared" si="1"/>
        <v>375</v>
      </c>
      <c r="M67">
        <v>400</v>
      </c>
    </row>
    <row r="68" spans="1:13" ht="18">
      <c r="A68" s="876"/>
      <c r="B68" s="876">
        <v>9057</v>
      </c>
      <c r="C68" s="879" t="s">
        <v>1087</v>
      </c>
      <c r="D68" s="978">
        <v>0.06</v>
      </c>
      <c r="E68" s="977" t="s">
        <v>5</v>
      </c>
      <c r="F68" s="976">
        <f t="shared" si="0"/>
        <v>500</v>
      </c>
      <c r="G68" s="1022" t="s">
        <v>931</v>
      </c>
      <c r="H68" s="872"/>
      <c r="I68" s="872"/>
      <c r="J68" s="976">
        <f t="shared" si="1"/>
        <v>30</v>
      </c>
      <c r="M68">
        <v>400</v>
      </c>
    </row>
    <row r="69" spans="1:13" ht="36">
      <c r="A69" s="876"/>
      <c r="B69" s="876">
        <v>9156</v>
      </c>
      <c r="C69" s="879" t="s">
        <v>1086</v>
      </c>
      <c r="D69" s="978">
        <v>0.05</v>
      </c>
      <c r="E69" s="977" t="s">
        <v>5</v>
      </c>
      <c r="F69" s="976">
        <v>10000</v>
      </c>
      <c r="G69" s="1022" t="s">
        <v>931</v>
      </c>
      <c r="H69" s="872"/>
      <c r="I69" s="872"/>
      <c r="J69" s="976">
        <f t="shared" si="1"/>
        <v>500</v>
      </c>
      <c r="M69">
        <v>5000</v>
      </c>
    </row>
    <row r="70" spans="1:13" ht="18">
      <c r="A70" s="876"/>
      <c r="B70" s="876"/>
      <c r="C70" s="879"/>
      <c r="D70" s="1023"/>
      <c r="E70" s="974"/>
      <c r="F70" s="872"/>
      <c r="G70" s="872"/>
      <c r="H70" s="869" t="s">
        <v>743</v>
      </c>
      <c r="I70" s="871" t="s">
        <v>935</v>
      </c>
      <c r="J70" s="975">
        <f>SUM(J63:J69)</f>
        <v>2764.375</v>
      </c>
    </row>
    <row r="71" spans="1:13" ht="18">
      <c r="A71" s="876"/>
      <c r="B71" s="876"/>
      <c r="C71" s="879"/>
      <c r="D71" s="1023"/>
      <c r="E71" s="974"/>
      <c r="F71" s="872"/>
      <c r="G71" s="872"/>
      <c r="H71" s="869"/>
      <c r="I71" s="871"/>
      <c r="J71" s="975"/>
    </row>
    <row r="72" spans="1:13" ht="18.75">
      <c r="A72" s="876"/>
      <c r="B72" s="876"/>
      <c r="C72" s="879" t="s">
        <v>1085</v>
      </c>
      <c r="D72" s="1465" t="s">
        <v>1065</v>
      </c>
      <c r="E72" s="1465"/>
      <c r="F72" s="872"/>
      <c r="G72" s="872"/>
      <c r="H72" s="872"/>
      <c r="I72" s="871"/>
      <c r="J72" s="881">
        <v>80</v>
      </c>
    </row>
    <row r="73" spans="1:13" ht="18">
      <c r="A73" s="876"/>
      <c r="B73" s="876"/>
      <c r="C73" s="879"/>
      <c r="D73" s="1023"/>
      <c r="E73" s="974"/>
      <c r="F73" s="872"/>
      <c r="G73" s="872"/>
      <c r="H73" s="869" t="s">
        <v>746</v>
      </c>
      <c r="I73" s="871" t="s">
        <v>548</v>
      </c>
      <c r="J73" s="975">
        <f>J72</f>
        <v>80</v>
      </c>
    </row>
    <row r="74" spans="1:13" ht="18">
      <c r="A74" s="876"/>
      <c r="B74" s="876"/>
      <c r="C74" s="879"/>
      <c r="D74" s="1023"/>
      <c r="E74" s="974"/>
      <c r="F74" s="872"/>
      <c r="G74" s="872"/>
      <c r="H74" s="869"/>
      <c r="I74" s="871"/>
      <c r="J74" s="975"/>
    </row>
    <row r="75" spans="1:13" ht="18">
      <c r="A75" s="876"/>
      <c r="B75" s="876"/>
      <c r="C75" s="879" t="s">
        <v>982</v>
      </c>
      <c r="D75" s="1023"/>
      <c r="E75" s="974"/>
      <c r="F75" s="872"/>
      <c r="G75" s="872"/>
      <c r="H75" s="872"/>
      <c r="I75" s="871" t="s">
        <v>548</v>
      </c>
      <c r="J75" s="975">
        <f>J73+J70+J59</f>
        <v>11081</v>
      </c>
    </row>
    <row r="76" spans="1:13" ht="18">
      <c r="A76" s="876"/>
      <c r="B76" s="876"/>
      <c r="C76" s="879" t="s">
        <v>981</v>
      </c>
      <c r="D76" s="1023"/>
      <c r="E76" s="974"/>
      <c r="F76" s="872"/>
      <c r="G76" s="872"/>
      <c r="H76" s="872"/>
      <c r="I76" s="878" t="s">
        <v>548</v>
      </c>
      <c r="J76" s="877">
        <f>J75*1.5%</f>
        <v>166.215</v>
      </c>
    </row>
    <row r="77" spans="1:13" ht="18">
      <c r="A77" s="876"/>
      <c r="B77" s="876"/>
      <c r="C77" s="879" t="s">
        <v>1366</v>
      </c>
      <c r="D77" s="1023"/>
      <c r="E77" s="974"/>
      <c r="F77" s="872"/>
      <c r="G77" s="872"/>
      <c r="H77" s="872"/>
      <c r="I77" s="878" t="s">
        <v>548</v>
      </c>
      <c r="J77" s="877">
        <f>J75*10%</f>
        <v>1108.1000000000001</v>
      </c>
    </row>
    <row r="78" spans="1:13" ht="18">
      <c r="A78" s="876"/>
      <c r="B78" s="876"/>
      <c r="C78" s="879"/>
      <c r="D78" s="1023"/>
      <c r="E78" s="974"/>
      <c r="F78" s="872"/>
      <c r="G78" s="872"/>
      <c r="H78" s="869" t="s">
        <v>1367</v>
      </c>
      <c r="I78" s="871" t="s">
        <v>548</v>
      </c>
      <c r="J78" s="870">
        <f>J77+J76+J75</f>
        <v>12355.315000000001</v>
      </c>
    </row>
    <row r="79" spans="1:13" ht="18">
      <c r="A79" s="876"/>
      <c r="B79" s="876"/>
      <c r="C79" s="879" t="s">
        <v>1362</v>
      </c>
      <c r="D79" s="1023"/>
      <c r="E79" s="974"/>
      <c r="F79" s="872"/>
      <c r="G79" s="872"/>
      <c r="H79" s="872"/>
      <c r="I79" s="878" t="s">
        <v>548</v>
      </c>
      <c r="J79" s="877">
        <f>7.5%*(J78)</f>
        <v>926.64862500000004</v>
      </c>
    </row>
    <row r="80" spans="1:13" ht="18">
      <c r="A80" s="876"/>
      <c r="B80" s="876"/>
      <c r="C80" s="879" t="s">
        <v>1084</v>
      </c>
      <c r="D80" s="1023"/>
      <c r="E80" s="974"/>
      <c r="F80" s="872"/>
      <c r="G80" s="872"/>
      <c r="H80" s="872"/>
      <c r="I80" s="878" t="s">
        <v>548</v>
      </c>
      <c r="J80" s="877">
        <f>J78+J79</f>
        <v>13281.963625</v>
      </c>
    </row>
    <row r="81" spans="1:15" ht="18">
      <c r="A81" s="876"/>
      <c r="B81" s="876"/>
      <c r="C81" s="985" t="s">
        <v>1363</v>
      </c>
      <c r="D81" s="1023"/>
      <c r="E81" s="974"/>
      <c r="F81" s="872"/>
      <c r="G81" s="872"/>
      <c r="H81" s="871" t="s">
        <v>548</v>
      </c>
      <c r="I81" s="870">
        <f>J80</f>
        <v>13281.963625</v>
      </c>
      <c r="J81" s="869" t="s">
        <v>939</v>
      </c>
    </row>
    <row r="82" spans="1:15" ht="18">
      <c r="A82" s="876"/>
      <c r="B82" s="876"/>
      <c r="C82" s="985" t="s">
        <v>1364</v>
      </c>
      <c r="D82" s="1023"/>
      <c r="E82" s="974"/>
      <c r="F82" s="872"/>
      <c r="G82" s="872"/>
      <c r="H82" s="871" t="s">
        <v>548</v>
      </c>
      <c r="I82" s="870">
        <f>I81/100</f>
        <v>132.81963625</v>
      </c>
      <c r="J82" s="869" t="s">
        <v>1365</v>
      </c>
    </row>
    <row r="83" spans="1:15" ht="18">
      <c r="A83" s="876"/>
      <c r="B83" s="876"/>
      <c r="C83" s="875"/>
      <c r="D83" s="1023"/>
      <c r="E83" s="974"/>
      <c r="F83" s="872"/>
      <c r="G83" s="980" t="s">
        <v>711</v>
      </c>
      <c r="H83" s="982" t="s">
        <v>548</v>
      </c>
      <c r="I83" s="981">
        <v>133</v>
      </c>
      <c r="J83" s="980" t="s">
        <v>1365</v>
      </c>
    </row>
    <row r="84" spans="1:15" ht="20.25">
      <c r="A84" s="901"/>
      <c r="B84" s="1460" t="s">
        <v>1077</v>
      </c>
      <c r="C84" s="1461"/>
      <c r="D84" s="899"/>
      <c r="E84" s="900"/>
      <c r="F84" s="899"/>
      <c r="G84" s="898"/>
      <c r="H84" s="898"/>
      <c r="I84" s="898"/>
      <c r="J84" s="898"/>
    </row>
    <row r="85" spans="1:15" ht="20.25">
      <c r="A85" s="901"/>
      <c r="B85" s="1462"/>
      <c r="C85" s="1463"/>
      <c r="D85" s="899"/>
      <c r="E85" s="900"/>
      <c r="F85" s="899"/>
      <c r="G85" s="898"/>
      <c r="H85" s="898"/>
      <c r="I85" s="898"/>
      <c r="J85" s="898"/>
    </row>
    <row r="86" spans="1:15" ht="20.25">
      <c r="A86" s="897" t="s">
        <v>993</v>
      </c>
      <c r="B86" s="895" t="s">
        <v>992</v>
      </c>
      <c r="C86" s="895" t="s">
        <v>0</v>
      </c>
      <c r="D86" s="1464" t="s">
        <v>991</v>
      </c>
      <c r="E86" s="1464"/>
      <c r="F86" s="896" t="s">
        <v>990</v>
      </c>
      <c r="G86" s="895" t="s">
        <v>1</v>
      </c>
      <c r="H86" s="895" t="s">
        <v>989</v>
      </c>
      <c r="I86" s="895" t="s">
        <v>988</v>
      </c>
      <c r="J86" s="894" t="s">
        <v>31</v>
      </c>
    </row>
    <row r="87" spans="1:15" ht="20.25">
      <c r="A87" s="893" t="s">
        <v>5</v>
      </c>
      <c r="B87" s="891"/>
      <c r="C87" s="891"/>
      <c r="D87" s="891"/>
      <c r="E87" s="892"/>
      <c r="F87" s="892"/>
      <c r="G87" s="891"/>
      <c r="H87" s="891"/>
      <c r="I87" s="891"/>
      <c r="J87" s="890" t="s">
        <v>548</v>
      </c>
    </row>
    <row r="88" spans="1:15" ht="21">
      <c r="A88" s="447"/>
      <c r="B88" s="447"/>
      <c r="C88" s="447"/>
      <c r="D88" s="447"/>
      <c r="E88" s="945"/>
      <c r="F88" s="945"/>
      <c r="G88" s="447"/>
      <c r="H88" s="447"/>
      <c r="I88" s="447"/>
      <c r="J88" s="447"/>
    </row>
    <row r="89" spans="1:15" ht="202.5">
      <c r="A89" s="950"/>
      <c r="B89" s="950"/>
      <c r="C89" s="953" t="s">
        <v>1076</v>
      </c>
      <c r="D89" s="961"/>
      <c r="E89" s="967"/>
      <c r="F89" s="948"/>
      <c r="G89" s="947"/>
      <c r="H89" s="947"/>
      <c r="I89" s="947"/>
      <c r="J89" s="947"/>
    </row>
    <row r="90" spans="1:15" ht="20.25">
      <c r="A90" s="950"/>
      <c r="B90" s="950"/>
      <c r="C90" s="953"/>
      <c r="D90" s="961"/>
      <c r="E90" s="967"/>
      <c r="F90" s="948"/>
      <c r="G90" s="947"/>
      <c r="H90" s="947"/>
      <c r="I90" s="947"/>
      <c r="J90" s="947"/>
    </row>
    <row r="91" spans="1:15" ht="40.5">
      <c r="A91" s="950"/>
      <c r="B91" s="950"/>
      <c r="C91" s="942" t="s">
        <v>1075</v>
      </c>
      <c r="D91" s="1024"/>
      <c r="E91" s="949"/>
      <c r="F91" s="948"/>
      <c r="G91" s="946" t="s">
        <v>1074</v>
      </c>
      <c r="H91" s="947"/>
      <c r="I91" s="947"/>
      <c r="J91" s="947"/>
      <c r="O91">
        <f>2204/112</f>
        <v>19.678571428571427</v>
      </c>
    </row>
    <row r="92" spans="1:15" ht="20.25">
      <c r="A92" s="950"/>
      <c r="B92" s="950"/>
      <c r="C92" s="953"/>
      <c r="D92" s="1024"/>
      <c r="E92" s="949"/>
      <c r="F92" s="948"/>
      <c r="G92" s="947"/>
      <c r="H92" s="947"/>
      <c r="I92" s="947"/>
      <c r="J92" s="947"/>
      <c r="L92">
        <f>1/17.85714</f>
        <v>5.6000008960001429E-2</v>
      </c>
    </row>
    <row r="93" spans="1:15" ht="20.25">
      <c r="A93" s="950"/>
      <c r="B93" s="950"/>
      <c r="C93" s="942" t="s">
        <v>1073</v>
      </c>
      <c r="D93" s="1024"/>
      <c r="E93" s="949"/>
      <c r="F93" s="948"/>
      <c r="G93" s="947"/>
      <c r="H93" s="947"/>
      <c r="I93" s="947"/>
      <c r="J93" s="947"/>
    </row>
    <row r="94" spans="1:15" ht="20.25">
      <c r="A94" s="950"/>
      <c r="B94" s="950"/>
      <c r="C94" s="942"/>
      <c r="D94" s="1024"/>
      <c r="E94" s="949"/>
      <c r="F94" s="948"/>
      <c r="G94" s="947"/>
      <c r="H94" s="947"/>
      <c r="I94" s="947"/>
      <c r="J94" s="947"/>
    </row>
    <row r="95" spans="1:15" ht="60.75">
      <c r="A95" s="950"/>
      <c r="B95" s="965"/>
      <c r="C95" s="953" t="s">
        <v>1072</v>
      </c>
      <c r="D95" s="960">
        <v>1.05</v>
      </c>
      <c r="E95" s="962" t="s">
        <v>1041</v>
      </c>
      <c r="F95" s="964">
        <f>88000/20</f>
        <v>4400</v>
      </c>
      <c r="G95" s="963" t="s">
        <v>1041</v>
      </c>
      <c r="H95" s="957"/>
      <c r="I95" s="947"/>
      <c r="J95" s="957">
        <f>F95*D95</f>
        <v>4620</v>
      </c>
      <c r="O95">
        <f>1/0.056</f>
        <v>17.857142857142858</v>
      </c>
    </row>
    <row r="96" spans="1:15" ht="40.5">
      <c r="A96" s="950"/>
      <c r="B96" s="966"/>
      <c r="C96" s="953" t="s">
        <v>1071</v>
      </c>
      <c r="D96" s="960">
        <v>1</v>
      </c>
      <c r="E96" s="949" t="s">
        <v>1052</v>
      </c>
      <c r="F96" s="959">
        <f>25%*N96+N96</f>
        <v>114.75</v>
      </c>
      <c r="G96" s="951" t="s">
        <v>1052</v>
      </c>
      <c r="H96" s="946"/>
      <c r="I96" s="958">
        <v>0.7</v>
      </c>
      <c r="J96" s="957">
        <f>F96*D96</f>
        <v>114.75</v>
      </c>
      <c r="N96">
        <v>91.8</v>
      </c>
    </row>
    <row r="97" spans="1:19" ht="40.5">
      <c r="A97" s="950"/>
      <c r="B97" s="965"/>
      <c r="C97" s="953" t="s">
        <v>526</v>
      </c>
      <c r="D97" s="960">
        <v>1.05</v>
      </c>
      <c r="E97" s="962" t="s">
        <v>1041</v>
      </c>
      <c r="F97" s="959">
        <v>200</v>
      </c>
      <c r="G97" s="963" t="s">
        <v>537</v>
      </c>
      <c r="H97" s="947"/>
      <c r="I97" s="947"/>
      <c r="J97" s="957">
        <f>F97*D97</f>
        <v>210</v>
      </c>
      <c r="N97">
        <v>477.87</v>
      </c>
    </row>
    <row r="98" spans="1:19" ht="20.25">
      <c r="A98" s="950"/>
      <c r="B98" s="965"/>
      <c r="C98" s="942"/>
      <c r="D98" s="960"/>
      <c r="E98" s="962"/>
      <c r="F98" s="964"/>
      <c r="G98" s="963"/>
      <c r="H98" s="946" t="s">
        <v>740</v>
      </c>
      <c r="I98" s="944" t="s">
        <v>935</v>
      </c>
      <c r="J98" s="943">
        <f>SUM(J95:J97)</f>
        <v>4944.75</v>
      </c>
    </row>
    <row r="99" spans="1:19" ht="20.25">
      <c r="A99" s="950"/>
      <c r="B99" s="950"/>
      <c r="C99" s="942" t="s">
        <v>928</v>
      </c>
      <c r="D99" s="1024"/>
      <c r="E99" s="949"/>
      <c r="F99" s="948"/>
      <c r="G99" s="947"/>
      <c r="H99" s="947"/>
      <c r="I99" s="947"/>
      <c r="J99" s="947"/>
    </row>
    <row r="100" spans="1:19" ht="20.25">
      <c r="A100" s="950"/>
      <c r="B100" s="950"/>
      <c r="C100" s="953"/>
      <c r="D100" s="1024"/>
      <c r="E100" s="949"/>
      <c r="F100" s="948"/>
      <c r="G100" s="947"/>
      <c r="H100" s="947"/>
      <c r="I100" s="947"/>
      <c r="J100" s="947"/>
      <c r="S100">
        <f>88000/20</f>
        <v>4400</v>
      </c>
    </row>
    <row r="101" spans="1:19" ht="40.5">
      <c r="A101" s="950"/>
      <c r="B101" s="950"/>
      <c r="C101" s="953" t="s">
        <v>1070</v>
      </c>
      <c r="D101" s="1024"/>
      <c r="E101" s="949"/>
      <c r="F101" s="948"/>
      <c r="G101" s="947"/>
      <c r="H101" s="947"/>
      <c r="I101" s="947"/>
      <c r="J101" s="947"/>
      <c r="N101">
        <f>4000/20</f>
        <v>200</v>
      </c>
    </row>
    <row r="102" spans="1:19" ht="40.5">
      <c r="A102" s="950"/>
      <c r="B102" s="950"/>
      <c r="C102" s="953" t="s">
        <v>1069</v>
      </c>
      <c r="D102" s="960">
        <v>0.34</v>
      </c>
      <c r="E102" s="962" t="s">
        <v>930</v>
      </c>
      <c r="F102" s="959">
        <f>25%*N102+N102</f>
        <v>687.5</v>
      </c>
      <c r="G102" s="961" t="s">
        <v>931</v>
      </c>
      <c r="H102" s="947"/>
      <c r="I102" s="957"/>
      <c r="J102" s="957">
        <f>F102*D102</f>
        <v>233.75000000000003</v>
      </c>
      <c r="N102">
        <v>550</v>
      </c>
    </row>
    <row r="103" spans="1:19" ht="40.5">
      <c r="A103" s="950"/>
      <c r="B103" s="950"/>
      <c r="C103" s="953" t="s">
        <v>929</v>
      </c>
      <c r="D103" s="960">
        <v>0.34</v>
      </c>
      <c r="E103" s="949" t="s">
        <v>930</v>
      </c>
      <c r="F103" s="959">
        <f>25%*N103+N103</f>
        <v>437.5</v>
      </c>
      <c r="G103" s="951" t="s">
        <v>931</v>
      </c>
      <c r="H103" s="947"/>
      <c r="I103" s="958"/>
      <c r="J103" s="957">
        <f>F103*D103</f>
        <v>148.75</v>
      </c>
      <c r="L103">
        <v>1</v>
      </c>
      <c r="N103">
        <v>350</v>
      </c>
    </row>
    <row r="104" spans="1:19" ht="20.25">
      <c r="A104" s="950"/>
      <c r="B104" s="950"/>
      <c r="C104" s="953"/>
      <c r="D104" s="1024"/>
      <c r="E104" s="949"/>
      <c r="F104" s="948"/>
      <c r="G104" s="947"/>
      <c r="H104" s="946" t="s">
        <v>743</v>
      </c>
      <c r="I104" s="944" t="s">
        <v>935</v>
      </c>
      <c r="J104" s="956">
        <f>SUM(J102:J103)</f>
        <v>382.5</v>
      </c>
    </row>
    <row r="105" spans="1:19" ht="20.25">
      <c r="A105" s="950"/>
      <c r="B105" s="950"/>
      <c r="C105" s="942" t="s">
        <v>1068</v>
      </c>
      <c r="D105" s="1024"/>
      <c r="E105" s="949"/>
      <c r="F105" s="948"/>
      <c r="G105" s="947"/>
      <c r="H105" s="946"/>
      <c r="I105" s="944"/>
      <c r="J105" s="956"/>
    </row>
    <row r="106" spans="1:19" ht="20.25">
      <c r="A106" s="950"/>
      <c r="B106" s="950"/>
      <c r="C106" s="953"/>
      <c r="D106" s="1024"/>
      <c r="E106" s="949"/>
      <c r="F106" s="948"/>
      <c r="G106" s="947"/>
      <c r="H106" s="946"/>
      <c r="I106" s="944"/>
      <c r="J106" s="956"/>
    </row>
    <row r="107" spans="1:19" ht="20.25">
      <c r="A107" s="950"/>
      <c r="B107" s="950"/>
      <c r="C107" s="953"/>
      <c r="D107" s="1024"/>
      <c r="E107" s="949"/>
      <c r="F107" s="948"/>
      <c r="G107" s="947"/>
      <c r="H107" s="946"/>
      <c r="I107" s="944"/>
      <c r="J107" s="956"/>
    </row>
    <row r="108" spans="1:19" ht="40.5">
      <c r="A108" s="950"/>
      <c r="B108" s="950"/>
      <c r="C108" s="953" t="s">
        <v>1067</v>
      </c>
      <c r="D108" s="960">
        <v>0.14000000000000001</v>
      </c>
      <c r="E108" s="962" t="s">
        <v>5</v>
      </c>
      <c r="F108" s="959">
        <f>25%*N108+N108</f>
        <v>687.5</v>
      </c>
      <c r="G108" s="961" t="s">
        <v>931</v>
      </c>
      <c r="H108" s="947"/>
      <c r="I108" s="958">
        <v>0.7</v>
      </c>
      <c r="J108" s="957">
        <f>F108*D108</f>
        <v>96.250000000000014</v>
      </c>
      <c r="N108">
        <v>550</v>
      </c>
    </row>
    <row r="109" spans="1:19" ht="40.5">
      <c r="A109" s="950"/>
      <c r="B109" s="950"/>
      <c r="C109" s="953" t="s">
        <v>929</v>
      </c>
      <c r="D109" s="960">
        <v>0.14000000000000001</v>
      </c>
      <c r="E109" s="949" t="s">
        <v>930</v>
      </c>
      <c r="F109" s="959">
        <f>25%*N109+N109</f>
        <v>437.5</v>
      </c>
      <c r="G109" s="951" t="s">
        <v>931</v>
      </c>
      <c r="H109" s="947"/>
      <c r="I109" s="958">
        <v>0.7</v>
      </c>
      <c r="J109" s="957">
        <f>F109*D109</f>
        <v>61.250000000000007</v>
      </c>
      <c r="N109">
        <v>350</v>
      </c>
    </row>
    <row r="110" spans="1:19" ht="20.25">
      <c r="A110" s="950"/>
      <c r="B110" s="950"/>
      <c r="C110" s="953" t="s">
        <v>1066</v>
      </c>
      <c r="D110" s="1466" t="s">
        <v>1065</v>
      </c>
      <c r="E110" s="1466"/>
      <c r="F110" s="948"/>
      <c r="G110" s="947"/>
      <c r="H110" s="947"/>
      <c r="I110" s="944"/>
      <c r="J110" s="957">
        <f>14*25%+14</f>
        <v>17.5</v>
      </c>
      <c r="K110" s="93"/>
      <c r="N110">
        <v>14</v>
      </c>
    </row>
    <row r="111" spans="1:19" ht="20.25">
      <c r="A111" s="950"/>
      <c r="B111" s="950"/>
      <c r="C111" s="953"/>
      <c r="D111" s="1024"/>
      <c r="E111" s="949"/>
      <c r="F111" s="948"/>
      <c r="G111" s="947"/>
      <c r="H111" s="946" t="s">
        <v>746</v>
      </c>
      <c r="I111" s="944" t="s">
        <v>548</v>
      </c>
      <c r="J111" s="956">
        <f>SUM(J108:J110)</f>
        <v>175.00000000000003</v>
      </c>
    </row>
    <row r="112" spans="1:19" ht="20.25">
      <c r="A112" s="950"/>
      <c r="B112" s="950"/>
      <c r="C112" s="953" t="s">
        <v>982</v>
      </c>
      <c r="D112" s="1024"/>
      <c r="E112" s="949"/>
      <c r="F112" s="948"/>
      <c r="G112" s="947"/>
      <c r="H112" s="947"/>
      <c r="I112" s="944" t="s">
        <v>548</v>
      </c>
      <c r="J112" s="956">
        <f>J111+J104+J98</f>
        <v>5502.25</v>
      </c>
    </row>
    <row r="113" spans="1:10" ht="60.75">
      <c r="A113" s="950"/>
      <c r="B113" s="950"/>
      <c r="C113" s="953" t="s">
        <v>1064</v>
      </c>
      <c r="D113" s="1024"/>
      <c r="E113" s="955"/>
      <c r="F113" s="947"/>
      <c r="G113" s="947"/>
      <c r="H113" s="947"/>
      <c r="I113" s="952" t="s">
        <v>548</v>
      </c>
      <c r="J113" s="951">
        <f>J112*0.5%</f>
        <v>27.51125</v>
      </c>
    </row>
    <row r="114" spans="1:10" s="954" customFormat="1" ht="29.25" customHeight="1">
      <c r="A114" s="953"/>
      <c r="B114" s="953"/>
      <c r="C114" s="953" t="s">
        <v>1368</v>
      </c>
      <c r="D114" s="953"/>
      <c r="E114" s="953"/>
      <c r="F114" s="953"/>
      <c r="G114" s="953"/>
      <c r="H114" s="953"/>
      <c r="I114" s="952" t="s">
        <v>548</v>
      </c>
      <c r="J114" s="951">
        <f>10%*J112</f>
        <v>550.22500000000002</v>
      </c>
    </row>
    <row r="115" spans="1:10" s="954" customFormat="1" ht="29.25" customHeight="1">
      <c r="A115" s="953"/>
      <c r="B115" s="953"/>
      <c r="C115" s="953"/>
      <c r="D115" s="953"/>
      <c r="E115" s="953"/>
      <c r="F115" s="953"/>
      <c r="G115" s="953"/>
      <c r="H115" s="946" t="s">
        <v>1367</v>
      </c>
      <c r="I115" s="944" t="s">
        <v>548</v>
      </c>
      <c r="J115" s="943">
        <f>J114+J113+J112</f>
        <v>6079.9862499999999</v>
      </c>
    </row>
    <row r="116" spans="1:10" s="954" customFormat="1" ht="29.25" customHeight="1">
      <c r="A116" s="953"/>
      <c r="B116" s="953"/>
      <c r="C116" s="953" t="s">
        <v>1362</v>
      </c>
      <c r="D116" s="953"/>
      <c r="E116" s="953"/>
      <c r="F116" s="953"/>
      <c r="G116" s="953"/>
      <c r="H116" s="953"/>
      <c r="I116" s="952" t="s">
        <v>548</v>
      </c>
      <c r="J116" s="951">
        <f>7.5%*(J115)</f>
        <v>455.99896874999996</v>
      </c>
    </row>
    <row r="117" spans="1:10" ht="20.25">
      <c r="A117" s="950"/>
      <c r="B117" s="950"/>
      <c r="C117" s="953" t="s">
        <v>1063</v>
      </c>
      <c r="D117" s="1024"/>
      <c r="E117" s="949"/>
      <c r="F117" s="948"/>
      <c r="G117" s="947"/>
      <c r="H117" s="947"/>
      <c r="I117" s="952" t="s">
        <v>548</v>
      </c>
      <c r="J117" s="951">
        <f>J115+J116</f>
        <v>6535.9852187500001</v>
      </c>
    </row>
    <row r="118" spans="1:10" ht="40.5">
      <c r="A118" s="950"/>
      <c r="B118" s="950"/>
      <c r="C118" s="942" t="s">
        <v>938</v>
      </c>
      <c r="D118" s="1024"/>
      <c r="E118" s="949"/>
      <c r="F118" s="948"/>
      <c r="G118" s="947"/>
      <c r="H118" s="944" t="s">
        <v>548</v>
      </c>
      <c r="I118" s="943">
        <f>J117</f>
        <v>6535.9852187500001</v>
      </c>
      <c r="J118" s="946" t="s">
        <v>1062</v>
      </c>
    </row>
    <row r="119" spans="1:10" ht="21">
      <c r="A119" s="447"/>
      <c r="B119" s="447"/>
      <c r="C119" s="942" t="s">
        <v>536</v>
      </c>
      <c r="D119" s="447"/>
      <c r="E119" s="945"/>
      <c r="F119" s="945"/>
      <c r="G119" s="447"/>
      <c r="H119" s="944" t="s">
        <v>548</v>
      </c>
      <c r="I119" s="943">
        <f>I118*20</f>
        <v>130719.704375</v>
      </c>
      <c r="J119" s="942" t="s">
        <v>1061</v>
      </c>
    </row>
    <row r="120" spans="1:10" ht="20.25">
      <c r="G120" s="1129" t="s">
        <v>711</v>
      </c>
      <c r="H120" s="1130" t="s">
        <v>548</v>
      </c>
      <c r="I120" s="1131">
        <v>130720</v>
      </c>
      <c r="J120" s="942" t="s">
        <v>1061</v>
      </c>
    </row>
    <row r="121" spans="1:10" ht="18">
      <c r="A121" s="941"/>
      <c r="B121" s="1467" t="s">
        <v>1060</v>
      </c>
      <c r="C121" s="1468"/>
      <c r="D121" s="939"/>
      <c r="E121" s="940"/>
      <c r="F121" s="939"/>
      <c r="G121" s="938"/>
      <c r="H121" s="938"/>
      <c r="I121" s="938"/>
      <c r="J121" s="938"/>
    </row>
    <row r="122" spans="1:10" ht="18">
      <c r="A122" s="941"/>
      <c r="B122" s="1469"/>
      <c r="C122" s="1470"/>
      <c r="D122" s="939"/>
      <c r="E122" s="940"/>
      <c r="F122" s="939"/>
      <c r="G122" s="938"/>
      <c r="H122" s="938"/>
      <c r="I122" s="938"/>
      <c r="J122" s="938"/>
    </row>
    <row r="123" spans="1:10" ht="18">
      <c r="A123" s="937" t="s">
        <v>993</v>
      </c>
      <c r="B123" s="1021" t="s">
        <v>992</v>
      </c>
      <c r="C123" s="1021" t="s">
        <v>0</v>
      </c>
      <c r="D123" s="1481" t="s">
        <v>991</v>
      </c>
      <c r="E123" s="1481"/>
      <c r="F123" s="936" t="s">
        <v>990</v>
      </c>
      <c r="G123" s="1021" t="s">
        <v>1</v>
      </c>
      <c r="H123" s="1021" t="s">
        <v>989</v>
      </c>
      <c r="I123" s="1021" t="s">
        <v>988</v>
      </c>
      <c r="J123" s="935" t="s">
        <v>31</v>
      </c>
    </row>
    <row r="124" spans="1:10" ht="18">
      <c r="A124" s="934" t="s">
        <v>5</v>
      </c>
      <c r="B124" s="932"/>
      <c r="C124" s="932"/>
      <c r="D124" s="932"/>
      <c r="E124" s="933"/>
      <c r="F124" s="933"/>
      <c r="G124" s="932"/>
      <c r="H124" s="932"/>
      <c r="I124" s="932"/>
      <c r="J124" s="931" t="s">
        <v>548</v>
      </c>
    </row>
    <row r="125" spans="1:10" ht="90">
      <c r="A125" s="915"/>
      <c r="B125" s="876"/>
      <c r="C125" s="1026" t="s">
        <v>1059</v>
      </c>
      <c r="D125" s="1023"/>
      <c r="E125" s="928"/>
      <c r="F125" s="926"/>
      <c r="G125" s="872"/>
      <c r="H125" s="872"/>
      <c r="I125" s="872"/>
      <c r="J125" s="872"/>
    </row>
    <row r="126" spans="1:10" ht="18">
      <c r="A126" s="876"/>
      <c r="B126" s="876"/>
      <c r="C126" s="1026"/>
      <c r="D126" s="1023"/>
      <c r="E126" s="928"/>
      <c r="F126" s="926"/>
      <c r="G126" s="872"/>
      <c r="H126" s="872"/>
      <c r="I126" s="872"/>
      <c r="J126" s="872"/>
    </row>
    <row r="127" spans="1:10" ht="36">
      <c r="A127" s="876"/>
      <c r="B127" s="876"/>
      <c r="C127" s="875" t="s">
        <v>1058</v>
      </c>
      <c r="D127" s="1023"/>
      <c r="E127" s="928"/>
      <c r="F127" s="926"/>
      <c r="G127" s="869" t="s">
        <v>1045</v>
      </c>
      <c r="H127" s="872"/>
      <c r="I127" s="872"/>
      <c r="J127" s="872"/>
    </row>
    <row r="128" spans="1:10" ht="18">
      <c r="A128" s="876"/>
      <c r="B128" s="876"/>
      <c r="C128" s="879"/>
      <c r="D128" s="1023"/>
      <c r="E128" s="928"/>
      <c r="F128" s="926"/>
      <c r="G128" s="872"/>
      <c r="H128" s="872"/>
      <c r="I128" s="872"/>
      <c r="J128" s="872"/>
    </row>
    <row r="129" spans="1:14" ht="18">
      <c r="A129" s="876"/>
      <c r="B129" s="876"/>
      <c r="C129" s="875" t="s">
        <v>926</v>
      </c>
      <c r="D129" s="1023"/>
      <c r="E129" s="928"/>
      <c r="F129" s="926"/>
      <c r="G129" s="872"/>
      <c r="H129" s="872"/>
      <c r="I129" s="872"/>
      <c r="J129" s="872"/>
    </row>
    <row r="130" spans="1:14" ht="18">
      <c r="A130" s="876"/>
      <c r="B130" s="876"/>
      <c r="C130" s="879"/>
      <c r="D130" s="1023"/>
      <c r="E130" s="928"/>
      <c r="F130" s="926"/>
      <c r="G130" s="872"/>
      <c r="H130" s="872"/>
      <c r="I130" s="872"/>
      <c r="J130" s="872"/>
    </row>
    <row r="131" spans="1:14" ht="36.75">
      <c r="A131" s="876"/>
      <c r="B131" s="930" t="s">
        <v>1057</v>
      </c>
      <c r="C131" s="879" t="s">
        <v>1056</v>
      </c>
      <c r="D131" s="1025">
        <v>103</v>
      </c>
      <c r="E131" s="921" t="s">
        <v>1055</v>
      </c>
      <c r="F131" s="920">
        <v>110</v>
      </c>
      <c r="G131" s="887" t="s">
        <v>1055</v>
      </c>
      <c r="H131" s="872"/>
      <c r="I131" s="872"/>
      <c r="J131" s="882">
        <f>F131*D131</f>
        <v>11330</v>
      </c>
    </row>
    <row r="132" spans="1:14" ht="18">
      <c r="A132" s="876"/>
      <c r="B132" s="876">
        <v>2413</v>
      </c>
      <c r="C132" s="879" t="s">
        <v>1054</v>
      </c>
      <c r="D132" s="1025">
        <v>9</v>
      </c>
      <c r="E132" s="921" t="s">
        <v>986</v>
      </c>
      <c r="F132" s="920">
        <f>25%*N132+N132</f>
        <v>255.82999999999998</v>
      </c>
      <c r="G132" s="887" t="s">
        <v>986</v>
      </c>
      <c r="H132" s="872"/>
      <c r="I132" s="872"/>
      <c r="J132" s="882">
        <f>F132*D132</f>
        <v>2302.4699999999998</v>
      </c>
      <c r="N132" s="93">
        <v>204.66399999999999</v>
      </c>
    </row>
    <row r="133" spans="1:14" ht="18">
      <c r="A133" s="876"/>
      <c r="B133" s="888">
        <v>2391</v>
      </c>
      <c r="C133" s="879" t="s">
        <v>1042</v>
      </c>
      <c r="D133" s="1025">
        <v>0.13</v>
      </c>
      <c r="E133" s="921" t="s">
        <v>1041</v>
      </c>
      <c r="F133" s="920">
        <f>25%*N133+N133</f>
        <v>1029.0374999999999</v>
      </c>
      <c r="G133" s="887" t="s">
        <v>1041</v>
      </c>
      <c r="H133" s="872"/>
      <c r="I133" s="872"/>
      <c r="J133" s="882">
        <f>F133*D133</f>
        <v>133.77487499999998</v>
      </c>
      <c r="N133">
        <v>823.23</v>
      </c>
    </row>
    <row r="134" spans="1:14" ht="18">
      <c r="A134" s="876"/>
      <c r="B134" s="888">
        <v>2356</v>
      </c>
      <c r="C134" s="879" t="s">
        <v>1053</v>
      </c>
      <c r="D134" s="1025">
        <v>1.4</v>
      </c>
      <c r="E134" s="921" t="s">
        <v>1052</v>
      </c>
      <c r="F134" s="920">
        <f>25%*N134+N134</f>
        <v>225</v>
      </c>
      <c r="G134" s="887" t="s">
        <v>1052</v>
      </c>
      <c r="H134" s="872"/>
      <c r="I134" s="872"/>
      <c r="J134" s="882">
        <f>F134*D134</f>
        <v>315</v>
      </c>
      <c r="L134">
        <f>154/1.96</f>
        <v>78.571428571428569</v>
      </c>
      <c r="N134">
        <v>180</v>
      </c>
    </row>
    <row r="135" spans="1:14" ht="36">
      <c r="A135" s="876"/>
      <c r="B135" s="888" t="s">
        <v>1040</v>
      </c>
      <c r="C135" s="879" t="s">
        <v>1039</v>
      </c>
      <c r="D135" s="1025">
        <v>1.75</v>
      </c>
      <c r="E135" s="921" t="s">
        <v>1038</v>
      </c>
      <c r="F135" s="920">
        <f>25%*N135+N135</f>
        <v>537.5</v>
      </c>
      <c r="G135" s="887" t="s">
        <v>1038</v>
      </c>
      <c r="H135" s="872"/>
      <c r="I135" s="878"/>
      <c r="J135" s="882">
        <f>F135*D135</f>
        <v>940.625</v>
      </c>
      <c r="N135">
        <v>430</v>
      </c>
    </row>
    <row r="136" spans="1:14" ht="18.75">
      <c r="A136" s="876"/>
      <c r="B136" s="876"/>
      <c r="C136" s="879" t="s">
        <v>1037</v>
      </c>
      <c r="D136" s="1025"/>
      <c r="E136" s="921"/>
      <c r="F136" s="929" t="s">
        <v>983</v>
      </c>
      <c r="G136" s="1022"/>
      <c r="H136" s="872"/>
      <c r="I136" s="872"/>
      <c r="J136" s="881">
        <v>25</v>
      </c>
      <c r="N136">
        <f>1.4*1.4</f>
        <v>1.9599999999999997</v>
      </c>
    </row>
    <row r="137" spans="1:14" ht="18">
      <c r="A137" s="876"/>
      <c r="B137" s="876"/>
      <c r="C137" s="879"/>
      <c r="D137" s="1023"/>
      <c r="E137" s="928"/>
      <c r="F137" s="926"/>
      <c r="G137" s="872"/>
      <c r="H137" s="869" t="s">
        <v>740</v>
      </c>
      <c r="I137" s="871" t="s">
        <v>935</v>
      </c>
      <c r="J137" s="870">
        <f>SUM(J131:J136)</f>
        <v>15046.869874999999</v>
      </c>
    </row>
    <row r="138" spans="1:14" ht="18">
      <c r="A138" s="876"/>
      <c r="B138" s="876"/>
      <c r="C138" s="875" t="s">
        <v>928</v>
      </c>
      <c r="D138" s="1023"/>
      <c r="E138" s="928"/>
      <c r="F138" s="926"/>
      <c r="G138" s="872"/>
      <c r="H138" s="872"/>
      <c r="I138" s="872"/>
      <c r="J138" s="872"/>
    </row>
    <row r="139" spans="1:14" ht="18">
      <c r="A139" s="876"/>
      <c r="B139" s="876"/>
      <c r="C139" s="879"/>
      <c r="D139" s="1023"/>
      <c r="E139" s="928"/>
      <c r="F139" s="926"/>
      <c r="G139" s="872"/>
      <c r="H139" s="872"/>
      <c r="I139" s="872"/>
      <c r="J139" s="872"/>
      <c r="L139">
        <f>25%*20+20</f>
        <v>25</v>
      </c>
    </row>
    <row r="140" spans="1:14" ht="18">
      <c r="A140" s="876"/>
      <c r="B140" s="876"/>
      <c r="C140" s="879" t="s">
        <v>1051</v>
      </c>
      <c r="D140" s="882">
        <v>3</v>
      </c>
      <c r="E140" s="921" t="s">
        <v>5</v>
      </c>
      <c r="F140" s="920">
        <f>25%*N140+N140</f>
        <v>1000</v>
      </c>
      <c r="G140" s="1022" t="s">
        <v>931</v>
      </c>
      <c r="H140" s="872"/>
      <c r="I140" s="883"/>
      <c r="J140" s="882">
        <f>F140*D140</f>
        <v>3000</v>
      </c>
      <c r="L140">
        <f>1200/10.76</f>
        <v>111.52416356877323</v>
      </c>
      <c r="N140">
        <v>800</v>
      </c>
    </row>
    <row r="141" spans="1:14" ht="18">
      <c r="A141" s="876"/>
      <c r="B141" s="876"/>
      <c r="C141" s="879" t="s">
        <v>1034</v>
      </c>
      <c r="D141" s="1025">
        <v>2</v>
      </c>
      <c r="E141" s="921" t="s">
        <v>5</v>
      </c>
      <c r="F141" s="920">
        <f>25%*N141+N141</f>
        <v>437.5</v>
      </c>
      <c r="G141" s="1022" t="s">
        <v>931</v>
      </c>
      <c r="H141" s="872"/>
      <c r="I141" s="872"/>
      <c r="J141" s="882">
        <f>F141*D141</f>
        <v>875</v>
      </c>
      <c r="N141">
        <v>350</v>
      </c>
    </row>
    <row r="142" spans="1:14" ht="18">
      <c r="A142" s="876"/>
      <c r="B142" s="876"/>
      <c r="C142" s="879" t="s">
        <v>932</v>
      </c>
      <c r="D142" s="1025">
        <v>0.06</v>
      </c>
      <c r="E142" s="921" t="s">
        <v>5</v>
      </c>
      <c r="F142" s="920">
        <f>25%*N142+N142</f>
        <v>500</v>
      </c>
      <c r="G142" s="1022" t="s">
        <v>931</v>
      </c>
      <c r="H142" s="872"/>
      <c r="I142" s="872"/>
      <c r="J142" s="882">
        <f>F142*D142</f>
        <v>30</v>
      </c>
      <c r="N142">
        <v>400</v>
      </c>
    </row>
    <row r="143" spans="1:14" ht="18">
      <c r="A143" s="876"/>
      <c r="B143" s="876"/>
      <c r="C143" s="879"/>
      <c r="D143" s="1023"/>
      <c r="E143" s="928"/>
      <c r="F143" s="926"/>
      <c r="G143" s="872"/>
      <c r="H143" s="869" t="s">
        <v>743</v>
      </c>
      <c r="I143" s="871" t="s">
        <v>935</v>
      </c>
      <c r="J143" s="880">
        <f>SUM(J140:J142)</f>
        <v>3905</v>
      </c>
    </row>
    <row r="144" spans="1:14" ht="18">
      <c r="A144" s="876"/>
      <c r="B144" s="876"/>
      <c r="C144" s="875" t="s">
        <v>984</v>
      </c>
      <c r="D144" s="1023"/>
      <c r="E144" s="928"/>
      <c r="F144" s="926"/>
      <c r="G144" s="872"/>
      <c r="H144" s="869"/>
      <c r="I144" s="871"/>
      <c r="J144" s="880"/>
    </row>
    <row r="145" spans="1:13" ht="18">
      <c r="A145" s="876"/>
      <c r="B145" s="876"/>
      <c r="C145" s="879"/>
      <c r="D145" s="1023"/>
      <c r="E145" s="928"/>
      <c r="F145" s="926"/>
      <c r="G145" s="872"/>
      <c r="H145" s="869"/>
      <c r="I145" s="871"/>
      <c r="J145" s="880"/>
    </row>
    <row r="146" spans="1:13" ht="18.75">
      <c r="A146" s="876"/>
      <c r="B146" s="876"/>
      <c r="C146" s="879" t="s">
        <v>1033</v>
      </c>
      <c r="D146" s="1023"/>
      <c r="E146" s="928"/>
      <c r="F146" s="1480" t="s">
        <v>983</v>
      </c>
      <c r="G146" s="1480"/>
      <c r="H146" s="872"/>
      <c r="I146" s="872"/>
      <c r="J146" s="881">
        <v>50</v>
      </c>
      <c r="M146">
        <f>40*25%+40</f>
        <v>50</v>
      </c>
    </row>
    <row r="147" spans="1:13" ht="18">
      <c r="A147" s="876"/>
      <c r="B147" s="876"/>
      <c r="C147" s="879"/>
      <c r="D147" s="1023"/>
      <c r="E147" s="928"/>
      <c r="F147" s="926"/>
      <c r="G147" s="872"/>
      <c r="H147" s="869" t="s">
        <v>746</v>
      </c>
      <c r="I147" s="871" t="s">
        <v>935</v>
      </c>
      <c r="J147" s="880">
        <v>50</v>
      </c>
    </row>
    <row r="148" spans="1:13" ht="18">
      <c r="A148" s="876"/>
      <c r="B148" s="876"/>
      <c r="C148" s="879" t="s">
        <v>982</v>
      </c>
      <c r="D148" s="1023"/>
      <c r="E148" s="928"/>
      <c r="F148" s="926"/>
      <c r="G148" s="872"/>
      <c r="H148" s="872"/>
      <c r="I148" s="871" t="s">
        <v>935</v>
      </c>
      <c r="J148" s="880">
        <f>J137+J143+J147</f>
        <v>19001.869874999997</v>
      </c>
    </row>
    <row r="149" spans="1:13" ht="54">
      <c r="A149" s="876"/>
      <c r="B149" s="876"/>
      <c r="C149" s="879" t="s">
        <v>1050</v>
      </c>
      <c r="D149" s="1023"/>
      <c r="E149" s="873"/>
      <c r="F149" s="872"/>
      <c r="G149" s="872"/>
      <c r="H149" s="872"/>
      <c r="I149" s="878" t="s">
        <v>548</v>
      </c>
      <c r="J149" s="877">
        <f>J148*1.5%</f>
        <v>285.02804812499994</v>
      </c>
    </row>
    <row r="150" spans="1:13" ht="18">
      <c r="A150" s="876"/>
      <c r="B150" s="876"/>
      <c r="C150" s="879" t="s">
        <v>1368</v>
      </c>
      <c r="D150" s="1023"/>
      <c r="E150" s="928"/>
      <c r="F150" s="926"/>
      <c r="G150" s="872"/>
      <c r="H150" s="872"/>
      <c r="I150" s="878" t="s">
        <v>548</v>
      </c>
      <c r="J150" s="877">
        <f>10%*J148</f>
        <v>1900.1869874999998</v>
      </c>
    </row>
    <row r="151" spans="1:13" ht="18">
      <c r="A151" s="876"/>
      <c r="B151" s="876"/>
      <c r="C151" s="879"/>
      <c r="D151" s="1023"/>
      <c r="E151" s="928"/>
      <c r="F151" s="926"/>
      <c r="G151" s="872"/>
      <c r="H151" s="869" t="s">
        <v>1367</v>
      </c>
      <c r="I151" s="871" t="s">
        <v>548</v>
      </c>
      <c r="J151" s="870">
        <f>J150+J149+J148</f>
        <v>21187.084910624995</v>
      </c>
    </row>
    <row r="152" spans="1:13" ht="18">
      <c r="A152" s="876"/>
      <c r="B152" s="876"/>
      <c r="C152" s="879" t="s">
        <v>1362</v>
      </c>
      <c r="D152" s="1023"/>
      <c r="E152" s="928"/>
      <c r="F152" s="926"/>
      <c r="G152" s="872"/>
      <c r="H152" s="872"/>
      <c r="I152" s="878" t="s">
        <v>548</v>
      </c>
      <c r="J152" s="877">
        <f>7.5%*(J151)</f>
        <v>1589.0313682968747</v>
      </c>
    </row>
    <row r="153" spans="1:13" ht="18">
      <c r="A153" s="876"/>
      <c r="B153" s="876"/>
      <c r="C153" s="879" t="s">
        <v>980</v>
      </c>
      <c r="D153" s="1023"/>
      <c r="E153" s="928"/>
      <c r="F153" s="926"/>
      <c r="G153" s="872"/>
      <c r="H153" s="872"/>
      <c r="I153" s="878" t="s">
        <v>548</v>
      </c>
      <c r="J153" s="877">
        <f>J152+J151</f>
        <v>22776.116278921869</v>
      </c>
    </row>
    <row r="154" spans="1:13" ht="36">
      <c r="A154" s="876"/>
      <c r="B154" s="876"/>
      <c r="C154" s="875" t="s">
        <v>938</v>
      </c>
      <c r="D154" s="1023"/>
      <c r="E154" s="928"/>
      <c r="F154" s="926"/>
      <c r="G154" s="872"/>
      <c r="H154" s="871" t="s">
        <v>548</v>
      </c>
      <c r="I154" s="870">
        <f>J153</f>
        <v>22776.116278921869</v>
      </c>
      <c r="J154" s="869" t="s">
        <v>979</v>
      </c>
    </row>
    <row r="155" spans="1:13" ht="18.75">
      <c r="A155" s="868"/>
      <c r="B155" s="868"/>
      <c r="C155" s="875" t="s">
        <v>1049</v>
      </c>
      <c r="D155" s="868"/>
      <c r="E155" s="925"/>
      <c r="F155" s="925"/>
      <c r="G155" s="868"/>
      <c r="H155" s="871" t="s">
        <v>548</v>
      </c>
      <c r="I155" s="870">
        <f>I154/100</f>
        <v>227.7611627892187</v>
      </c>
      <c r="J155" s="869" t="s">
        <v>994</v>
      </c>
    </row>
    <row r="156" spans="1:13" ht="18">
      <c r="G156" s="1132" t="s">
        <v>711</v>
      </c>
      <c r="H156" s="1132" t="s">
        <v>548</v>
      </c>
      <c r="I156" s="1133">
        <v>228</v>
      </c>
      <c r="J156" s="869" t="s">
        <v>994</v>
      </c>
    </row>
    <row r="157" spans="1:13" ht="20.25">
      <c r="A157" s="901"/>
      <c r="B157" s="1476" t="s">
        <v>1048</v>
      </c>
      <c r="C157" s="1477"/>
      <c r="D157" s="899"/>
      <c r="E157" s="900"/>
      <c r="F157" s="899"/>
      <c r="G157" s="898"/>
      <c r="H157" s="898"/>
      <c r="I157" s="898"/>
      <c r="J157" s="898"/>
    </row>
    <row r="158" spans="1:13" ht="20.25">
      <c r="A158" s="901"/>
      <c r="B158" s="1478"/>
      <c r="C158" s="1479"/>
      <c r="D158" s="899"/>
      <c r="E158" s="900"/>
      <c r="F158" s="899"/>
      <c r="G158" s="898"/>
      <c r="H158" s="898"/>
      <c r="I158" s="898"/>
      <c r="J158" s="898"/>
    </row>
    <row r="159" spans="1:13" ht="20.25">
      <c r="A159" s="897" t="s">
        <v>993</v>
      </c>
      <c r="B159" s="1019" t="s">
        <v>992</v>
      </c>
      <c r="C159" s="1019" t="s">
        <v>0</v>
      </c>
      <c r="D159" s="1464" t="s">
        <v>991</v>
      </c>
      <c r="E159" s="1464"/>
      <c r="F159" s="896" t="s">
        <v>990</v>
      </c>
      <c r="G159" s="1019" t="s">
        <v>1</v>
      </c>
      <c r="H159" s="1019" t="s">
        <v>989</v>
      </c>
      <c r="I159" s="1019" t="s">
        <v>988</v>
      </c>
      <c r="J159" s="894" t="s">
        <v>31</v>
      </c>
    </row>
    <row r="160" spans="1:13" s="868" customFormat="1" ht="18.75">
      <c r="E160" s="925"/>
      <c r="F160" s="925"/>
    </row>
    <row r="161" spans="1:14" s="868" customFormat="1" ht="198">
      <c r="A161" s="915">
        <v>48</v>
      </c>
      <c r="B161" s="876"/>
      <c r="C161" s="1026" t="s">
        <v>1047</v>
      </c>
      <c r="D161" s="1023"/>
      <c r="E161" s="873"/>
      <c r="F161" s="872"/>
      <c r="G161" s="872"/>
      <c r="H161" s="872"/>
      <c r="I161" s="872"/>
      <c r="J161" s="872"/>
    </row>
    <row r="162" spans="1:14" s="868" customFormat="1" ht="18.75">
      <c r="A162" s="876"/>
      <c r="B162" s="876"/>
      <c r="C162" s="1026"/>
      <c r="D162" s="1023"/>
      <c r="E162" s="873"/>
      <c r="F162" s="872"/>
      <c r="G162" s="872"/>
      <c r="H162" s="872"/>
      <c r="I162" s="872"/>
      <c r="J162" s="872"/>
    </row>
    <row r="163" spans="1:14" s="868" customFormat="1" ht="36">
      <c r="A163" s="876"/>
      <c r="B163" s="876"/>
      <c r="C163" s="875" t="s">
        <v>1046</v>
      </c>
      <c r="D163" s="1023"/>
      <c r="E163" s="873"/>
      <c r="F163" s="872"/>
      <c r="G163" s="869" t="s">
        <v>1045</v>
      </c>
      <c r="H163" s="872"/>
      <c r="I163" s="872"/>
      <c r="J163" s="872"/>
    </row>
    <row r="164" spans="1:14" s="868" customFormat="1" ht="18.75">
      <c r="A164" s="876"/>
      <c r="B164" s="876"/>
      <c r="C164" s="879"/>
      <c r="D164" s="1023"/>
      <c r="E164" s="873"/>
      <c r="F164" s="872"/>
      <c r="G164" s="872"/>
      <c r="H164" s="872"/>
      <c r="I164" s="872"/>
      <c r="J164" s="872"/>
    </row>
    <row r="165" spans="1:14" s="868" customFormat="1" ht="18.75">
      <c r="A165" s="876"/>
      <c r="B165" s="876"/>
      <c r="C165" s="875" t="s">
        <v>926</v>
      </c>
      <c r="D165" s="1023"/>
      <c r="E165" s="873"/>
      <c r="F165" s="872"/>
      <c r="G165" s="872"/>
      <c r="H165" s="872"/>
      <c r="I165" s="872"/>
      <c r="J165" s="872"/>
    </row>
    <row r="166" spans="1:14" s="868" customFormat="1" ht="18.75">
      <c r="A166" s="876"/>
      <c r="B166" s="876"/>
      <c r="C166" s="879"/>
      <c r="D166" s="1023"/>
      <c r="E166" s="873"/>
      <c r="F166" s="872"/>
      <c r="G166" s="872"/>
      <c r="H166" s="872"/>
      <c r="I166" s="872"/>
      <c r="J166" s="872"/>
    </row>
    <row r="167" spans="1:14" s="868" customFormat="1" ht="54">
      <c r="A167" s="876"/>
      <c r="B167" s="924"/>
      <c r="C167" s="923" t="s">
        <v>1044</v>
      </c>
      <c r="D167" s="922">
        <v>103</v>
      </c>
      <c r="E167" s="921" t="s">
        <v>1043</v>
      </c>
      <c r="F167" s="920">
        <v>140</v>
      </c>
      <c r="G167" s="887" t="s">
        <v>1043</v>
      </c>
      <c r="H167" s="872"/>
      <c r="I167" s="872"/>
      <c r="J167" s="882">
        <f>F167*D167</f>
        <v>14420</v>
      </c>
    </row>
    <row r="168" spans="1:14" s="868" customFormat="1" ht="18.75">
      <c r="A168" s="876"/>
      <c r="B168" s="876">
        <v>2415</v>
      </c>
      <c r="C168" s="879" t="s">
        <v>987</v>
      </c>
      <c r="D168" s="1025">
        <v>5.61</v>
      </c>
      <c r="E168" s="885" t="s">
        <v>986</v>
      </c>
      <c r="F168" s="882">
        <f>N168*25%+N168</f>
        <v>197.8125</v>
      </c>
      <c r="G168" s="887" t="s">
        <v>986</v>
      </c>
      <c r="H168" s="872"/>
      <c r="I168" s="872"/>
      <c r="J168" s="882">
        <v>466.52</v>
      </c>
      <c r="N168" s="868">
        <v>158.25</v>
      </c>
    </row>
    <row r="169" spans="1:14" s="868" customFormat="1" ht="18.75">
      <c r="A169" s="876"/>
      <c r="B169" s="888">
        <v>2391</v>
      </c>
      <c r="C169" s="879" t="s">
        <v>1042</v>
      </c>
      <c r="D169" s="1025">
        <v>0.14000000000000001</v>
      </c>
      <c r="E169" s="885" t="s">
        <v>1041</v>
      </c>
      <c r="F169" s="882">
        <f>N169*25%+N169</f>
        <v>1029.0374999999999</v>
      </c>
      <c r="G169" s="887" t="s">
        <v>1041</v>
      </c>
      <c r="H169" s="872"/>
      <c r="I169" s="872"/>
      <c r="J169" s="882">
        <v>115.25220000000002</v>
      </c>
      <c r="N169" s="868">
        <v>823.23</v>
      </c>
    </row>
    <row r="170" spans="1:14" s="868" customFormat="1" ht="36">
      <c r="A170" s="876"/>
      <c r="B170" s="888" t="s">
        <v>1040</v>
      </c>
      <c r="C170" s="879" t="s">
        <v>1039</v>
      </c>
      <c r="D170" s="1025">
        <v>1</v>
      </c>
      <c r="E170" s="885" t="s">
        <v>1038</v>
      </c>
      <c r="F170" s="882">
        <f>N170*25%+N170</f>
        <v>537.5</v>
      </c>
      <c r="G170" s="887" t="s">
        <v>1038</v>
      </c>
      <c r="H170" s="872"/>
      <c r="I170" s="878"/>
      <c r="J170" s="882">
        <v>430</v>
      </c>
      <c r="N170" s="868">
        <v>430</v>
      </c>
    </row>
    <row r="171" spans="1:14" s="868" customFormat="1" ht="18.75">
      <c r="A171" s="876"/>
      <c r="B171" s="876"/>
      <c r="C171" s="879" t="s">
        <v>1037</v>
      </c>
      <c r="D171" s="1025"/>
      <c r="E171" s="885"/>
      <c r="F171" s="1480" t="s">
        <v>983</v>
      </c>
      <c r="G171" s="1480"/>
      <c r="H171" s="872"/>
      <c r="I171" s="872"/>
      <c r="J171" s="881">
        <v>200</v>
      </c>
      <c r="K171" s="919">
        <v>40</v>
      </c>
      <c r="L171" s="868" t="s">
        <v>1036</v>
      </c>
    </row>
    <row r="172" spans="1:14" s="868" customFormat="1" ht="18.75">
      <c r="A172" s="876"/>
      <c r="B172" s="876"/>
      <c r="C172" s="879"/>
      <c r="D172" s="1023"/>
      <c r="E172" s="873"/>
      <c r="F172" s="872"/>
      <c r="G172" s="872"/>
      <c r="H172" s="869" t="s">
        <v>740</v>
      </c>
      <c r="I172" s="871" t="s">
        <v>935</v>
      </c>
      <c r="J172" s="870">
        <f>SUM(J167:J171)</f>
        <v>15631.772200000001</v>
      </c>
    </row>
    <row r="173" spans="1:14" s="868" customFormat="1" ht="18.75">
      <c r="A173" s="876"/>
      <c r="B173" s="876"/>
      <c r="C173" s="875" t="s">
        <v>928</v>
      </c>
      <c r="D173" s="1023"/>
      <c r="E173" s="873"/>
      <c r="F173" s="872"/>
      <c r="G173" s="872"/>
      <c r="H173" s="872"/>
      <c r="I173" s="872"/>
      <c r="J173" s="872"/>
    </row>
    <row r="174" spans="1:14" s="868" customFormat="1" ht="18.75">
      <c r="A174" s="876"/>
      <c r="B174" s="876"/>
      <c r="C174" s="879"/>
      <c r="D174" s="1023"/>
      <c r="E174" s="873"/>
      <c r="F174" s="872"/>
      <c r="G174" s="872"/>
      <c r="H174" s="872"/>
      <c r="I174" s="872"/>
      <c r="J174" s="872"/>
    </row>
    <row r="175" spans="1:14" s="868" customFormat="1" ht="36">
      <c r="A175" s="876"/>
      <c r="B175" s="876">
        <v>9087</v>
      </c>
      <c r="C175" s="879" t="s">
        <v>1035</v>
      </c>
      <c r="D175" s="882">
        <v>3.5</v>
      </c>
      <c r="E175" s="885" t="s">
        <v>5</v>
      </c>
      <c r="F175" s="882">
        <f>N175*25%+N175</f>
        <v>875</v>
      </c>
      <c r="G175" s="1022" t="s">
        <v>931</v>
      </c>
      <c r="H175" s="872"/>
      <c r="I175" s="883"/>
      <c r="J175" s="882">
        <v>2450</v>
      </c>
      <c r="N175" s="868">
        <v>700</v>
      </c>
    </row>
    <row r="176" spans="1:14" s="868" customFormat="1" ht="18.75">
      <c r="A176" s="876"/>
      <c r="B176" s="876">
        <v>9027</v>
      </c>
      <c r="C176" s="879" t="s">
        <v>1034</v>
      </c>
      <c r="D176" s="1025">
        <v>1.75</v>
      </c>
      <c r="E176" s="885" t="s">
        <v>5</v>
      </c>
      <c r="F176" s="882">
        <f>N176*25%+N176</f>
        <v>437.5</v>
      </c>
      <c r="G176" s="1022" t="s">
        <v>931</v>
      </c>
      <c r="H176" s="872"/>
      <c r="I176" s="872"/>
      <c r="J176" s="882">
        <v>612.5</v>
      </c>
      <c r="N176" s="868">
        <v>350</v>
      </c>
    </row>
    <row r="177" spans="1:14" s="868" customFormat="1" ht="18.75">
      <c r="A177" s="876"/>
      <c r="B177" s="876">
        <v>9005</v>
      </c>
      <c r="C177" s="879" t="s">
        <v>932</v>
      </c>
      <c r="D177" s="1025">
        <v>0.06</v>
      </c>
      <c r="E177" s="885" t="s">
        <v>5</v>
      </c>
      <c r="F177" s="882">
        <f>N177*25%+N177</f>
        <v>500</v>
      </c>
      <c r="G177" s="1022" t="s">
        <v>931</v>
      </c>
      <c r="H177" s="872"/>
      <c r="I177" s="872"/>
      <c r="J177" s="882">
        <v>24</v>
      </c>
      <c r="N177" s="868">
        <v>400</v>
      </c>
    </row>
    <row r="178" spans="1:14" s="868" customFormat="1" ht="18.75">
      <c r="A178" s="876"/>
      <c r="B178" s="876"/>
      <c r="C178" s="879"/>
      <c r="D178" s="1023"/>
      <c r="E178" s="873"/>
      <c r="F178" s="872"/>
      <c r="G178" s="872"/>
      <c r="H178" s="869" t="s">
        <v>743</v>
      </c>
      <c r="I178" s="871" t="s">
        <v>935</v>
      </c>
      <c r="J178" s="880">
        <f>SUM(J175:J177)</f>
        <v>3086.5</v>
      </c>
    </row>
    <row r="179" spans="1:14" s="868" customFormat="1" ht="18.75">
      <c r="A179" s="876"/>
      <c r="B179" s="876"/>
      <c r="C179" s="875" t="s">
        <v>984</v>
      </c>
      <c r="D179" s="1023"/>
      <c r="E179" s="873"/>
      <c r="F179" s="872"/>
      <c r="G179" s="872"/>
      <c r="H179" s="869"/>
      <c r="I179" s="871"/>
      <c r="J179" s="880"/>
    </row>
    <row r="180" spans="1:14" s="868" customFormat="1" ht="18.75">
      <c r="A180" s="876"/>
      <c r="B180" s="876"/>
      <c r="C180" s="879"/>
      <c r="D180" s="1023"/>
      <c r="E180" s="873"/>
      <c r="F180" s="872"/>
      <c r="G180" s="872"/>
      <c r="H180" s="869"/>
      <c r="I180" s="871"/>
      <c r="J180" s="880"/>
    </row>
    <row r="181" spans="1:14" s="868" customFormat="1" ht="18.75">
      <c r="A181" s="876"/>
      <c r="B181" s="876"/>
      <c r="C181" s="879" t="s">
        <v>1033</v>
      </c>
      <c r="D181" s="1023"/>
      <c r="E181" s="873"/>
      <c r="F181" s="1480" t="s">
        <v>983</v>
      </c>
      <c r="G181" s="1480"/>
      <c r="H181" s="872"/>
      <c r="I181" s="872"/>
      <c r="J181" s="881">
        <v>50</v>
      </c>
      <c r="K181" s="919">
        <v>15.5</v>
      </c>
    </row>
    <row r="182" spans="1:14" s="868" customFormat="1" ht="18.75">
      <c r="A182" s="876"/>
      <c r="B182" s="876"/>
      <c r="C182" s="879"/>
      <c r="D182" s="1023"/>
      <c r="E182" s="873"/>
      <c r="F182" s="872"/>
      <c r="G182" s="872"/>
      <c r="H182" s="869" t="s">
        <v>746</v>
      </c>
      <c r="I182" s="871" t="s">
        <v>935</v>
      </c>
      <c r="J182" s="880">
        <f>SUM(J181)</f>
        <v>50</v>
      </c>
    </row>
    <row r="183" spans="1:14" s="868" customFormat="1" ht="18.75">
      <c r="A183" s="876"/>
      <c r="B183" s="876"/>
      <c r="C183" s="879" t="s">
        <v>982</v>
      </c>
      <c r="D183" s="1023"/>
      <c r="E183" s="873"/>
      <c r="F183" s="872"/>
      <c r="G183" s="872"/>
      <c r="H183" s="872"/>
      <c r="I183" s="871" t="s">
        <v>935</v>
      </c>
      <c r="J183" s="880">
        <f>J182+J178+J172</f>
        <v>18768.272199999999</v>
      </c>
    </row>
    <row r="184" spans="1:14" s="868" customFormat="1" ht="18.75">
      <c r="A184" s="876"/>
      <c r="B184" s="876"/>
      <c r="C184" s="879" t="s">
        <v>981</v>
      </c>
      <c r="D184" s="1023"/>
      <c r="E184" s="873"/>
      <c r="F184" s="872"/>
      <c r="G184" s="872"/>
      <c r="H184" s="872"/>
      <c r="I184" s="878" t="s">
        <v>548</v>
      </c>
      <c r="J184" s="877">
        <f>J183*1.5%</f>
        <v>281.52408299999996</v>
      </c>
    </row>
    <row r="185" spans="1:14" s="868" customFormat="1" ht="18.75">
      <c r="A185" s="876"/>
      <c r="B185" s="876"/>
      <c r="C185" s="879" t="s">
        <v>1369</v>
      </c>
      <c r="D185" s="1023"/>
      <c r="E185" s="873"/>
      <c r="F185" s="872"/>
      <c r="G185" s="872"/>
      <c r="H185" s="872"/>
      <c r="I185" s="878" t="s">
        <v>548</v>
      </c>
      <c r="J185" s="877">
        <f>J183*10%</f>
        <v>1876.8272200000001</v>
      </c>
    </row>
    <row r="186" spans="1:14" s="868" customFormat="1" ht="18.75">
      <c r="A186" s="876"/>
      <c r="B186" s="876"/>
      <c r="C186" s="879"/>
      <c r="D186" s="1023"/>
      <c r="E186" s="873"/>
      <c r="F186" s="872"/>
      <c r="G186" s="872"/>
      <c r="H186" s="869" t="s">
        <v>1367</v>
      </c>
      <c r="I186" s="871" t="s">
        <v>935</v>
      </c>
      <c r="J186" s="870">
        <f>J183+J184+J185</f>
        <v>20926.623502999999</v>
      </c>
    </row>
    <row r="187" spans="1:14" s="868" customFormat="1" ht="18.75">
      <c r="A187" s="876"/>
      <c r="B187" s="876"/>
      <c r="C187" s="879" t="s">
        <v>1362</v>
      </c>
      <c r="D187" s="1023"/>
      <c r="E187" s="873"/>
      <c r="F187" s="872"/>
      <c r="G187" s="872"/>
      <c r="H187" s="872"/>
      <c r="I187" s="878" t="s">
        <v>548</v>
      </c>
      <c r="J187" s="877">
        <f>J186*7.5%</f>
        <v>1569.4967627249998</v>
      </c>
    </row>
    <row r="188" spans="1:14" s="868" customFormat="1" ht="18.75">
      <c r="A188" s="876"/>
      <c r="B188" s="876"/>
      <c r="C188" s="879" t="s">
        <v>980</v>
      </c>
      <c r="D188" s="1023"/>
      <c r="E188" s="873"/>
      <c r="F188" s="872"/>
      <c r="G188" s="872"/>
      <c r="H188" s="872"/>
      <c r="I188" s="878" t="s">
        <v>548</v>
      </c>
      <c r="J188" s="877">
        <f>J186+J187</f>
        <v>22496.120265725</v>
      </c>
    </row>
    <row r="189" spans="1:14" s="868" customFormat="1" ht="36">
      <c r="A189" s="876"/>
      <c r="B189" s="876"/>
      <c r="C189" s="875" t="s">
        <v>938</v>
      </c>
      <c r="D189" s="1023"/>
      <c r="E189" s="873"/>
      <c r="F189" s="872"/>
      <c r="G189" s="872"/>
      <c r="H189" s="871" t="s">
        <v>548</v>
      </c>
      <c r="I189" s="870">
        <f>J188</f>
        <v>22496.120265725</v>
      </c>
      <c r="J189" s="869" t="s">
        <v>979</v>
      </c>
    </row>
    <row r="190" spans="1:14" s="868" customFormat="1" ht="19.5" customHeight="1">
      <c r="A190" s="876"/>
      <c r="B190" s="876"/>
      <c r="C190" s="875" t="s">
        <v>1032</v>
      </c>
      <c r="D190" s="1023"/>
      <c r="E190" s="873"/>
      <c r="F190" s="872"/>
      <c r="G190" s="872"/>
      <c r="H190" s="871" t="s">
        <v>548</v>
      </c>
      <c r="I190" s="870">
        <f>I189/100</f>
        <v>224.96120265725</v>
      </c>
      <c r="J190" s="869" t="s">
        <v>978</v>
      </c>
    </row>
    <row r="191" spans="1:14" ht="18">
      <c r="G191" s="1132" t="s">
        <v>711</v>
      </c>
      <c r="H191" s="1132" t="s">
        <v>548</v>
      </c>
      <c r="I191" s="1133">
        <v>225</v>
      </c>
      <c r="J191" s="869" t="s">
        <v>994</v>
      </c>
    </row>
    <row r="192" spans="1:14" ht="20.25">
      <c r="A192" s="901"/>
      <c r="B192" s="1460" t="s">
        <v>1031</v>
      </c>
      <c r="C192" s="1461"/>
      <c r="D192" s="899"/>
      <c r="E192" s="900"/>
      <c r="F192" s="899"/>
      <c r="G192" s="898"/>
      <c r="H192" s="898"/>
      <c r="I192" s="898"/>
      <c r="J192" s="898"/>
    </row>
    <row r="193" spans="1:12" ht="20.25">
      <c r="A193" s="901"/>
      <c r="B193" s="1462"/>
      <c r="C193" s="1463"/>
      <c r="D193" s="899"/>
      <c r="E193" s="900"/>
      <c r="F193" s="899"/>
      <c r="G193" s="898"/>
      <c r="H193" s="898"/>
      <c r="I193" s="898"/>
      <c r="J193" s="898"/>
    </row>
    <row r="194" spans="1:12" ht="20.25">
      <c r="A194" s="897" t="s">
        <v>993</v>
      </c>
      <c r="B194" s="895" t="s">
        <v>992</v>
      </c>
      <c r="C194" s="895" t="s">
        <v>0</v>
      </c>
      <c r="D194" s="1464" t="s">
        <v>991</v>
      </c>
      <c r="E194" s="1464"/>
      <c r="F194" s="896" t="s">
        <v>990</v>
      </c>
      <c r="G194" s="895" t="s">
        <v>1</v>
      </c>
      <c r="H194" s="895" t="s">
        <v>989</v>
      </c>
      <c r="I194" s="895" t="s">
        <v>988</v>
      </c>
      <c r="J194" s="894" t="s">
        <v>31</v>
      </c>
    </row>
    <row r="195" spans="1:12" ht="20.25">
      <c r="A195" s="893" t="s">
        <v>5</v>
      </c>
      <c r="B195" s="891"/>
      <c r="C195" s="891"/>
      <c r="D195" s="891"/>
      <c r="E195" s="892"/>
      <c r="F195" s="892"/>
      <c r="G195" s="891"/>
      <c r="H195" s="891"/>
      <c r="I195" s="891"/>
      <c r="J195" s="890" t="s">
        <v>548</v>
      </c>
    </row>
    <row r="196" spans="1:12">
      <c r="E196"/>
      <c r="F196"/>
    </row>
    <row r="197" spans="1:12" s="868" customFormat="1" ht="100.5" customHeight="1">
      <c r="A197" s="915"/>
      <c r="B197" s="876"/>
      <c r="C197" s="1483" t="s">
        <v>1112</v>
      </c>
      <c r="D197" s="1483"/>
      <c r="E197" s="1483"/>
      <c r="F197" s="1483"/>
      <c r="G197" s="1483"/>
      <c r="H197" s="1483"/>
      <c r="I197" s="1483"/>
      <c r="J197" s="872"/>
    </row>
    <row r="198" spans="1:12" s="868" customFormat="1" ht="18.75">
      <c r="A198" s="876"/>
      <c r="B198" s="876"/>
      <c r="C198" s="914"/>
      <c r="D198" s="874"/>
      <c r="E198" s="873"/>
      <c r="F198" s="872"/>
      <c r="G198" s="872"/>
      <c r="H198" s="872"/>
      <c r="I198" s="872"/>
      <c r="J198" s="872"/>
    </row>
    <row r="199" spans="1:12" s="868" customFormat="1" ht="36">
      <c r="A199" s="876"/>
      <c r="B199" s="876"/>
      <c r="C199" s="875" t="s">
        <v>1058</v>
      </c>
      <c r="D199" s="874"/>
      <c r="E199" s="873"/>
      <c r="F199" s="872"/>
      <c r="G199" s="869" t="s">
        <v>1045</v>
      </c>
      <c r="H199" s="872"/>
      <c r="I199" s="872"/>
      <c r="J199" s="872"/>
    </row>
    <row r="200" spans="1:12" s="868" customFormat="1" ht="18.75">
      <c r="A200" s="876"/>
      <c r="B200" s="876"/>
      <c r="C200" s="879"/>
      <c r="D200" s="874"/>
      <c r="E200" s="873"/>
      <c r="F200" s="872"/>
      <c r="G200" s="872"/>
      <c r="H200" s="872"/>
      <c r="I200" s="872"/>
      <c r="J200" s="872"/>
    </row>
    <row r="201" spans="1:12" s="868" customFormat="1" ht="18.75">
      <c r="A201" s="876"/>
      <c r="B201" s="876"/>
      <c r="C201" s="875" t="s">
        <v>926</v>
      </c>
      <c r="D201" s="874"/>
      <c r="E201" s="873"/>
      <c r="F201" s="872"/>
      <c r="G201" s="872"/>
      <c r="H201" s="872"/>
      <c r="I201" s="872"/>
      <c r="J201" s="872"/>
    </row>
    <row r="202" spans="1:12" s="868" customFormat="1" ht="18.75">
      <c r="A202" s="876"/>
      <c r="B202" s="876"/>
      <c r="C202" s="879"/>
      <c r="D202" s="874"/>
      <c r="E202" s="873"/>
      <c r="F202" s="872"/>
      <c r="G202" s="872"/>
      <c r="H202" s="872"/>
      <c r="I202" s="872"/>
      <c r="J202" s="872"/>
    </row>
    <row r="203" spans="1:12" s="868" customFormat="1" ht="36.75">
      <c r="A203" s="876"/>
      <c r="B203" s="876">
        <v>1133</v>
      </c>
      <c r="C203" s="879" t="s">
        <v>1111</v>
      </c>
      <c r="D203" s="886">
        <v>102</v>
      </c>
      <c r="E203" s="885" t="s">
        <v>1055</v>
      </c>
      <c r="F203" s="882">
        <v>60</v>
      </c>
      <c r="G203" s="887" t="s">
        <v>1055</v>
      </c>
      <c r="H203" s="872"/>
      <c r="I203" s="872"/>
      <c r="J203" s="882">
        <f>F203*D203</f>
        <v>6120</v>
      </c>
    </row>
    <row r="204" spans="1:12" s="868" customFormat="1" ht="18.75">
      <c r="A204" s="876"/>
      <c r="B204" s="876">
        <v>2393</v>
      </c>
      <c r="C204" s="879" t="s">
        <v>1110</v>
      </c>
      <c r="D204" s="886">
        <v>9</v>
      </c>
      <c r="E204" s="885" t="s">
        <v>986</v>
      </c>
      <c r="F204" s="920">
        <f>L204*25%+L204</f>
        <v>113.375</v>
      </c>
      <c r="G204" s="887" t="s">
        <v>986</v>
      </c>
      <c r="H204" s="872"/>
      <c r="I204" s="872"/>
      <c r="J204" s="882">
        <f>F204*D204</f>
        <v>1020.375</v>
      </c>
      <c r="L204" s="868">
        <v>90.7</v>
      </c>
    </row>
    <row r="205" spans="1:12" s="868" customFormat="1" ht="18.75">
      <c r="A205" s="876"/>
      <c r="B205" s="888">
        <v>2391</v>
      </c>
      <c r="C205" s="879" t="s">
        <v>1042</v>
      </c>
      <c r="D205" s="886">
        <v>0.13</v>
      </c>
      <c r="E205" s="885" t="s">
        <v>1041</v>
      </c>
      <c r="F205" s="920">
        <f>L205*25%+L205</f>
        <v>1029.0374999999999</v>
      </c>
      <c r="G205" s="887" t="s">
        <v>1041</v>
      </c>
      <c r="H205" s="872"/>
      <c r="I205" s="872"/>
      <c r="J205" s="882">
        <f>F205*D205</f>
        <v>133.77487499999998</v>
      </c>
      <c r="L205" s="868">
        <v>823.23</v>
      </c>
    </row>
    <row r="206" spans="1:12" s="868" customFormat="1" ht="36">
      <c r="A206" s="876"/>
      <c r="B206" s="888" t="s">
        <v>1040</v>
      </c>
      <c r="C206" s="879" t="s">
        <v>1039</v>
      </c>
      <c r="D206" s="886">
        <v>1.75</v>
      </c>
      <c r="E206" s="885" t="s">
        <v>1038</v>
      </c>
      <c r="F206" s="920">
        <f>L206*25%+L206</f>
        <v>537.5</v>
      </c>
      <c r="G206" s="887" t="s">
        <v>1038</v>
      </c>
      <c r="H206" s="872"/>
      <c r="I206" s="878"/>
      <c r="J206" s="882">
        <f>F206*D206</f>
        <v>940.625</v>
      </c>
      <c r="L206" s="868">
        <v>430</v>
      </c>
    </row>
    <row r="207" spans="1:12" s="868" customFormat="1" ht="18.75">
      <c r="A207" s="876"/>
      <c r="B207" s="888"/>
      <c r="C207" s="879" t="s">
        <v>1109</v>
      </c>
      <c r="D207" s="886"/>
      <c r="E207" s="885"/>
      <c r="F207" s="1480" t="s">
        <v>983</v>
      </c>
      <c r="G207" s="1480"/>
      <c r="H207" s="872"/>
      <c r="I207" s="878"/>
      <c r="J207" s="881">
        <v>30</v>
      </c>
    </row>
    <row r="208" spans="1:12" s="868" customFormat="1" ht="18.75">
      <c r="A208" s="876"/>
      <c r="B208" s="876"/>
      <c r="C208" s="879"/>
      <c r="D208" s="874"/>
      <c r="E208" s="873"/>
      <c r="F208" s="872"/>
      <c r="G208" s="872"/>
      <c r="H208" s="869" t="s">
        <v>740</v>
      </c>
      <c r="I208" s="871" t="s">
        <v>935</v>
      </c>
      <c r="J208" s="870">
        <f>SUM(J203:J207)</f>
        <v>8244.7748749999992</v>
      </c>
    </row>
    <row r="209" spans="1:14" s="868" customFormat="1" ht="18.75">
      <c r="A209" s="876"/>
      <c r="B209" s="876"/>
      <c r="C209" s="875" t="s">
        <v>928</v>
      </c>
      <c r="D209" s="874"/>
      <c r="E209" s="873"/>
      <c r="F209" s="872"/>
      <c r="G209" s="872"/>
      <c r="H209" s="872"/>
      <c r="I209" s="872"/>
      <c r="J209" s="872"/>
    </row>
    <row r="210" spans="1:14" s="868" customFormat="1" ht="18.75">
      <c r="A210" s="876"/>
      <c r="B210" s="876"/>
      <c r="C210" s="879"/>
      <c r="D210" s="874"/>
      <c r="E210" s="873"/>
      <c r="F210" s="872"/>
      <c r="G210" s="872"/>
      <c r="H210" s="872"/>
      <c r="I210" s="872"/>
      <c r="J210" s="872"/>
    </row>
    <row r="211" spans="1:14" s="868" customFormat="1" ht="18.75">
      <c r="A211" s="876"/>
      <c r="B211" s="872">
        <v>9049</v>
      </c>
      <c r="C211" s="872" t="s">
        <v>1108</v>
      </c>
      <c r="D211" s="882">
        <v>0.5</v>
      </c>
      <c r="E211" s="885" t="s">
        <v>5</v>
      </c>
      <c r="F211" s="920">
        <f t="shared" ref="F211:F218" si="2">L211*25%+L211</f>
        <v>875</v>
      </c>
      <c r="G211" s="884" t="s">
        <v>931</v>
      </c>
      <c r="H211" s="872"/>
      <c r="I211" s="883"/>
      <c r="J211" s="882">
        <f t="shared" ref="J211:J218" si="3">F211*D211</f>
        <v>437.5</v>
      </c>
      <c r="L211" s="868">
        <v>700</v>
      </c>
    </row>
    <row r="212" spans="1:14" s="868" customFormat="1" ht="36">
      <c r="A212" s="876"/>
      <c r="B212" s="876">
        <v>9123</v>
      </c>
      <c r="C212" s="879" t="s">
        <v>1107</v>
      </c>
      <c r="D212" s="882">
        <v>0.16</v>
      </c>
      <c r="E212" s="885" t="s">
        <v>5</v>
      </c>
      <c r="F212" s="920">
        <f t="shared" si="2"/>
        <v>1000</v>
      </c>
      <c r="G212" s="884" t="s">
        <v>931</v>
      </c>
      <c r="H212" s="872"/>
      <c r="I212" s="883"/>
      <c r="J212" s="882">
        <f t="shared" si="3"/>
        <v>160</v>
      </c>
      <c r="L212" s="868">
        <v>800</v>
      </c>
    </row>
    <row r="213" spans="1:14" s="868" customFormat="1" ht="18.75">
      <c r="A213" s="876"/>
      <c r="B213" s="876">
        <v>9112</v>
      </c>
      <c r="C213" s="879" t="s">
        <v>1051</v>
      </c>
      <c r="D213" s="882">
        <v>2</v>
      </c>
      <c r="E213" s="885" t="s">
        <v>5</v>
      </c>
      <c r="F213" s="920">
        <f t="shared" si="2"/>
        <v>1000</v>
      </c>
      <c r="G213" s="884" t="s">
        <v>931</v>
      </c>
      <c r="H213" s="872"/>
      <c r="I213" s="883"/>
      <c r="J213" s="882">
        <f t="shared" si="3"/>
        <v>2000</v>
      </c>
      <c r="L213" s="868">
        <v>800</v>
      </c>
    </row>
    <row r="214" spans="1:14" s="868" customFormat="1" ht="18.75">
      <c r="A214" s="876"/>
      <c r="B214" s="876">
        <v>9003</v>
      </c>
      <c r="C214" s="879" t="s">
        <v>929</v>
      </c>
      <c r="D214" s="886">
        <v>2</v>
      </c>
      <c r="E214" s="885" t="s">
        <v>5</v>
      </c>
      <c r="F214" s="920">
        <f t="shared" si="2"/>
        <v>437.5</v>
      </c>
      <c r="G214" s="884" t="s">
        <v>931</v>
      </c>
      <c r="H214" s="872"/>
      <c r="I214" s="883"/>
      <c r="J214" s="882">
        <f t="shared" si="3"/>
        <v>875</v>
      </c>
      <c r="L214" s="868">
        <v>350</v>
      </c>
    </row>
    <row r="215" spans="1:14" s="868" customFormat="1" ht="18.75">
      <c r="A215" s="876"/>
      <c r="B215" s="876">
        <v>9028</v>
      </c>
      <c r="C215" s="879" t="s">
        <v>1106</v>
      </c>
      <c r="D215" s="886">
        <v>2</v>
      </c>
      <c r="E215" s="885" t="s">
        <v>5</v>
      </c>
      <c r="F215" s="920">
        <f t="shared" si="2"/>
        <v>437.5</v>
      </c>
      <c r="G215" s="884" t="s">
        <v>931</v>
      </c>
      <c r="H215" s="872"/>
      <c r="I215" s="872"/>
      <c r="J215" s="882">
        <f t="shared" si="3"/>
        <v>875</v>
      </c>
      <c r="L215" s="868">
        <v>350</v>
      </c>
    </row>
    <row r="216" spans="1:14" s="868" customFormat="1" ht="18.75">
      <c r="A216" s="876"/>
      <c r="B216" s="876">
        <v>9035</v>
      </c>
      <c r="C216" s="879" t="s">
        <v>1105</v>
      </c>
      <c r="D216" s="882">
        <v>1</v>
      </c>
      <c r="E216" s="885" t="s">
        <v>5</v>
      </c>
      <c r="F216" s="920">
        <f t="shared" si="2"/>
        <v>750</v>
      </c>
      <c r="G216" s="884" t="s">
        <v>931</v>
      </c>
      <c r="H216" s="872"/>
      <c r="I216" s="883"/>
      <c r="J216" s="882">
        <f t="shared" si="3"/>
        <v>750</v>
      </c>
      <c r="L216" s="868">
        <v>600</v>
      </c>
    </row>
    <row r="217" spans="1:14" s="868" customFormat="1" ht="18.75">
      <c r="A217" s="876"/>
      <c r="B217" s="876">
        <v>9059</v>
      </c>
      <c r="C217" s="879" t="s">
        <v>985</v>
      </c>
      <c r="D217" s="882">
        <v>0.25</v>
      </c>
      <c r="E217" s="885" t="s">
        <v>5</v>
      </c>
      <c r="F217" s="920">
        <f t="shared" si="2"/>
        <v>625</v>
      </c>
      <c r="G217" s="884" t="s">
        <v>931</v>
      </c>
      <c r="H217" s="872"/>
      <c r="I217" s="883"/>
      <c r="J217" s="882">
        <f t="shared" si="3"/>
        <v>156.25</v>
      </c>
      <c r="L217" s="868">
        <v>500</v>
      </c>
    </row>
    <row r="218" spans="1:14" s="868" customFormat="1" ht="18.75">
      <c r="A218" s="876"/>
      <c r="B218" s="876">
        <v>9005</v>
      </c>
      <c r="C218" s="879" t="s">
        <v>932</v>
      </c>
      <c r="D218" s="886">
        <v>0.25</v>
      </c>
      <c r="E218" s="885" t="s">
        <v>5</v>
      </c>
      <c r="F218" s="920">
        <f t="shared" si="2"/>
        <v>500</v>
      </c>
      <c r="G218" s="884" t="s">
        <v>931</v>
      </c>
      <c r="H218" s="872"/>
      <c r="I218" s="872"/>
      <c r="J218" s="882">
        <f t="shared" si="3"/>
        <v>125</v>
      </c>
      <c r="L218" s="868">
        <v>400</v>
      </c>
    </row>
    <row r="219" spans="1:14" s="868" customFormat="1" ht="18.75">
      <c r="A219" s="876"/>
      <c r="B219" s="876"/>
      <c r="C219" s="879"/>
      <c r="D219" s="874"/>
      <c r="E219" s="873"/>
      <c r="F219" s="872"/>
      <c r="G219" s="872"/>
      <c r="H219" s="869" t="s">
        <v>743</v>
      </c>
      <c r="I219" s="871" t="s">
        <v>935</v>
      </c>
      <c r="J219" s="880">
        <f>SUM(J211:J218)</f>
        <v>5378.75</v>
      </c>
    </row>
    <row r="220" spans="1:14" s="868" customFormat="1" ht="18.75">
      <c r="A220" s="876"/>
      <c r="B220" s="876"/>
      <c r="C220" s="875" t="s">
        <v>984</v>
      </c>
      <c r="D220" s="874"/>
      <c r="E220" s="873"/>
      <c r="F220" s="872"/>
      <c r="G220" s="872"/>
      <c r="H220" s="869"/>
      <c r="I220" s="871"/>
      <c r="J220" s="880"/>
      <c r="N220" s="868" t="s">
        <v>27</v>
      </c>
    </row>
    <row r="221" spans="1:14" s="868" customFormat="1" ht="18.75">
      <c r="A221" s="876"/>
      <c r="B221" s="876"/>
      <c r="C221" s="879"/>
      <c r="D221" s="874"/>
      <c r="E221" s="873"/>
      <c r="F221" s="872"/>
      <c r="G221" s="872"/>
      <c r="H221" s="869"/>
      <c r="I221" s="871"/>
      <c r="J221" s="880"/>
    </row>
    <row r="222" spans="1:14" s="868" customFormat="1" ht="18.75">
      <c r="A222" s="876"/>
      <c r="B222" s="876"/>
      <c r="C222" s="879" t="s">
        <v>1033</v>
      </c>
      <c r="D222" s="874"/>
      <c r="E222" s="873"/>
      <c r="F222" s="1480" t="s">
        <v>983</v>
      </c>
      <c r="G222" s="1480"/>
      <c r="H222" s="872"/>
      <c r="I222" s="872"/>
      <c r="J222" s="881">
        <v>100</v>
      </c>
    </row>
    <row r="223" spans="1:14" s="868" customFormat="1" ht="18.75">
      <c r="A223" s="876"/>
      <c r="B223" s="876"/>
      <c r="C223" s="879"/>
      <c r="D223" s="874"/>
      <c r="E223" s="873"/>
      <c r="F223" s="872"/>
      <c r="G223" s="872"/>
      <c r="H223" s="869" t="s">
        <v>746</v>
      </c>
      <c r="I223" s="871" t="s">
        <v>935</v>
      </c>
      <c r="J223" s="880">
        <f>J222</f>
        <v>100</v>
      </c>
    </row>
    <row r="224" spans="1:14" s="868" customFormat="1" ht="18.75">
      <c r="A224" s="876"/>
      <c r="B224" s="876"/>
      <c r="C224" s="879" t="s">
        <v>982</v>
      </c>
      <c r="D224" s="874"/>
      <c r="E224" s="873"/>
      <c r="F224" s="872"/>
      <c r="G224" s="872"/>
      <c r="H224" s="872"/>
      <c r="I224" s="871" t="s">
        <v>935</v>
      </c>
      <c r="J224" s="880">
        <f>J223+J219+J208</f>
        <v>13723.524874999999</v>
      </c>
    </row>
    <row r="225" spans="1:10" s="868" customFormat="1" ht="18.75">
      <c r="A225" s="876"/>
      <c r="B225" s="876"/>
      <c r="C225" s="879" t="s">
        <v>981</v>
      </c>
      <c r="D225" s="1023"/>
      <c r="E225" s="873"/>
      <c r="F225" s="872"/>
      <c r="G225" s="872"/>
      <c r="H225" s="872"/>
      <c r="I225" s="878" t="s">
        <v>548</v>
      </c>
      <c r="J225" s="877">
        <f>J224*1.5%</f>
        <v>205.85287312499997</v>
      </c>
    </row>
    <row r="226" spans="1:10" s="868" customFormat="1" ht="18.75">
      <c r="A226" s="876"/>
      <c r="B226" s="876"/>
      <c r="C226" s="879" t="s">
        <v>1369</v>
      </c>
      <c r="D226" s="1023"/>
      <c r="E226" s="873"/>
      <c r="F226" s="872"/>
      <c r="G226" s="872"/>
      <c r="H226" s="872"/>
      <c r="I226" s="878" t="s">
        <v>548</v>
      </c>
      <c r="J226" s="877">
        <f>J224*10%</f>
        <v>1372.3524875000001</v>
      </c>
    </row>
    <row r="227" spans="1:10" s="868" customFormat="1" ht="18.75">
      <c r="A227" s="876"/>
      <c r="B227" s="876"/>
      <c r="C227" s="879"/>
      <c r="D227" s="1023"/>
      <c r="E227" s="873"/>
      <c r="F227" s="872"/>
      <c r="G227" s="872"/>
      <c r="H227" s="869" t="s">
        <v>1367</v>
      </c>
      <c r="I227" s="871" t="s">
        <v>935</v>
      </c>
      <c r="J227" s="870">
        <f>J224+J225+J226</f>
        <v>15301.730235625</v>
      </c>
    </row>
    <row r="228" spans="1:10" s="868" customFormat="1" ht="18.75">
      <c r="A228" s="876"/>
      <c r="B228" s="876"/>
      <c r="C228" s="879" t="s">
        <v>1362</v>
      </c>
      <c r="D228" s="1023"/>
      <c r="E228" s="873"/>
      <c r="F228" s="872"/>
      <c r="G228" s="872"/>
      <c r="H228" s="872"/>
      <c r="I228" s="878" t="s">
        <v>548</v>
      </c>
      <c r="J228" s="877">
        <f>J227*7.5%</f>
        <v>1147.629767671875</v>
      </c>
    </row>
    <row r="229" spans="1:10" s="868" customFormat="1" ht="18.75">
      <c r="A229" s="876"/>
      <c r="B229" s="876"/>
      <c r="C229" s="879" t="s">
        <v>980</v>
      </c>
      <c r="D229" s="1023"/>
      <c r="E229" s="873"/>
      <c r="F229" s="872"/>
      <c r="G229" s="872"/>
      <c r="H229" s="872"/>
      <c r="I229" s="878" t="s">
        <v>548</v>
      </c>
      <c r="J229" s="877">
        <f>J227+J228</f>
        <v>16449.360003296875</v>
      </c>
    </row>
    <row r="230" spans="1:10" s="868" customFormat="1" ht="36">
      <c r="A230" s="876"/>
      <c r="B230" s="876"/>
      <c r="C230" s="875" t="s">
        <v>938</v>
      </c>
      <c r="D230" s="1023"/>
      <c r="E230" s="873"/>
      <c r="F230" s="872"/>
      <c r="G230" s="872"/>
      <c r="H230" s="871" t="s">
        <v>548</v>
      </c>
      <c r="I230" s="870">
        <f>J229</f>
        <v>16449.360003296875</v>
      </c>
      <c r="J230" s="869" t="s">
        <v>979</v>
      </c>
    </row>
    <row r="231" spans="1:10" s="868" customFormat="1" ht="19.5" customHeight="1">
      <c r="A231" s="876"/>
      <c r="B231" s="876"/>
      <c r="C231" s="875" t="s">
        <v>1032</v>
      </c>
      <c r="D231" s="1023"/>
      <c r="E231" s="873"/>
      <c r="F231" s="872"/>
      <c r="G231" s="872"/>
      <c r="H231" s="871" t="s">
        <v>548</v>
      </c>
      <c r="I231" s="870">
        <f>I230/100</f>
        <v>164.49360003296874</v>
      </c>
      <c r="J231" s="869" t="s">
        <v>1370</v>
      </c>
    </row>
    <row r="232" spans="1:10" s="868" customFormat="1" ht="19.5" customHeight="1">
      <c r="A232" s="876"/>
      <c r="B232" s="876"/>
      <c r="C232" s="875"/>
      <c r="D232" s="1023"/>
      <c r="E232" s="873"/>
      <c r="F232" s="872"/>
      <c r="G232" s="872"/>
      <c r="H232" s="871" t="s">
        <v>1371</v>
      </c>
      <c r="I232" s="870">
        <v>164.5</v>
      </c>
      <c r="J232" s="869" t="s">
        <v>1370</v>
      </c>
    </row>
    <row r="233" spans="1:10" ht="20.25">
      <c r="A233" s="901"/>
      <c r="B233" s="1460" t="s">
        <v>1008</v>
      </c>
      <c r="C233" s="1461"/>
      <c r="D233" s="899"/>
      <c r="E233" s="900"/>
      <c r="F233" s="899"/>
      <c r="G233" s="898"/>
      <c r="H233" s="898"/>
      <c r="I233" s="898"/>
      <c r="J233" s="898"/>
    </row>
    <row r="234" spans="1:10" ht="20.25">
      <c r="A234" s="901"/>
      <c r="B234" s="1462"/>
      <c r="C234" s="1463"/>
      <c r="D234" s="899"/>
      <c r="E234" s="900"/>
      <c r="F234" s="899"/>
      <c r="G234" s="898"/>
      <c r="H234" s="898"/>
      <c r="I234" s="898"/>
      <c r="J234" s="898"/>
    </row>
    <row r="235" spans="1:10" ht="20.25">
      <c r="A235" s="897" t="s">
        <v>993</v>
      </c>
      <c r="B235" s="895" t="s">
        <v>992</v>
      </c>
      <c r="C235" s="895" t="s">
        <v>0</v>
      </c>
      <c r="D235" s="1464" t="s">
        <v>991</v>
      </c>
      <c r="E235" s="1464"/>
      <c r="F235" s="896" t="s">
        <v>990</v>
      </c>
      <c r="G235" s="895" t="s">
        <v>1</v>
      </c>
      <c r="H235" s="895" t="s">
        <v>989</v>
      </c>
      <c r="I235" s="895" t="s">
        <v>988</v>
      </c>
      <c r="J235" s="894" t="s">
        <v>31</v>
      </c>
    </row>
    <row r="236" spans="1:10" s="868" customFormat="1" ht="18.75">
      <c r="E236" s="925"/>
      <c r="F236" s="925"/>
    </row>
    <row r="237" spans="1:10" s="868" customFormat="1" ht="78.75" customHeight="1">
      <c r="A237" s="915"/>
      <c r="B237" s="876"/>
      <c r="C237" s="1484" t="s">
        <v>1113</v>
      </c>
      <c r="D237" s="1484"/>
      <c r="E237" s="1484"/>
      <c r="F237" s="1484"/>
      <c r="G237" s="1484"/>
      <c r="H237" s="1484"/>
      <c r="I237" s="1484"/>
      <c r="J237" s="872"/>
    </row>
    <row r="238" spans="1:10" s="868" customFormat="1" ht="18.75">
      <c r="A238" s="876"/>
      <c r="B238" s="876"/>
      <c r="C238" s="914"/>
      <c r="D238" s="874"/>
      <c r="E238" s="873"/>
      <c r="F238" s="872"/>
      <c r="G238" s="872"/>
      <c r="H238" s="872"/>
      <c r="I238" s="872"/>
      <c r="J238" s="872"/>
    </row>
    <row r="239" spans="1:10" s="868" customFormat="1" ht="36">
      <c r="A239" s="876"/>
      <c r="B239" s="876"/>
      <c r="C239" s="875" t="s">
        <v>1114</v>
      </c>
      <c r="D239" s="874"/>
      <c r="E239" s="873"/>
      <c r="F239" s="872"/>
      <c r="G239" s="869" t="s">
        <v>1045</v>
      </c>
      <c r="H239" s="872"/>
      <c r="I239" s="872"/>
      <c r="J239" s="872"/>
    </row>
    <row r="240" spans="1:10" s="868" customFormat="1" ht="18.75">
      <c r="A240" s="876"/>
      <c r="B240" s="876"/>
      <c r="C240" s="879"/>
      <c r="D240" s="874"/>
      <c r="E240" s="873"/>
      <c r="F240" s="872"/>
      <c r="G240" s="872"/>
      <c r="H240" s="872"/>
      <c r="I240" s="872"/>
      <c r="J240" s="872"/>
    </row>
    <row r="241" spans="1:14" s="868" customFormat="1" ht="18.75">
      <c r="A241" s="876"/>
      <c r="B241" s="876"/>
      <c r="C241" s="875" t="s">
        <v>926</v>
      </c>
      <c r="D241" s="874"/>
      <c r="E241" s="873"/>
      <c r="F241" s="872"/>
      <c r="G241" s="872"/>
      <c r="H241" s="872"/>
      <c r="I241" s="872"/>
      <c r="J241" s="872"/>
    </row>
    <row r="242" spans="1:14" s="868" customFormat="1" ht="18.75">
      <c r="A242" s="876"/>
      <c r="B242" s="876"/>
      <c r="C242" s="879"/>
      <c r="D242" s="874"/>
      <c r="E242" s="873"/>
      <c r="F242" s="872"/>
      <c r="G242" s="872"/>
      <c r="H242" s="872"/>
      <c r="I242" s="872"/>
      <c r="J242" s="872"/>
    </row>
    <row r="243" spans="1:14" s="868" customFormat="1" ht="54">
      <c r="A243" s="876"/>
      <c r="B243" s="924"/>
      <c r="C243" s="923" t="s">
        <v>1115</v>
      </c>
      <c r="D243" s="922">
        <v>103</v>
      </c>
      <c r="E243" s="921" t="s">
        <v>1043</v>
      </c>
      <c r="F243" s="920">
        <v>80</v>
      </c>
      <c r="G243" s="887" t="s">
        <v>1043</v>
      </c>
      <c r="H243" s="872"/>
      <c r="I243" s="872"/>
      <c r="J243" s="882">
        <f>F243*D243</f>
        <v>8240</v>
      </c>
    </row>
    <row r="244" spans="1:14" s="868" customFormat="1" ht="18.75">
      <c r="A244" s="876"/>
      <c r="B244" s="876">
        <v>2415</v>
      </c>
      <c r="C244" s="879" t="s">
        <v>987</v>
      </c>
      <c r="D244" s="886">
        <v>5.61</v>
      </c>
      <c r="E244" s="885" t="s">
        <v>986</v>
      </c>
      <c r="F244" s="882">
        <f>N244*25%+N244</f>
        <v>197.8125</v>
      </c>
      <c r="G244" s="887" t="s">
        <v>986</v>
      </c>
      <c r="H244" s="872"/>
      <c r="I244" s="872"/>
      <c r="J244" s="882">
        <v>466.52</v>
      </c>
      <c r="N244" s="868">
        <v>158.25</v>
      </c>
    </row>
    <row r="245" spans="1:14" s="868" customFormat="1" ht="18.75">
      <c r="A245" s="876"/>
      <c r="B245" s="888">
        <v>2391</v>
      </c>
      <c r="C245" s="879" t="s">
        <v>1042</v>
      </c>
      <c r="D245" s="886">
        <v>0.14000000000000001</v>
      </c>
      <c r="E245" s="885" t="s">
        <v>1041</v>
      </c>
      <c r="F245" s="882">
        <f>N245*25%+N245</f>
        <v>1029.0374999999999</v>
      </c>
      <c r="G245" s="887" t="s">
        <v>1041</v>
      </c>
      <c r="H245" s="872"/>
      <c r="I245" s="872"/>
      <c r="J245" s="882">
        <v>115.25220000000002</v>
      </c>
      <c r="N245" s="868">
        <v>823.23</v>
      </c>
    </row>
    <row r="246" spans="1:14" s="868" customFormat="1" ht="36">
      <c r="A246" s="876"/>
      <c r="B246" s="888" t="s">
        <v>1040</v>
      </c>
      <c r="C246" s="879" t="s">
        <v>1039</v>
      </c>
      <c r="D246" s="886">
        <v>1</v>
      </c>
      <c r="E246" s="885" t="s">
        <v>1038</v>
      </c>
      <c r="F246" s="882">
        <f>N246*25%+N246</f>
        <v>537.5</v>
      </c>
      <c r="G246" s="887" t="s">
        <v>1038</v>
      </c>
      <c r="H246" s="872"/>
      <c r="I246" s="878"/>
      <c r="J246" s="882">
        <v>430</v>
      </c>
      <c r="N246" s="868">
        <v>430</v>
      </c>
    </row>
    <row r="247" spans="1:14" s="868" customFormat="1" ht="18.75">
      <c r="A247" s="876"/>
      <c r="B247" s="876"/>
      <c r="C247" s="879" t="s">
        <v>1037</v>
      </c>
      <c r="D247" s="886"/>
      <c r="E247" s="885"/>
      <c r="F247" s="1480" t="s">
        <v>983</v>
      </c>
      <c r="G247" s="1480"/>
      <c r="H247" s="872"/>
      <c r="I247" s="872"/>
      <c r="J247" s="881">
        <v>200</v>
      </c>
      <c r="K247" s="919">
        <v>40</v>
      </c>
      <c r="L247" s="868" t="s">
        <v>1036</v>
      </c>
    </row>
    <row r="248" spans="1:14" s="868" customFormat="1" ht="18.75">
      <c r="A248" s="876"/>
      <c r="B248" s="876"/>
      <c r="C248" s="879"/>
      <c r="D248" s="874"/>
      <c r="E248" s="873"/>
      <c r="F248" s="872"/>
      <c r="G248" s="872"/>
      <c r="H248" s="869" t="s">
        <v>740</v>
      </c>
      <c r="I248" s="871" t="s">
        <v>935</v>
      </c>
      <c r="J248" s="870">
        <f>SUM(J243:J247)</f>
        <v>9451.7722000000012</v>
      </c>
    </row>
    <row r="249" spans="1:14" s="868" customFormat="1" ht="18.75">
      <c r="A249" s="876"/>
      <c r="B249" s="876"/>
      <c r="C249" s="875" t="s">
        <v>928</v>
      </c>
      <c r="D249" s="874"/>
      <c r="E249" s="873"/>
      <c r="F249" s="872"/>
      <c r="G249" s="872"/>
      <c r="H249" s="872"/>
      <c r="I249" s="872"/>
      <c r="J249" s="872"/>
    </row>
    <row r="250" spans="1:14" s="868" customFormat="1" ht="18.75">
      <c r="A250" s="876"/>
      <c r="B250" s="876"/>
      <c r="C250" s="879"/>
      <c r="D250" s="874"/>
      <c r="E250" s="873"/>
      <c r="F250" s="872"/>
      <c r="G250" s="872"/>
      <c r="H250" s="872"/>
      <c r="I250" s="872"/>
      <c r="J250" s="872"/>
    </row>
    <row r="251" spans="1:14" s="868" customFormat="1" ht="36">
      <c r="A251" s="876"/>
      <c r="B251" s="876">
        <v>9087</v>
      </c>
      <c r="C251" s="879" t="s">
        <v>1035</v>
      </c>
      <c r="D251" s="882">
        <v>3.5</v>
      </c>
      <c r="E251" s="885" t="s">
        <v>5</v>
      </c>
      <c r="F251" s="882">
        <f>N251*25%+N251</f>
        <v>875</v>
      </c>
      <c r="G251" s="884" t="s">
        <v>931</v>
      </c>
      <c r="H251" s="872"/>
      <c r="I251" s="883"/>
      <c r="J251" s="882">
        <v>2450</v>
      </c>
      <c r="N251" s="868">
        <v>700</v>
      </c>
    </row>
    <row r="252" spans="1:14" s="868" customFormat="1" ht="18.75">
      <c r="A252" s="876"/>
      <c r="B252" s="876">
        <v>9027</v>
      </c>
      <c r="C252" s="879" t="s">
        <v>1034</v>
      </c>
      <c r="D252" s="886">
        <v>1.75</v>
      </c>
      <c r="E252" s="885" t="s">
        <v>5</v>
      </c>
      <c r="F252" s="882">
        <f>N252*25%+N252</f>
        <v>437.5</v>
      </c>
      <c r="G252" s="884" t="s">
        <v>931</v>
      </c>
      <c r="H252" s="872"/>
      <c r="I252" s="872"/>
      <c r="J252" s="882">
        <v>612.5</v>
      </c>
      <c r="N252" s="868">
        <v>350</v>
      </c>
    </row>
    <row r="253" spans="1:14" s="868" customFormat="1" ht="18.75">
      <c r="A253" s="876"/>
      <c r="B253" s="876">
        <v>9005</v>
      </c>
      <c r="C253" s="879" t="s">
        <v>932</v>
      </c>
      <c r="D253" s="886">
        <v>0.06</v>
      </c>
      <c r="E253" s="885" t="s">
        <v>5</v>
      </c>
      <c r="F253" s="882">
        <f>N253*25%+N253</f>
        <v>500</v>
      </c>
      <c r="G253" s="884" t="s">
        <v>931</v>
      </c>
      <c r="H253" s="872"/>
      <c r="I253" s="872"/>
      <c r="J253" s="882">
        <v>24</v>
      </c>
      <c r="N253" s="868">
        <v>400</v>
      </c>
    </row>
    <row r="254" spans="1:14" s="868" customFormat="1" ht="18.75">
      <c r="A254" s="876"/>
      <c r="B254" s="876"/>
      <c r="C254" s="879"/>
      <c r="D254" s="874"/>
      <c r="E254" s="873"/>
      <c r="F254" s="872"/>
      <c r="G254" s="872"/>
      <c r="H254" s="869" t="s">
        <v>743</v>
      </c>
      <c r="I254" s="871" t="s">
        <v>935</v>
      </c>
      <c r="J254" s="880">
        <f>SUM(J251:J253)</f>
        <v>3086.5</v>
      </c>
    </row>
    <row r="255" spans="1:14" s="868" customFormat="1" ht="18.75">
      <c r="A255" s="876"/>
      <c r="B255" s="876"/>
      <c r="C255" s="875" t="s">
        <v>984</v>
      </c>
      <c r="D255" s="874"/>
      <c r="E255" s="873"/>
      <c r="F255" s="872"/>
      <c r="G255" s="872"/>
      <c r="H255" s="869"/>
      <c r="I255" s="871"/>
      <c r="J255" s="880"/>
    </row>
    <row r="256" spans="1:14" s="868" customFormat="1" ht="18.75">
      <c r="A256" s="876"/>
      <c r="B256" s="876"/>
      <c r="C256" s="879"/>
      <c r="D256" s="874"/>
      <c r="E256" s="873"/>
      <c r="F256" s="872"/>
      <c r="G256" s="872"/>
      <c r="H256" s="869"/>
      <c r="I256" s="871"/>
      <c r="J256" s="880"/>
    </row>
    <row r="257" spans="1:11" s="868" customFormat="1" ht="18.75">
      <c r="A257" s="876"/>
      <c r="B257" s="876"/>
      <c r="C257" s="879" t="s">
        <v>1033</v>
      </c>
      <c r="D257" s="874"/>
      <c r="E257" s="873"/>
      <c r="F257" s="1480" t="s">
        <v>983</v>
      </c>
      <c r="G257" s="1480"/>
      <c r="H257" s="872"/>
      <c r="I257" s="872"/>
      <c r="J257" s="881">
        <v>50</v>
      </c>
      <c r="K257" s="919">
        <v>15.5</v>
      </c>
    </row>
    <row r="258" spans="1:11" s="868" customFormat="1" ht="18.75">
      <c r="A258" s="876"/>
      <c r="B258" s="876"/>
      <c r="C258" s="879"/>
      <c r="D258" s="874"/>
      <c r="E258" s="873"/>
      <c r="F258" s="872"/>
      <c r="G258" s="872"/>
      <c r="H258" s="869" t="s">
        <v>746</v>
      </c>
      <c r="I258" s="871" t="s">
        <v>935</v>
      </c>
      <c r="J258" s="880">
        <f>SUM(J257)</f>
        <v>50</v>
      </c>
    </row>
    <row r="259" spans="1:11" s="868" customFormat="1" ht="18.75">
      <c r="A259" s="876"/>
      <c r="B259" s="876"/>
      <c r="C259" s="879" t="s">
        <v>982</v>
      </c>
      <c r="D259" s="874"/>
      <c r="E259" s="873"/>
      <c r="F259" s="872"/>
      <c r="G259" s="872"/>
      <c r="H259" s="872"/>
      <c r="I259" s="871" t="s">
        <v>935</v>
      </c>
      <c r="J259" s="880">
        <f>J258+J254+J248</f>
        <v>12588.272200000001</v>
      </c>
    </row>
    <row r="260" spans="1:11" s="868" customFormat="1" ht="18.75">
      <c r="A260" s="876"/>
      <c r="B260" s="876"/>
      <c r="C260" s="879" t="s">
        <v>981</v>
      </c>
      <c r="D260" s="1023"/>
      <c r="E260" s="873"/>
      <c r="F260" s="872"/>
      <c r="G260" s="872"/>
      <c r="H260" s="872"/>
      <c r="I260" s="878" t="s">
        <v>548</v>
      </c>
      <c r="J260" s="877">
        <f>J259*1.5%</f>
        <v>188.824083</v>
      </c>
    </row>
    <row r="261" spans="1:11" s="868" customFormat="1" ht="18.75">
      <c r="A261" s="876"/>
      <c r="B261" s="876"/>
      <c r="C261" s="879" t="s">
        <v>1369</v>
      </c>
      <c r="D261" s="1023"/>
      <c r="E261" s="873"/>
      <c r="F261" s="872"/>
      <c r="G261" s="872"/>
      <c r="H261" s="872"/>
      <c r="I261" s="878" t="s">
        <v>548</v>
      </c>
      <c r="J261" s="877">
        <f>J259*10%</f>
        <v>1258.8272200000001</v>
      </c>
    </row>
    <row r="262" spans="1:11" s="868" customFormat="1" ht="18.75">
      <c r="A262" s="876"/>
      <c r="B262" s="876"/>
      <c r="C262" s="879"/>
      <c r="D262" s="1023"/>
      <c r="E262" s="873"/>
      <c r="F262" s="872"/>
      <c r="G262" s="872"/>
      <c r="H262" s="869" t="s">
        <v>1367</v>
      </c>
      <c r="I262" s="871" t="s">
        <v>935</v>
      </c>
      <c r="J262" s="870">
        <f>J259+J260+J261</f>
        <v>14035.923503000002</v>
      </c>
    </row>
    <row r="263" spans="1:11" s="868" customFormat="1" ht="18.75">
      <c r="A263" s="876"/>
      <c r="B263" s="876"/>
      <c r="C263" s="879" t="s">
        <v>1362</v>
      </c>
      <c r="D263" s="1023"/>
      <c r="E263" s="873"/>
      <c r="F263" s="872"/>
      <c r="G263" s="872"/>
      <c r="H263" s="872"/>
      <c r="I263" s="878" t="s">
        <v>548</v>
      </c>
      <c r="J263" s="877">
        <f>J262*7.5%</f>
        <v>1052.694262725</v>
      </c>
    </row>
    <row r="264" spans="1:11" s="868" customFormat="1" ht="18.75">
      <c r="A264" s="876"/>
      <c r="B264" s="876"/>
      <c r="C264" s="879" t="s">
        <v>980</v>
      </c>
      <c r="D264" s="1023"/>
      <c r="E264" s="873"/>
      <c r="F264" s="872"/>
      <c r="G264" s="872"/>
      <c r="H264" s="872"/>
      <c r="I264" s="878" t="s">
        <v>548</v>
      </c>
      <c r="J264" s="877">
        <f>J262+J263</f>
        <v>15088.617765725001</v>
      </c>
    </row>
    <row r="265" spans="1:11" s="868" customFormat="1" ht="36">
      <c r="A265" s="876"/>
      <c r="B265" s="876"/>
      <c r="C265" s="875" t="s">
        <v>938</v>
      </c>
      <c r="D265" s="1023"/>
      <c r="E265" s="873"/>
      <c r="F265" s="872"/>
      <c r="G265" s="872"/>
      <c r="H265" s="871" t="s">
        <v>548</v>
      </c>
      <c r="I265" s="870">
        <f>J264</f>
        <v>15088.617765725001</v>
      </c>
      <c r="J265" s="869" t="s">
        <v>979</v>
      </c>
    </row>
    <row r="266" spans="1:11" s="868" customFormat="1" ht="19.5" customHeight="1">
      <c r="A266" s="876"/>
      <c r="B266" s="876"/>
      <c r="C266" s="875" t="s">
        <v>1032</v>
      </c>
      <c r="D266" s="1023"/>
      <c r="E266" s="873"/>
      <c r="F266" s="872"/>
      <c r="G266" s="872"/>
      <c r="H266" s="871" t="s">
        <v>548</v>
      </c>
      <c r="I266" s="870">
        <f>I265/100</f>
        <v>150.88617765725002</v>
      </c>
      <c r="J266" s="869" t="s">
        <v>1370</v>
      </c>
    </row>
    <row r="267" spans="1:11" s="868" customFormat="1" ht="19.5" customHeight="1">
      <c r="A267" s="876"/>
      <c r="B267" s="876"/>
      <c r="C267" s="875"/>
      <c r="D267" s="1023"/>
      <c r="E267" s="873"/>
      <c r="F267" s="872"/>
      <c r="G267" s="872"/>
      <c r="H267" s="871" t="s">
        <v>1371</v>
      </c>
      <c r="I267" s="870">
        <v>151</v>
      </c>
      <c r="J267" s="869" t="s">
        <v>1370</v>
      </c>
    </row>
    <row r="268" spans="1:11" ht="20.25">
      <c r="A268" s="901"/>
      <c r="B268" s="1460" t="s">
        <v>1007</v>
      </c>
      <c r="C268" s="1461"/>
      <c r="D268" s="899"/>
      <c r="E268" s="900"/>
      <c r="F268" s="899"/>
      <c r="G268" s="898"/>
      <c r="H268" s="898"/>
      <c r="I268" s="898"/>
      <c r="J268" s="898"/>
    </row>
    <row r="269" spans="1:11" ht="20.25">
      <c r="A269" s="901"/>
      <c r="B269" s="1462"/>
      <c r="C269" s="1463"/>
      <c r="D269" s="899"/>
      <c r="E269" s="900"/>
      <c r="F269" s="899"/>
      <c r="G269" s="898"/>
      <c r="H269" s="898"/>
      <c r="I269" s="898"/>
      <c r="J269" s="898"/>
    </row>
    <row r="270" spans="1:11" ht="20.25">
      <c r="A270" s="897" t="s">
        <v>993</v>
      </c>
      <c r="B270" s="1019" t="s">
        <v>992</v>
      </c>
      <c r="C270" s="1019" t="s">
        <v>0</v>
      </c>
      <c r="D270" s="1464" t="s">
        <v>991</v>
      </c>
      <c r="E270" s="1464"/>
      <c r="F270" s="896" t="s">
        <v>990</v>
      </c>
      <c r="G270" s="1019" t="s">
        <v>1</v>
      </c>
      <c r="H270" s="1019" t="s">
        <v>989</v>
      </c>
      <c r="I270" s="1019" t="s">
        <v>988</v>
      </c>
      <c r="J270" s="894" t="s">
        <v>31</v>
      </c>
    </row>
    <row r="271" spans="1:11" ht="20.25">
      <c r="A271" s="893" t="s">
        <v>5</v>
      </c>
      <c r="B271" s="891"/>
      <c r="C271" s="891"/>
      <c r="D271" s="891"/>
      <c r="E271" s="892"/>
      <c r="F271" s="892"/>
      <c r="G271" s="891"/>
      <c r="H271" s="891"/>
      <c r="I271" s="891"/>
      <c r="J271" s="890" t="s">
        <v>548</v>
      </c>
    </row>
    <row r="272" spans="1:11" s="868" customFormat="1" ht="198">
      <c r="A272" s="876"/>
      <c r="B272" s="876"/>
      <c r="C272" s="1026" t="s">
        <v>1030</v>
      </c>
      <c r="D272" s="1023"/>
      <c r="E272" s="909"/>
      <c r="F272" s="872"/>
      <c r="G272" s="872"/>
      <c r="H272" s="872"/>
      <c r="I272" s="872"/>
      <c r="J272" s="872"/>
    </row>
    <row r="273" spans="1:13" s="868" customFormat="1" ht="18.75">
      <c r="A273" s="876"/>
      <c r="B273" s="876"/>
      <c r="C273" s="1026"/>
      <c r="D273" s="1023"/>
      <c r="E273" s="909"/>
      <c r="F273" s="872"/>
      <c r="G273" s="872"/>
      <c r="H273" s="872"/>
      <c r="I273" s="872"/>
      <c r="J273" s="872"/>
    </row>
    <row r="274" spans="1:13" s="868" customFormat="1" ht="36">
      <c r="A274" s="876"/>
      <c r="B274" s="876"/>
      <c r="C274" s="875" t="s">
        <v>1029</v>
      </c>
      <c r="D274" s="1023"/>
      <c r="E274" s="909"/>
      <c r="F274" s="872"/>
      <c r="G274" s="869" t="s">
        <v>1028</v>
      </c>
      <c r="H274" s="872"/>
      <c r="I274" s="872"/>
      <c r="J274" s="872"/>
    </row>
    <row r="275" spans="1:13" s="868" customFormat="1" ht="18.75">
      <c r="A275" s="876"/>
      <c r="B275" s="876"/>
      <c r="C275" s="879"/>
      <c r="D275" s="1023"/>
      <c r="E275" s="909"/>
      <c r="F275" s="872"/>
      <c r="G275" s="872"/>
      <c r="H275" s="872"/>
      <c r="I275" s="872"/>
      <c r="J275" s="872"/>
    </row>
    <row r="276" spans="1:13" s="868" customFormat="1" ht="36">
      <c r="A276" s="876"/>
      <c r="B276" s="876"/>
      <c r="C276" s="879" t="s">
        <v>1027</v>
      </c>
      <c r="D276" s="1023"/>
      <c r="E276" s="909"/>
      <c r="F276" s="872"/>
      <c r="G276" s="872"/>
      <c r="H276" s="872"/>
      <c r="I276" s="872"/>
      <c r="J276" s="872"/>
    </row>
    <row r="277" spans="1:13" s="868" customFormat="1" ht="18.75">
      <c r="A277" s="876"/>
      <c r="B277" s="876"/>
      <c r="C277" s="879"/>
      <c r="D277" s="1023"/>
      <c r="E277" s="909"/>
      <c r="F277" s="872"/>
      <c r="G277" s="872"/>
      <c r="H277" s="872"/>
      <c r="I277" s="872"/>
      <c r="J277" s="872"/>
    </row>
    <row r="278" spans="1:13" s="868" customFormat="1" ht="18.75">
      <c r="A278" s="876"/>
      <c r="B278" s="876"/>
      <c r="C278" s="875" t="s">
        <v>926</v>
      </c>
      <c r="D278" s="1023"/>
      <c r="E278" s="909"/>
      <c r="F278" s="872"/>
      <c r="G278" s="872"/>
      <c r="H278" s="872"/>
      <c r="I278" s="872"/>
      <c r="J278" s="872"/>
    </row>
    <row r="279" spans="1:13" s="868" customFormat="1" ht="18.75">
      <c r="A279" s="876"/>
      <c r="B279" s="876"/>
      <c r="C279" s="879"/>
      <c r="D279" s="1023"/>
      <c r="E279" s="909"/>
      <c r="F279" s="872"/>
      <c r="G279" s="872"/>
      <c r="H279" s="872"/>
      <c r="I279" s="872"/>
      <c r="J279" s="872"/>
    </row>
    <row r="280" spans="1:13" s="868" customFormat="1" ht="36">
      <c r="A280" s="876"/>
      <c r="B280" s="876"/>
      <c r="C280" s="879" t="s">
        <v>1026</v>
      </c>
      <c r="D280" s="1023"/>
      <c r="E280" s="909"/>
      <c r="F280" s="872"/>
      <c r="G280" s="872"/>
      <c r="H280" s="872"/>
      <c r="I280" s="872"/>
      <c r="J280" s="872"/>
    </row>
    <row r="281" spans="1:13" s="868" customFormat="1" ht="36">
      <c r="A281" s="876"/>
      <c r="B281" s="876"/>
      <c r="C281" s="879" t="s">
        <v>1025</v>
      </c>
      <c r="D281" s="1023"/>
      <c r="E281" s="909"/>
      <c r="F281" s="872"/>
      <c r="G281" s="872"/>
      <c r="H281" s="872"/>
      <c r="I281" s="872"/>
      <c r="J281" s="872"/>
    </row>
    <row r="282" spans="1:13" s="868" customFormat="1" ht="36">
      <c r="A282" s="876"/>
      <c r="B282" s="876"/>
      <c r="C282" s="879" t="s">
        <v>1024</v>
      </c>
      <c r="D282" s="1023"/>
      <c r="E282" s="909"/>
      <c r="F282" s="872"/>
      <c r="G282" s="872"/>
      <c r="H282" s="872"/>
      <c r="I282" s="872"/>
      <c r="J282" s="872"/>
    </row>
    <row r="283" spans="1:13" s="868" customFormat="1" ht="18.75">
      <c r="A283" s="876"/>
      <c r="B283" s="876"/>
      <c r="C283" s="879" t="s">
        <v>1023</v>
      </c>
      <c r="D283" s="1023"/>
      <c r="E283" s="909"/>
      <c r="F283" s="872"/>
      <c r="G283" s="872"/>
      <c r="H283" s="872"/>
      <c r="I283" s="872"/>
      <c r="J283" s="872"/>
    </row>
    <row r="284" spans="1:13" s="868" customFormat="1" ht="18.75">
      <c r="A284" s="876"/>
      <c r="B284" s="876"/>
      <c r="C284" s="918" t="s">
        <v>1022</v>
      </c>
      <c r="D284" s="1023"/>
      <c r="E284" s="909"/>
      <c r="F284" s="872"/>
      <c r="G284" s="872"/>
      <c r="H284" s="872"/>
      <c r="I284" s="872"/>
      <c r="J284" s="872"/>
    </row>
    <row r="285" spans="1:13" s="868" customFormat="1" ht="18.75">
      <c r="A285" s="876"/>
      <c r="B285" s="876"/>
      <c r="C285" s="879" t="s">
        <v>1021</v>
      </c>
      <c r="D285" s="1023"/>
      <c r="E285" s="909"/>
      <c r="F285" s="872"/>
      <c r="G285" s="872"/>
      <c r="H285" s="872"/>
      <c r="I285" s="872"/>
      <c r="J285" s="872"/>
    </row>
    <row r="286" spans="1:13" s="868" customFormat="1" ht="18.75">
      <c r="A286" s="876"/>
      <c r="B286" s="876"/>
      <c r="C286" s="918" t="s">
        <v>1020</v>
      </c>
      <c r="D286" s="1023"/>
      <c r="E286" s="909"/>
      <c r="F286" s="872"/>
      <c r="G286" s="872"/>
      <c r="H286" s="872"/>
      <c r="I286" s="872"/>
      <c r="J286" s="872"/>
    </row>
    <row r="287" spans="1:13" s="868" customFormat="1" ht="36">
      <c r="A287" s="876"/>
      <c r="B287" s="876"/>
      <c r="C287" s="879" t="s">
        <v>1019</v>
      </c>
      <c r="D287" s="912">
        <v>49</v>
      </c>
      <c r="E287" s="911" t="s">
        <v>217</v>
      </c>
      <c r="F287" s="913">
        <v>330</v>
      </c>
      <c r="G287" s="887" t="s">
        <v>217</v>
      </c>
      <c r="H287" s="872"/>
      <c r="I287" s="872"/>
      <c r="J287" s="913">
        <f>F287*D287</f>
        <v>16170</v>
      </c>
    </row>
    <row r="288" spans="1:13" s="868" customFormat="1" ht="36.75">
      <c r="A288" s="876"/>
      <c r="B288" s="876"/>
      <c r="C288" s="879" t="s">
        <v>1018</v>
      </c>
      <c r="D288" s="912">
        <v>7</v>
      </c>
      <c r="E288" s="911" t="s">
        <v>930</v>
      </c>
      <c r="F288" s="913">
        <f>M288*25%+M288</f>
        <v>293.75</v>
      </c>
      <c r="G288" s="887" t="s">
        <v>3</v>
      </c>
      <c r="H288" s="872"/>
      <c r="I288" s="872"/>
      <c r="J288" s="913">
        <f>F288*D288</f>
        <v>2056.25</v>
      </c>
      <c r="M288" s="913">
        <v>235</v>
      </c>
    </row>
    <row r="289" spans="1:15" s="868" customFormat="1" ht="18.75">
      <c r="A289" s="876"/>
      <c r="B289" s="876"/>
      <c r="C289" s="879" t="s">
        <v>1017</v>
      </c>
      <c r="D289" s="912">
        <v>0.5</v>
      </c>
      <c r="E289" s="911" t="s">
        <v>986</v>
      </c>
      <c r="F289" s="913">
        <f>M289*25%+M289</f>
        <v>165.06777768470354</v>
      </c>
      <c r="G289" s="917" t="s">
        <v>986</v>
      </c>
      <c r="H289" s="872"/>
      <c r="I289" s="872"/>
      <c r="J289" s="913">
        <f>F289*D289</f>
        <v>82.533888842351772</v>
      </c>
      <c r="M289" s="916">
        <v>132.05422214776283</v>
      </c>
    </row>
    <row r="290" spans="1:15" s="868" customFormat="1" ht="36.75">
      <c r="A290" s="876"/>
      <c r="B290" s="876"/>
      <c r="C290" s="879" t="s">
        <v>1016</v>
      </c>
      <c r="D290" s="912">
        <v>8</v>
      </c>
      <c r="E290" s="911" t="s">
        <v>930</v>
      </c>
      <c r="F290" s="913">
        <f>M290*25%+M290</f>
        <v>641.25</v>
      </c>
      <c r="G290" s="887" t="s">
        <v>3</v>
      </c>
      <c r="H290" s="872"/>
      <c r="I290" s="872"/>
      <c r="J290" s="913">
        <f>F290*D290</f>
        <v>5130</v>
      </c>
      <c r="M290" s="913">
        <v>513</v>
      </c>
    </row>
    <row r="291" spans="1:15" s="868" customFormat="1" ht="18.75">
      <c r="A291" s="876"/>
      <c r="B291" s="888"/>
      <c r="C291" s="879" t="s">
        <v>1015</v>
      </c>
      <c r="D291" s="912"/>
      <c r="E291" s="911"/>
      <c r="F291" s="1480" t="s">
        <v>983</v>
      </c>
      <c r="G291" s="1480"/>
      <c r="H291" s="872"/>
      <c r="I291" s="872"/>
      <c r="J291" s="881">
        <v>25</v>
      </c>
    </row>
    <row r="292" spans="1:15" s="868" customFormat="1" ht="18.75">
      <c r="A292" s="876"/>
      <c r="B292" s="876"/>
      <c r="C292" s="879"/>
      <c r="D292" s="1023"/>
      <c r="E292" s="909"/>
      <c r="F292" s="872"/>
      <c r="G292" s="872"/>
      <c r="H292" s="869" t="s">
        <v>740</v>
      </c>
      <c r="I292" s="871" t="s">
        <v>935</v>
      </c>
      <c r="J292" s="870">
        <f>SUM(J287:J291)</f>
        <v>23463.78388884235</v>
      </c>
    </row>
    <row r="293" spans="1:15" s="868" customFormat="1" ht="18.75">
      <c r="A293" s="876"/>
      <c r="B293" s="876"/>
      <c r="C293" s="875" t="s">
        <v>928</v>
      </c>
      <c r="D293" s="1023"/>
      <c r="E293" s="909"/>
      <c r="F293" s="872"/>
      <c r="G293" s="872"/>
      <c r="H293" s="872"/>
      <c r="I293" s="872"/>
      <c r="J293" s="872"/>
    </row>
    <row r="294" spans="1:15" s="868" customFormat="1" ht="18.75">
      <c r="A294" s="876"/>
      <c r="B294" s="876"/>
      <c r="C294" s="875"/>
      <c r="D294" s="1023"/>
      <c r="E294" s="909"/>
      <c r="F294" s="872"/>
      <c r="G294" s="872"/>
      <c r="H294" s="872"/>
      <c r="I294" s="872"/>
      <c r="J294" s="872"/>
    </row>
    <row r="295" spans="1:15" s="868" customFormat="1" ht="18.75">
      <c r="A295" s="876"/>
      <c r="B295" s="876"/>
      <c r="C295" s="879" t="s">
        <v>1014</v>
      </c>
      <c r="D295" s="912">
        <v>1.5</v>
      </c>
      <c r="E295" s="911" t="s">
        <v>5</v>
      </c>
      <c r="F295" s="913">
        <f>M295*25%+M295</f>
        <v>500</v>
      </c>
      <c r="G295" s="1022" t="s">
        <v>931</v>
      </c>
      <c r="H295" s="872"/>
      <c r="I295" s="872"/>
      <c r="J295" s="913">
        <f>F295*D295</f>
        <v>750</v>
      </c>
      <c r="M295" s="913">
        <v>400</v>
      </c>
    </row>
    <row r="296" spans="1:15" s="868" customFormat="1" ht="36">
      <c r="A296" s="876"/>
      <c r="B296" s="876"/>
      <c r="C296" s="879" t="s">
        <v>1013</v>
      </c>
      <c r="D296" s="912">
        <v>0.25</v>
      </c>
      <c r="E296" s="911" t="s">
        <v>5</v>
      </c>
      <c r="F296" s="913">
        <f>M296*25%+M296</f>
        <v>812.5</v>
      </c>
      <c r="G296" s="1022" t="s">
        <v>931</v>
      </c>
      <c r="H296" s="872"/>
      <c r="I296" s="872"/>
      <c r="J296" s="913">
        <f>F296*D296</f>
        <v>203.125</v>
      </c>
      <c r="M296" s="913">
        <v>650</v>
      </c>
    </row>
    <row r="297" spans="1:15" s="868" customFormat="1" ht="18.75">
      <c r="A297" s="876"/>
      <c r="B297" s="876"/>
      <c r="C297" s="879" t="s">
        <v>742</v>
      </c>
      <c r="D297" s="912">
        <v>2</v>
      </c>
      <c r="E297" s="911" t="s">
        <v>5</v>
      </c>
      <c r="F297" s="913">
        <f>M297*25%+M297</f>
        <v>437.5</v>
      </c>
      <c r="G297" s="1022" t="s">
        <v>931</v>
      </c>
      <c r="H297" s="872"/>
      <c r="I297" s="872"/>
      <c r="J297" s="913">
        <f>F297*D297</f>
        <v>875</v>
      </c>
      <c r="M297" s="913">
        <v>350</v>
      </c>
    </row>
    <row r="298" spans="1:15" s="868" customFormat="1" ht="18.75">
      <c r="A298" s="876"/>
      <c r="B298" s="876"/>
      <c r="C298" s="879"/>
      <c r="D298" s="1023"/>
      <c r="E298" s="909"/>
      <c r="F298" s="872"/>
      <c r="G298" s="872"/>
      <c r="H298" s="869" t="s">
        <v>743</v>
      </c>
      <c r="I298" s="871" t="s">
        <v>935</v>
      </c>
      <c r="J298" s="870">
        <f>SUM(J295:J297)</f>
        <v>1828.125</v>
      </c>
    </row>
    <row r="299" spans="1:15" s="868" customFormat="1" ht="18.75">
      <c r="A299" s="876"/>
      <c r="B299" s="876"/>
      <c r="C299" s="875" t="s">
        <v>984</v>
      </c>
      <c r="D299" s="1023"/>
      <c r="E299" s="909"/>
      <c r="F299" s="872"/>
      <c r="G299" s="872"/>
      <c r="H299" s="869"/>
      <c r="I299" s="871"/>
      <c r="J299" s="870"/>
    </row>
    <row r="300" spans="1:15" s="868" customFormat="1" ht="18.75">
      <c r="A300" s="876"/>
      <c r="B300" s="876"/>
      <c r="C300" s="879"/>
      <c r="D300" s="1023"/>
      <c r="E300" s="909"/>
      <c r="F300" s="872"/>
      <c r="G300" s="872"/>
      <c r="H300" s="869"/>
      <c r="I300" s="871"/>
      <c r="J300" s="870"/>
    </row>
    <row r="301" spans="1:15" s="868" customFormat="1" ht="36">
      <c r="A301" s="876"/>
      <c r="B301" s="876"/>
      <c r="C301" s="879" t="s">
        <v>1012</v>
      </c>
      <c r="D301" s="912"/>
      <c r="E301" s="911"/>
      <c r="F301" s="1480" t="s">
        <v>983</v>
      </c>
      <c r="G301" s="1480"/>
      <c r="H301" s="872"/>
      <c r="I301" s="872"/>
      <c r="J301" s="881">
        <v>150</v>
      </c>
      <c r="O301" s="868">
        <f>120*25%</f>
        <v>30</v>
      </c>
    </row>
    <row r="302" spans="1:15" s="868" customFormat="1" ht="36">
      <c r="A302" s="876"/>
      <c r="B302" s="876"/>
      <c r="C302" s="879" t="s">
        <v>1011</v>
      </c>
      <c r="D302" s="912"/>
      <c r="E302" s="911"/>
      <c r="F302" s="1480" t="s">
        <v>983</v>
      </c>
      <c r="G302" s="1480"/>
      <c r="H302" s="872"/>
      <c r="I302" s="872"/>
      <c r="J302" s="881">
        <v>200</v>
      </c>
    </row>
    <row r="303" spans="1:15" s="868" customFormat="1" ht="18.75">
      <c r="A303" s="876"/>
      <c r="B303" s="876"/>
      <c r="C303" s="879"/>
      <c r="D303" s="1023"/>
      <c r="E303" s="909"/>
      <c r="F303" s="872"/>
      <c r="G303" s="872"/>
      <c r="H303" s="869" t="s">
        <v>746</v>
      </c>
      <c r="I303" s="871" t="s">
        <v>935</v>
      </c>
      <c r="J303" s="870">
        <f>SUM(J301:J302)</f>
        <v>350</v>
      </c>
    </row>
    <row r="304" spans="1:15" s="868" customFormat="1" ht="18.75">
      <c r="A304" s="876"/>
      <c r="B304" s="876"/>
      <c r="C304" s="879" t="s">
        <v>982</v>
      </c>
      <c r="D304" s="1023"/>
      <c r="E304" s="909"/>
      <c r="F304" s="872"/>
      <c r="G304" s="872"/>
      <c r="H304" s="872"/>
      <c r="I304" s="871" t="s">
        <v>935</v>
      </c>
      <c r="J304" s="910">
        <f>J303+J298+J292</f>
        <v>25641.90888884235</v>
      </c>
    </row>
    <row r="305" spans="1:14" s="868" customFormat="1" ht="18.75">
      <c r="A305" s="876"/>
      <c r="B305" s="876"/>
      <c r="C305" s="879" t="s">
        <v>995</v>
      </c>
      <c r="D305" s="1023"/>
      <c r="E305" s="909"/>
      <c r="F305" s="872"/>
      <c r="G305" s="872"/>
      <c r="H305" s="872"/>
      <c r="I305" s="878" t="s">
        <v>548</v>
      </c>
      <c r="J305" s="877">
        <f>0.5%*J304</f>
        <v>128.20954444421176</v>
      </c>
    </row>
    <row r="306" spans="1:14" s="868" customFormat="1" ht="18.75">
      <c r="A306" s="876"/>
      <c r="B306" s="876"/>
      <c r="C306" s="879" t="s">
        <v>1369</v>
      </c>
      <c r="D306" s="1023"/>
      <c r="E306" s="909"/>
      <c r="F306" s="872"/>
      <c r="G306" s="872"/>
      <c r="H306" s="872"/>
      <c r="I306" s="878" t="s">
        <v>548</v>
      </c>
      <c r="J306" s="877">
        <f>10%*J304</f>
        <v>2564.1908888842354</v>
      </c>
      <c r="N306" s="868">
        <f>20*25%</f>
        <v>5</v>
      </c>
    </row>
    <row r="307" spans="1:14" s="868" customFormat="1" ht="18.75">
      <c r="A307" s="876"/>
      <c r="B307" s="876"/>
      <c r="C307" s="879"/>
      <c r="D307" s="1023"/>
      <c r="E307" s="909"/>
      <c r="F307" s="872"/>
      <c r="G307" s="872"/>
      <c r="H307" s="869" t="s">
        <v>1367</v>
      </c>
      <c r="I307" s="871" t="s">
        <v>935</v>
      </c>
      <c r="J307" s="870">
        <f>J306+J305+J304</f>
        <v>28334.309322170797</v>
      </c>
    </row>
    <row r="308" spans="1:14" s="868" customFormat="1" ht="18.75">
      <c r="A308" s="876"/>
      <c r="B308" s="876"/>
      <c r="C308" s="879" t="s">
        <v>1362</v>
      </c>
      <c r="D308" s="1023"/>
      <c r="E308" s="909"/>
      <c r="F308" s="872"/>
      <c r="G308" s="872"/>
      <c r="H308" s="872"/>
      <c r="I308" s="878" t="s">
        <v>548</v>
      </c>
      <c r="J308" s="877">
        <f>7.5%*J307</f>
        <v>2125.0731991628095</v>
      </c>
    </row>
    <row r="309" spans="1:14" s="868" customFormat="1" ht="18.75">
      <c r="A309" s="876"/>
      <c r="B309" s="876"/>
      <c r="C309" s="879" t="s">
        <v>1010</v>
      </c>
      <c r="D309" s="1023"/>
      <c r="E309" s="909"/>
      <c r="F309" s="872"/>
      <c r="G309" s="872"/>
      <c r="H309" s="872"/>
      <c r="I309" s="871" t="s">
        <v>548</v>
      </c>
      <c r="J309" s="870">
        <f>J308+J307</f>
        <v>30459.382521333606</v>
      </c>
    </row>
    <row r="310" spans="1:14" s="868" customFormat="1" ht="36">
      <c r="A310" s="876"/>
      <c r="B310" s="876"/>
      <c r="C310" s="875" t="s">
        <v>938</v>
      </c>
      <c r="D310" s="1023"/>
      <c r="E310" s="909"/>
      <c r="F310" s="872"/>
      <c r="G310" s="872"/>
      <c r="H310" s="871" t="s">
        <v>548</v>
      </c>
      <c r="I310" s="870">
        <f>J309/46.7</f>
        <v>652.23517176303221</v>
      </c>
      <c r="J310" s="869" t="s">
        <v>1009</v>
      </c>
    </row>
    <row r="311" spans="1:14" ht="20.25">
      <c r="A311" s="901"/>
      <c r="B311" s="1460" t="s">
        <v>1006</v>
      </c>
      <c r="C311" s="1461"/>
      <c r="D311" s="899"/>
      <c r="E311" s="900"/>
      <c r="F311" s="899"/>
      <c r="G311" s="898"/>
      <c r="H311" s="898"/>
      <c r="I311" s="898"/>
      <c r="J311" s="898"/>
    </row>
    <row r="312" spans="1:14" ht="20.25">
      <c r="A312" s="901"/>
      <c r="B312" s="1462"/>
      <c r="C312" s="1463"/>
      <c r="D312" s="899"/>
      <c r="E312" s="900"/>
      <c r="F312" s="899"/>
      <c r="G312" s="898"/>
      <c r="H312" s="898"/>
      <c r="I312" s="898"/>
      <c r="J312" s="898"/>
    </row>
    <row r="313" spans="1:14" ht="20.25">
      <c r="A313" s="897" t="s">
        <v>993</v>
      </c>
      <c r="B313" s="895" t="s">
        <v>992</v>
      </c>
      <c r="C313" s="895" t="s">
        <v>0</v>
      </c>
      <c r="D313" s="1464" t="s">
        <v>991</v>
      </c>
      <c r="E313" s="1464"/>
      <c r="F313" s="896" t="s">
        <v>990</v>
      </c>
      <c r="G313" s="895" t="s">
        <v>1</v>
      </c>
      <c r="H313" s="895" t="s">
        <v>989</v>
      </c>
      <c r="I313" s="895" t="s">
        <v>988</v>
      </c>
      <c r="J313" s="894" t="s">
        <v>31</v>
      </c>
    </row>
    <row r="314" spans="1:14" ht="20.25">
      <c r="A314" s="893" t="s">
        <v>5</v>
      </c>
      <c r="B314" s="891"/>
      <c r="C314" s="891"/>
      <c r="D314" s="891"/>
      <c r="E314" s="892"/>
      <c r="F314" s="892"/>
      <c r="G314" s="891"/>
      <c r="H314" s="891"/>
      <c r="I314" s="891"/>
      <c r="J314" s="890" t="s">
        <v>548</v>
      </c>
    </row>
    <row r="315" spans="1:14" s="868" customFormat="1" ht="18.75">
      <c r="A315" s="876"/>
      <c r="B315" s="876"/>
      <c r="C315" s="879"/>
      <c r="D315" s="874"/>
      <c r="E315" s="873"/>
      <c r="F315" s="872"/>
      <c r="G315" s="872"/>
      <c r="H315" s="872"/>
      <c r="I315" s="872"/>
      <c r="J315" s="872"/>
    </row>
    <row r="316" spans="1:14" s="868" customFormat="1" ht="54">
      <c r="A316" s="876"/>
      <c r="B316" s="889"/>
      <c r="C316" s="879" t="s">
        <v>1005</v>
      </c>
      <c r="D316" s="886">
        <v>100</v>
      </c>
      <c r="E316" s="885" t="s">
        <v>10</v>
      </c>
      <c r="F316" s="882"/>
      <c r="G316" s="887"/>
      <c r="H316" s="872"/>
      <c r="I316" s="872"/>
      <c r="J316" s="882"/>
    </row>
    <row r="317" spans="1:14" s="868" customFormat="1" ht="18.75">
      <c r="A317" s="876"/>
      <c r="B317" s="876"/>
      <c r="C317" s="879" t="s">
        <v>1004</v>
      </c>
      <c r="D317" s="886">
        <v>5</v>
      </c>
      <c r="E317" s="885" t="s">
        <v>10</v>
      </c>
      <c r="F317" s="882"/>
      <c r="G317" s="887"/>
      <c r="H317" s="872"/>
      <c r="I317" s="872"/>
      <c r="J317" s="882"/>
    </row>
    <row r="318" spans="1:14" s="868" customFormat="1" ht="18.75">
      <c r="A318" s="876"/>
      <c r="B318" s="876"/>
      <c r="C318" s="879"/>
      <c r="D318" s="908">
        <f>D316+D317</f>
        <v>105</v>
      </c>
      <c r="E318" s="885" t="s">
        <v>10</v>
      </c>
      <c r="F318" s="882"/>
      <c r="G318" s="887"/>
      <c r="H318" s="872"/>
      <c r="I318" s="872"/>
      <c r="J318" s="882"/>
    </row>
    <row r="319" spans="1:14" s="868" customFormat="1" ht="18.75">
      <c r="A319" s="876"/>
      <c r="B319" s="888"/>
      <c r="C319" s="879"/>
      <c r="D319" s="886"/>
      <c r="E319" s="885"/>
      <c r="F319" s="1480"/>
      <c r="G319" s="1480"/>
      <c r="H319" s="872"/>
      <c r="I319" s="872"/>
      <c r="J319" s="881"/>
    </row>
    <row r="320" spans="1:14" s="868" customFormat="1" ht="18.75">
      <c r="A320" s="876"/>
      <c r="B320" s="876"/>
      <c r="C320" s="875" t="s">
        <v>926</v>
      </c>
      <c r="D320" s="874"/>
      <c r="E320" s="873"/>
      <c r="F320" s="872"/>
      <c r="G320" s="872"/>
      <c r="H320" s="869"/>
      <c r="I320" s="871"/>
      <c r="J320" s="870"/>
    </row>
    <row r="321" spans="1:14" s="868" customFormat="1" ht="18.75">
      <c r="A321" s="876"/>
      <c r="B321" s="876"/>
      <c r="C321" s="879"/>
      <c r="D321" s="874"/>
      <c r="E321" s="873"/>
      <c r="F321" s="872"/>
      <c r="G321" s="872"/>
      <c r="H321" s="872"/>
      <c r="I321" s="872"/>
      <c r="J321" s="872"/>
    </row>
    <row r="322" spans="1:14" s="868" customFormat="1" ht="18.75">
      <c r="A322" s="876"/>
      <c r="B322" s="876" t="s">
        <v>1003</v>
      </c>
      <c r="C322" s="879" t="s">
        <v>1002</v>
      </c>
      <c r="D322" s="907">
        <v>105</v>
      </c>
      <c r="E322" s="906" t="s">
        <v>10</v>
      </c>
      <c r="F322" s="905">
        <v>56.25</v>
      </c>
      <c r="G322" s="902" t="s">
        <v>10</v>
      </c>
      <c r="H322" s="872"/>
      <c r="I322" s="872"/>
      <c r="J322" s="882">
        <f>D322*F322</f>
        <v>5906.25</v>
      </c>
    </row>
    <row r="323" spans="1:14" s="868" customFormat="1" ht="18.75">
      <c r="A323" s="876"/>
      <c r="B323" s="876"/>
      <c r="C323" s="879" t="s">
        <v>1001</v>
      </c>
      <c r="D323" s="1482" t="s">
        <v>934</v>
      </c>
      <c r="E323" s="1482"/>
      <c r="F323" s="1482"/>
      <c r="G323" s="1482"/>
      <c r="H323" s="872"/>
      <c r="I323" s="883"/>
      <c r="J323" s="882">
        <v>93.75</v>
      </c>
    </row>
    <row r="324" spans="1:14" s="868" customFormat="1" ht="18.75">
      <c r="A324" s="876"/>
      <c r="B324" s="876"/>
      <c r="C324" s="879"/>
      <c r="D324" s="874"/>
      <c r="E324" s="873"/>
      <c r="F324" s="872"/>
      <c r="G324" s="872"/>
      <c r="H324" s="869" t="s">
        <v>740</v>
      </c>
      <c r="I324" s="871" t="s">
        <v>935</v>
      </c>
      <c r="J324" s="880">
        <f>J322+J323</f>
        <v>6000</v>
      </c>
    </row>
    <row r="325" spans="1:14" s="868" customFormat="1" ht="18.75">
      <c r="A325" s="876"/>
      <c r="B325" s="876"/>
      <c r="C325" s="875" t="s">
        <v>1000</v>
      </c>
      <c r="D325" s="874"/>
      <c r="E325" s="873"/>
      <c r="F325" s="872"/>
      <c r="G325" s="872"/>
      <c r="H325" s="869"/>
      <c r="I325" s="871"/>
      <c r="J325" s="880"/>
    </row>
    <row r="326" spans="1:14" s="868" customFormat="1" ht="18.75">
      <c r="A326" s="876"/>
      <c r="B326" s="876"/>
      <c r="C326" s="879"/>
      <c r="D326" s="874"/>
      <c r="E326" s="873"/>
      <c r="F326" s="872"/>
      <c r="G326" s="872"/>
      <c r="H326" s="869"/>
      <c r="I326" s="871"/>
      <c r="J326" s="880"/>
    </row>
    <row r="327" spans="1:14" s="868" customFormat="1" ht="18.75">
      <c r="A327" s="876"/>
      <c r="B327" s="876">
        <v>9018</v>
      </c>
      <c r="C327" s="879" t="s">
        <v>999</v>
      </c>
      <c r="D327" s="904">
        <v>1.5</v>
      </c>
      <c r="E327" s="885" t="s">
        <v>5</v>
      </c>
      <c r="F327" s="903">
        <v>937.5</v>
      </c>
      <c r="G327" s="902" t="s">
        <v>931</v>
      </c>
      <c r="H327" s="872"/>
      <c r="I327" s="872"/>
      <c r="J327" s="882">
        <f>D327*F327</f>
        <v>1406.25</v>
      </c>
    </row>
    <row r="328" spans="1:14" s="868" customFormat="1" ht="18.75">
      <c r="A328" s="876"/>
      <c r="B328" s="876">
        <v>9003</v>
      </c>
      <c r="C328" s="879" t="s">
        <v>998</v>
      </c>
      <c r="D328" s="904">
        <v>1.5</v>
      </c>
      <c r="E328" s="885" t="s">
        <v>5</v>
      </c>
      <c r="F328" s="903">
        <v>437.5</v>
      </c>
      <c r="G328" s="902" t="s">
        <v>931</v>
      </c>
      <c r="H328" s="872"/>
      <c r="I328" s="872"/>
      <c r="J328" s="882">
        <f>D328*F328</f>
        <v>656.25</v>
      </c>
    </row>
    <row r="329" spans="1:14" s="868" customFormat="1" ht="18.75">
      <c r="A329" s="876"/>
      <c r="B329" s="876"/>
      <c r="C329" s="879" t="s">
        <v>997</v>
      </c>
      <c r="D329" s="1482" t="s">
        <v>934</v>
      </c>
      <c r="E329" s="1482"/>
      <c r="F329" s="1482"/>
      <c r="G329" s="1482"/>
      <c r="H329" s="872"/>
      <c r="I329" s="872"/>
      <c r="J329" s="882">
        <v>46.25</v>
      </c>
    </row>
    <row r="330" spans="1:14" s="868" customFormat="1" ht="18.75">
      <c r="A330" s="876"/>
      <c r="B330" s="876"/>
      <c r="C330" s="879"/>
      <c r="D330" s="874"/>
      <c r="E330" s="873"/>
      <c r="F330" s="872"/>
      <c r="G330" s="872"/>
      <c r="H330" s="869" t="s">
        <v>743</v>
      </c>
      <c r="I330" s="871" t="s">
        <v>935</v>
      </c>
      <c r="J330" s="880">
        <f>J327+J328+J329</f>
        <v>2108.75</v>
      </c>
    </row>
    <row r="331" spans="1:14" s="868" customFormat="1" ht="18.75">
      <c r="A331" s="876"/>
      <c r="B331" s="876"/>
      <c r="C331" s="879" t="s">
        <v>996</v>
      </c>
      <c r="D331" s="874"/>
      <c r="E331" s="873"/>
      <c r="F331" s="872"/>
      <c r="G331" s="872"/>
      <c r="H331" s="872"/>
      <c r="I331" s="871" t="s">
        <v>935</v>
      </c>
      <c r="J331" s="880">
        <f>J324+J330</f>
        <v>8108.75</v>
      </c>
    </row>
    <row r="332" spans="1:14" s="868" customFormat="1" ht="18.75">
      <c r="A332" s="876"/>
      <c r="B332" s="876"/>
      <c r="C332" s="879" t="s">
        <v>995</v>
      </c>
      <c r="D332" s="1023"/>
      <c r="E332" s="909"/>
      <c r="F332" s="872"/>
      <c r="G332" s="872"/>
      <c r="H332" s="872"/>
      <c r="I332" s="878" t="s">
        <v>548</v>
      </c>
      <c r="J332" s="877">
        <f>0.5%*J331</f>
        <v>40.543750000000003</v>
      </c>
    </row>
    <row r="333" spans="1:14" s="868" customFormat="1" ht="18.75">
      <c r="A333" s="876"/>
      <c r="B333" s="876"/>
      <c r="C333" s="879" t="s">
        <v>1369</v>
      </c>
      <c r="D333" s="1023"/>
      <c r="E333" s="909"/>
      <c r="F333" s="872"/>
      <c r="G333" s="872"/>
      <c r="H333" s="872"/>
      <c r="I333" s="878" t="s">
        <v>548</v>
      </c>
      <c r="J333" s="877">
        <f>10%*J331</f>
        <v>810.875</v>
      </c>
      <c r="N333" s="868">
        <f>20*25%</f>
        <v>5</v>
      </c>
    </row>
    <row r="334" spans="1:14" s="868" customFormat="1" ht="18.75">
      <c r="A334" s="876"/>
      <c r="B334" s="876"/>
      <c r="C334" s="879"/>
      <c r="D334" s="1023"/>
      <c r="E334" s="909"/>
      <c r="F334" s="872"/>
      <c r="G334" s="872"/>
      <c r="H334" s="869" t="s">
        <v>746</v>
      </c>
      <c r="I334" s="871" t="s">
        <v>935</v>
      </c>
      <c r="J334" s="870">
        <f>J333+J332+J331</f>
        <v>8960.1687500000007</v>
      </c>
    </row>
    <row r="335" spans="1:14" s="868" customFormat="1" ht="18.75">
      <c r="A335" s="876"/>
      <c r="B335" s="876"/>
      <c r="C335" s="879" t="s">
        <v>1362</v>
      </c>
      <c r="D335" s="1023"/>
      <c r="E335" s="909"/>
      <c r="F335" s="872"/>
      <c r="G335" s="872"/>
      <c r="H335" s="872"/>
      <c r="I335" s="878" t="s">
        <v>548</v>
      </c>
      <c r="J335" s="877">
        <f>7.5%*J334</f>
        <v>672.01265625000008</v>
      </c>
    </row>
    <row r="336" spans="1:14" s="868" customFormat="1" ht="18.75">
      <c r="A336" s="876"/>
      <c r="B336" s="876"/>
      <c r="C336" s="879" t="s">
        <v>1372</v>
      </c>
      <c r="D336" s="1023"/>
      <c r="E336" s="909"/>
      <c r="F336" s="872"/>
      <c r="G336" s="872"/>
      <c r="H336" s="872"/>
      <c r="I336" s="871" t="s">
        <v>548</v>
      </c>
      <c r="J336" s="870">
        <f>J335+J334</f>
        <v>9632.1814062500016</v>
      </c>
    </row>
    <row r="337" spans="1:10" s="868" customFormat="1" ht="36">
      <c r="A337" s="876"/>
      <c r="B337" s="876"/>
      <c r="C337" s="875" t="s">
        <v>938</v>
      </c>
      <c r="D337" s="1023"/>
      <c r="E337" s="909"/>
      <c r="F337" s="872"/>
      <c r="G337" s="872"/>
      <c r="H337" s="871" t="s">
        <v>548</v>
      </c>
      <c r="I337" s="870">
        <f>J336/100</f>
        <v>96.32181406250001</v>
      </c>
      <c r="J337" s="869" t="s">
        <v>1009</v>
      </c>
    </row>
  </sheetData>
  <mergeCells count="43">
    <mergeCell ref="F291:G291"/>
    <mergeCell ref="F301:G301"/>
    <mergeCell ref="F302:G302"/>
    <mergeCell ref="F207:G207"/>
    <mergeCell ref="D194:E194"/>
    <mergeCell ref="C197:I197"/>
    <mergeCell ref="B268:C269"/>
    <mergeCell ref="C237:I237"/>
    <mergeCell ref="F247:G247"/>
    <mergeCell ref="F257:G257"/>
    <mergeCell ref="D270:E270"/>
    <mergeCell ref="D329:G329"/>
    <mergeCell ref="B311:C312"/>
    <mergeCell ref="D313:E313"/>
    <mergeCell ref="F319:G319"/>
    <mergeCell ref="D323:G323"/>
    <mergeCell ref="D123:E123"/>
    <mergeCell ref="F146:G146"/>
    <mergeCell ref="F171:G171"/>
    <mergeCell ref="F181:G181"/>
    <mergeCell ref="D159:E159"/>
    <mergeCell ref="B157:C158"/>
    <mergeCell ref="F222:G222"/>
    <mergeCell ref="B233:C234"/>
    <mergeCell ref="D235:E235"/>
    <mergeCell ref="B192:C193"/>
    <mergeCell ref="D7:E7"/>
    <mergeCell ref="C9:E9"/>
    <mergeCell ref="C11:G11"/>
    <mergeCell ref="B32:C33"/>
    <mergeCell ref="D34:E34"/>
    <mergeCell ref="A1:I1"/>
    <mergeCell ref="A2:I2"/>
    <mergeCell ref="A3:I3"/>
    <mergeCell ref="A4:I4"/>
    <mergeCell ref="B5:C6"/>
    <mergeCell ref="B47:C48"/>
    <mergeCell ref="D49:E49"/>
    <mergeCell ref="D72:E72"/>
    <mergeCell ref="D110:E110"/>
    <mergeCell ref="B121:C122"/>
    <mergeCell ref="B84:C85"/>
    <mergeCell ref="D86:E86"/>
  </mergeCells>
  <pageMargins left="0.7" right="0.7" top="0.75" bottom="0.75" header="0.3" footer="0.3"/>
  <pageSetup paperSize="9" scale="58" fitToHeight="0" orientation="portrait" r:id="rId1"/>
  <rowBreaks count="7" manualBreakCount="7">
    <brk id="31" max="9" man="1"/>
    <brk id="46" max="9" man="1"/>
    <brk id="83" max="9" man="1"/>
    <brk id="191" max="9" man="1"/>
    <brk id="232" max="9" man="1"/>
    <brk id="267" max="9" man="1"/>
    <brk id="310" max="9" man="1"/>
  </rowBreaks>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D3089"/>
  <sheetViews>
    <sheetView view="pageBreakPreview" topLeftCell="A579" zoomScale="110" zoomScaleNormal="160" zoomScaleSheetLayoutView="110" workbookViewId="0">
      <selection activeCell="B631" sqref="B631"/>
    </sheetView>
  </sheetViews>
  <sheetFormatPr defaultRowHeight="15"/>
  <cols>
    <col min="1" max="1" width="11" style="371" customWidth="1"/>
    <col min="2" max="2" width="68.42578125" style="371" customWidth="1"/>
    <col min="3" max="3" width="6.7109375" style="371" customWidth="1"/>
    <col min="4" max="4" width="14.7109375" style="371" bestFit="1" customWidth="1"/>
  </cols>
  <sheetData>
    <row r="1" spans="1:4" ht="15.75">
      <c r="A1" s="1485" t="s">
        <v>1117</v>
      </c>
      <c r="B1" s="1485"/>
      <c r="C1" s="1485"/>
      <c r="D1" s="1485"/>
    </row>
    <row r="2" spans="1:4" ht="15.75">
      <c r="A2" s="1485" t="s">
        <v>1118</v>
      </c>
      <c r="B2" s="1485"/>
      <c r="C2" s="1485"/>
      <c r="D2" s="1485"/>
    </row>
    <row r="3" spans="1:4" s="437" customFormat="1" ht="30">
      <c r="A3" s="1172" t="s">
        <v>722</v>
      </c>
      <c r="B3" s="1173" t="s">
        <v>176</v>
      </c>
      <c r="C3" s="1174" t="s">
        <v>389</v>
      </c>
      <c r="D3" s="1175">
        <f>D13</f>
        <v>443.4375</v>
      </c>
    </row>
    <row r="4" spans="1:4">
      <c r="A4" s="1011"/>
      <c r="B4" s="1010"/>
      <c r="C4" s="1011"/>
      <c r="D4" s="1011"/>
    </row>
    <row r="5" spans="1:4">
      <c r="A5" s="1011"/>
      <c r="B5" s="1012" t="s">
        <v>1119</v>
      </c>
      <c r="C5" s="1011"/>
      <c r="D5" s="1011"/>
    </row>
    <row r="6" spans="1:4">
      <c r="A6" s="1011"/>
      <c r="B6" s="1010" t="s">
        <v>1120</v>
      </c>
      <c r="C6" s="1013" t="s">
        <v>389</v>
      </c>
      <c r="D6" s="1011">
        <v>300</v>
      </c>
    </row>
    <row r="7" spans="1:4">
      <c r="A7" s="1011"/>
      <c r="B7" s="1010" t="s">
        <v>1121</v>
      </c>
      <c r="C7" s="1013" t="s">
        <v>389</v>
      </c>
      <c r="D7" s="1011">
        <v>15</v>
      </c>
    </row>
    <row r="8" spans="1:4">
      <c r="A8" s="1011"/>
      <c r="B8" s="1010" t="s">
        <v>1122</v>
      </c>
      <c r="C8" s="1013" t="s">
        <v>389</v>
      </c>
      <c r="D8" s="1011">
        <v>60</v>
      </c>
    </row>
    <row r="9" spans="1:4">
      <c r="A9" s="1011"/>
      <c r="B9" s="1010" t="s">
        <v>1123</v>
      </c>
      <c r="C9" s="1013" t="s">
        <v>389</v>
      </c>
      <c r="D9" s="1011">
        <f>SUM(D6:D8)</f>
        <v>375</v>
      </c>
    </row>
    <row r="10" spans="1:4">
      <c r="A10" s="1011"/>
      <c r="B10" s="1014" t="s">
        <v>1373</v>
      </c>
      <c r="C10" s="1013" t="s">
        <v>389</v>
      </c>
      <c r="D10" s="1135">
        <f>D9*10%</f>
        <v>37.5</v>
      </c>
    </row>
    <row r="11" spans="1:4">
      <c r="A11" s="1011"/>
      <c r="B11" s="1010" t="s">
        <v>1123</v>
      </c>
      <c r="C11" s="1013" t="s">
        <v>389</v>
      </c>
      <c r="D11" s="1135">
        <f>D9+D10</f>
        <v>412.5</v>
      </c>
    </row>
    <row r="12" spans="1:4">
      <c r="A12" s="1011"/>
      <c r="B12" s="1134" t="s">
        <v>1374</v>
      </c>
      <c r="C12" s="1013" t="s">
        <v>389</v>
      </c>
      <c r="D12" s="1135">
        <f>D11*7.5%</f>
        <v>30.9375</v>
      </c>
    </row>
    <row r="13" spans="1:4">
      <c r="A13" s="1011"/>
      <c r="B13" s="1010" t="s">
        <v>1361</v>
      </c>
      <c r="C13" s="1013" t="s">
        <v>389</v>
      </c>
      <c r="D13" s="1135">
        <f>SUM(D11:D12)</f>
        <v>443.4375</v>
      </c>
    </row>
    <row r="14" spans="1:4">
      <c r="A14" s="1011"/>
      <c r="B14" s="1010"/>
      <c r="C14" s="1013"/>
      <c r="D14" s="1011"/>
    </row>
    <row r="15" spans="1:4" s="437" customFormat="1">
      <c r="A15" s="1172" t="s">
        <v>942</v>
      </c>
      <c r="B15" s="1176" t="s">
        <v>617</v>
      </c>
      <c r="C15" s="1177" t="s">
        <v>389</v>
      </c>
      <c r="D15" s="1175">
        <f>D25</f>
        <v>47300</v>
      </c>
    </row>
    <row r="16" spans="1:4">
      <c r="A16" s="1011"/>
      <c r="B16" s="1010"/>
      <c r="C16" s="1011"/>
      <c r="D16" s="1011"/>
    </row>
    <row r="17" spans="1:4">
      <c r="A17" s="1011"/>
      <c r="B17" s="1012" t="s">
        <v>1119</v>
      </c>
      <c r="C17" s="1011"/>
      <c r="D17" s="1011"/>
    </row>
    <row r="18" spans="1:4">
      <c r="A18" s="1011"/>
      <c r="B18" s="1010" t="s">
        <v>1124</v>
      </c>
      <c r="C18" s="1013" t="s">
        <v>389</v>
      </c>
      <c r="D18" s="1011">
        <v>38000</v>
      </c>
    </row>
    <row r="19" spans="1:4">
      <c r="A19" s="1011"/>
      <c r="B19" s="1010" t="s">
        <v>1121</v>
      </c>
      <c r="C19" s="1013" t="s">
        <v>389</v>
      </c>
      <c r="D19" s="1011">
        <v>500</v>
      </c>
    </row>
    <row r="20" spans="1:4">
      <c r="A20" s="1011"/>
      <c r="B20" s="1010" t="s">
        <v>1122</v>
      </c>
      <c r="C20" s="1013" t="s">
        <v>389</v>
      </c>
      <c r="D20" s="1011">
        <v>1500</v>
      </c>
    </row>
    <row r="21" spans="1:4">
      <c r="A21" s="1011"/>
      <c r="B21" s="1010" t="s">
        <v>1123</v>
      </c>
      <c r="C21" s="1013" t="s">
        <v>389</v>
      </c>
      <c r="D21" s="1011">
        <f>SUM(D18:D20)</f>
        <v>40000</v>
      </c>
    </row>
    <row r="22" spans="1:4">
      <c r="A22" s="1011"/>
      <c r="B22" s="1014" t="s">
        <v>1373</v>
      </c>
      <c r="C22" s="1013" t="s">
        <v>389</v>
      </c>
      <c r="D22" s="1011">
        <f>D21*10%</f>
        <v>4000</v>
      </c>
    </row>
    <row r="23" spans="1:4">
      <c r="A23" s="1011"/>
      <c r="B23" s="1010" t="s">
        <v>1123</v>
      </c>
      <c r="C23" s="1013" t="s">
        <v>389</v>
      </c>
      <c r="D23" s="1011">
        <f>D21+D22</f>
        <v>44000</v>
      </c>
    </row>
    <row r="24" spans="1:4">
      <c r="A24" s="1011"/>
      <c r="B24" s="1134" t="s">
        <v>1374</v>
      </c>
      <c r="C24" s="1013" t="s">
        <v>389</v>
      </c>
      <c r="D24" s="1011">
        <f>D23*7.5%</f>
        <v>3300</v>
      </c>
    </row>
    <row r="25" spans="1:4">
      <c r="A25" s="1011"/>
      <c r="B25" s="1010" t="s">
        <v>1361</v>
      </c>
      <c r="C25" s="1013" t="s">
        <v>389</v>
      </c>
      <c r="D25" s="1011">
        <f>SUM(D23:D24)</f>
        <v>47300</v>
      </c>
    </row>
    <row r="26" spans="1:4">
      <c r="A26" s="1011"/>
      <c r="B26" s="1010"/>
      <c r="C26" s="1013"/>
      <c r="D26" s="1011"/>
    </row>
    <row r="27" spans="1:4" s="437" customFormat="1" ht="30">
      <c r="A27" s="1172" t="s">
        <v>1125</v>
      </c>
      <c r="B27" s="1178" t="s">
        <v>614</v>
      </c>
      <c r="C27" s="1177" t="s">
        <v>389</v>
      </c>
      <c r="D27" s="1179">
        <f>D37</f>
        <v>283.8</v>
      </c>
    </row>
    <row r="28" spans="1:4">
      <c r="A28" s="1011"/>
      <c r="B28" s="1010"/>
      <c r="C28" s="1011"/>
      <c r="D28" s="1011"/>
    </row>
    <row r="29" spans="1:4">
      <c r="A29" s="1011"/>
      <c r="B29" s="1012" t="s">
        <v>1119</v>
      </c>
      <c r="C29" s="1011"/>
      <c r="D29" s="1011"/>
    </row>
    <row r="30" spans="1:4">
      <c r="A30" s="1011"/>
      <c r="B30" s="1010" t="s">
        <v>1126</v>
      </c>
      <c r="C30" s="1013" t="s">
        <v>389</v>
      </c>
      <c r="D30" s="1011">
        <v>210</v>
      </c>
    </row>
    <row r="31" spans="1:4">
      <c r="A31" s="1011"/>
      <c r="B31" s="1010" t="s">
        <v>1121</v>
      </c>
      <c r="C31" s="1013" t="s">
        <v>389</v>
      </c>
      <c r="D31" s="1011">
        <v>10</v>
      </c>
    </row>
    <row r="32" spans="1:4">
      <c r="A32" s="1011"/>
      <c r="B32" s="1010" t="s">
        <v>1122</v>
      </c>
      <c r="C32" s="1013" t="s">
        <v>389</v>
      </c>
      <c r="D32" s="1011">
        <v>20</v>
      </c>
    </row>
    <row r="33" spans="1:4">
      <c r="A33" s="1011"/>
      <c r="B33" s="1010" t="s">
        <v>1123</v>
      </c>
      <c r="C33" s="1013" t="s">
        <v>389</v>
      </c>
      <c r="D33" s="1011">
        <f>SUM(D30:D32)</f>
        <v>240</v>
      </c>
    </row>
    <row r="34" spans="1:4">
      <c r="A34" s="1011"/>
      <c r="B34" s="1014" t="s">
        <v>1373</v>
      </c>
      <c r="C34" s="1013" t="s">
        <v>389</v>
      </c>
      <c r="D34" s="1011">
        <f>D33*10%</f>
        <v>24</v>
      </c>
    </row>
    <row r="35" spans="1:4">
      <c r="A35" s="1011"/>
      <c r="B35" s="1010" t="s">
        <v>1123</v>
      </c>
      <c r="C35" s="1013" t="s">
        <v>389</v>
      </c>
      <c r="D35" s="1011">
        <f>D33+D34</f>
        <v>264</v>
      </c>
    </row>
    <row r="36" spans="1:4">
      <c r="A36" s="1011"/>
      <c r="B36" s="1134" t="s">
        <v>1374</v>
      </c>
      <c r="C36" s="1013" t="s">
        <v>389</v>
      </c>
      <c r="D36" s="1135">
        <f>D35*7.5%</f>
        <v>19.8</v>
      </c>
    </row>
    <row r="37" spans="1:4">
      <c r="A37" s="1011"/>
      <c r="B37" s="1010" t="s">
        <v>1361</v>
      </c>
      <c r="C37" s="1013" t="s">
        <v>389</v>
      </c>
      <c r="D37" s="1135">
        <f>SUM(D35:D36)</f>
        <v>283.8</v>
      </c>
    </row>
    <row r="38" spans="1:4">
      <c r="A38" s="1011"/>
      <c r="B38" s="1010"/>
      <c r="C38" s="1013"/>
      <c r="D38" s="1011"/>
    </row>
    <row r="39" spans="1:4" s="437" customFormat="1">
      <c r="A39" s="1172" t="s">
        <v>749</v>
      </c>
      <c r="B39" s="1180" t="s">
        <v>683</v>
      </c>
      <c r="C39" s="1177" t="s">
        <v>389</v>
      </c>
      <c r="D39" s="1179">
        <f>D49</f>
        <v>1968.8625</v>
      </c>
    </row>
    <row r="40" spans="1:4">
      <c r="A40" s="1011"/>
      <c r="B40" s="1010"/>
      <c r="C40" s="1011"/>
      <c r="D40" s="1011"/>
    </row>
    <row r="41" spans="1:4">
      <c r="A41" s="1011"/>
      <c r="B41" s="1012" t="s">
        <v>1119</v>
      </c>
      <c r="C41" s="1011"/>
      <c r="D41" s="1011"/>
    </row>
    <row r="42" spans="1:4">
      <c r="A42" s="1011"/>
      <c r="B42" s="1010" t="s">
        <v>1127</v>
      </c>
      <c r="C42" s="1013" t="s">
        <v>389</v>
      </c>
      <c r="D42" s="1011">
        <v>1600</v>
      </c>
    </row>
    <row r="43" spans="1:4">
      <c r="A43" s="1011"/>
      <c r="B43" s="1010" t="s">
        <v>1121</v>
      </c>
      <c r="C43" s="1013" t="s">
        <v>389</v>
      </c>
      <c r="D43" s="1011">
        <v>15</v>
      </c>
    </row>
    <row r="44" spans="1:4">
      <c r="A44" s="1011"/>
      <c r="B44" s="1010" t="s">
        <v>1122</v>
      </c>
      <c r="C44" s="1013" t="s">
        <v>389</v>
      </c>
      <c r="D44" s="1011">
        <v>50</v>
      </c>
    </row>
    <row r="45" spans="1:4">
      <c r="A45" s="1011"/>
      <c r="B45" s="1010" t="s">
        <v>1123</v>
      </c>
      <c r="C45" s="1013" t="s">
        <v>389</v>
      </c>
      <c r="D45" s="1011">
        <f>SUM(D42:D44)</f>
        <v>1665</v>
      </c>
    </row>
    <row r="46" spans="1:4">
      <c r="A46" s="1011"/>
      <c r="B46" s="1014" t="s">
        <v>1373</v>
      </c>
      <c r="C46" s="1013" t="s">
        <v>389</v>
      </c>
      <c r="D46" s="1135">
        <f>D45*10%</f>
        <v>166.5</v>
      </c>
    </row>
    <row r="47" spans="1:4">
      <c r="A47" s="1011"/>
      <c r="B47" s="1010" t="s">
        <v>1123</v>
      </c>
      <c r="C47" s="1013" t="s">
        <v>389</v>
      </c>
      <c r="D47" s="1135">
        <f>D45+D46</f>
        <v>1831.5</v>
      </c>
    </row>
    <row r="48" spans="1:4">
      <c r="A48" s="1011"/>
      <c r="B48" s="1134" t="s">
        <v>1374</v>
      </c>
      <c r="C48" s="1013" t="s">
        <v>389</v>
      </c>
      <c r="D48" s="1135">
        <f>D47*7.5%</f>
        <v>137.36249999999998</v>
      </c>
    </row>
    <row r="49" spans="1:4">
      <c r="A49" s="1011"/>
      <c r="B49" s="1010" t="s">
        <v>1361</v>
      </c>
      <c r="C49" s="1013" t="s">
        <v>389</v>
      </c>
      <c r="D49" s="1135">
        <f>SUM(D47:D48)</f>
        <v>1968.8625</v>
      </c>
    </row>
    <row r="50" spans="1:4" s="437" customFormat="1" ht="45">
      <c r="A50" s="1172" t="s">
        <v>751</v>
      </c>
      <c r="B50" s="1176" t="s">
        <v>175</v>
      </c>
      <c r="C50" s="1177" t="s">
        <v>389</v>
      </c>
      <c r="D50" s="1179">
        <f>D60</f>
        <v>313.36250000000001</v>
      </c>
    </row>
    <row r="51" spans="1:4">
      <c r="A51" s="1011"/>
      <c r="C51" s="1011"/>
      <c r="D51" s="1011"/>
    </row>
    <row r="52" spans="1:4">
      <c r="A52" s="1011"/>
      <c r="B52" s="1012" t="s">
        <v>1119</v>
      </c>
      <c r="C52" s="1011"/>
      <c r="D52" s="1011"/>
    </row>
    <row r="53" spans="1:4">
      <c r="A53" s="1011"/>
      <c r="B53" s="1010" t="s">
        <v>1128</v>
      </c>
      <c r="C53" s="1013" t="s">
        <v>389</v>
      </c>
      <c r="D53" s="1011">
        <v>200</v>
      </c>
    </row>
    <row r="54" spans="1:4">
      <c r="A54" s="1011"/>
      <c r="B54" s="1010" t="s">
        <v>1121</v>
      </c>
      <c r="C54" s="1013" t="s">
        <v>389</v>
      </c>
      <c r="D54" s="1011">
        <v>15</v>
      </c>
    </row>
    <row r="55" spans="1:4">
      <c r="A55" s="1011"/>
      <c r="B55" s="1010" t="s">
        <v>1122</v>
      </c>
      <c r="C55" s="1013" t="s">
        <v>389</v>
      </c>
      <c r="D55" s="1011">
        <v>50</v>
      </c>
    </row>
    <row r="56" spans="1:4">
      <c r="A56" s="1011"/>
      <c r="B56" s="1010" t="s">
        <v>1123</v>
      </c>
      <c r="C56" s="1013" t="s">
        <v>389</v>
      </c>
      <c r="D56" s="1011">
        <f>SUM(D53:D55)</f>
        <v>265</v>
      </c>
    </row>
    <row r="57" spans="1:4">
      <c r="A57" s="1011"/>
      <c r="B57" s="1014" t="s">
        <v>1373</v>
      </c>
      <c r="C57" s="1013" t="s">
        <v>389</v>
      </c>
      <c r="D57" s="1135">
        <f>D56*10%</f>
        <v>26.5</v>
      </c>
    </row>
    <row r="58" spans="1:4">
      <c r="A58" s="1011"/>
      <c r="B58" s="1010" t="s">
        <v>1123</v>
      </c>
      <c r="C58" s="1013" t="s">
        <v>389</v>
      </c>
      <c r="D58" s="1135">
        <f>D56+D57</f>
        <v>291.5</v>
      </c>
    </row>
    <row r="59" spans="1:4">
      <c r="A59" s="1011"/>
      <c r="B59" s="1134" t="s">
        <v>1374</v>
      </c>
      <c r="C59" s="1013" t="s">
        <v>389</v>
      </c>
      <c r="D59" s="1135">
        <f>D58*7.5%</f>
        <v>21.862500000000001</v>
      </c>
    </row>
    <row r="60" spans="1:4">
      <c r="A60" s="1011"/>
      <c r="B60" s="1010" t="s">
        <v>1361</v>
      </c>
      <c r="C60" s="1013" t="s">
        <v>389</v>
      </c>
      <c r="D60" s="1135">
        <f>SUM(D58:D59)</f>
        <v>313.36250000000001</v>
      </c>
    </row>
    <row r="61" spans="1:4" s="437" customFormat="1" ht="30">
      <c r="A61" s="1172" t="s">
        <v>763</v>
      </c>
      <c r="B61" s="1176" t="s">
        <v>1129</v>
      </c>
      <c r="C61" s="1177" t="s">
        <v>389</v>
      </c>
      <c r="D61" s="1179">
        <f>D72</f>
        <v>325.1875</v>
      </c>
    </row>
    <row r="62" spans="1:4">
      <c r="A62" s="1011"/>
      <c r="C62" s="1011"/>
      <c r="D62" s="1011"/>
    </row>
    <row r="63" spans="1:4">
      <c r="A63" s="1011"/>
      <c r="B63" s="1012" t="s">
        <v>1119</v>
      </c>
      <c r="C63" s="1011"/>
      <c r="D63" s="1011"/>
    </row>
    <row r="64" spans="1:4">
      <c r="A64" s="1011"/>
      <c r="B64" s="1010" t="s">
        <v>1130</v>
      </c>
      <c r="C64" s="1013" t="s">
        <v>389</v>
      </c>
      <c r="D64" s="1011">
        <v>140</v>
      </c>
    </row>
    <row r="65" spans="1:4">
      <c r="A65" s="1011"/>
      <c r="B65" s="1010" t="s">
        <v>1131</v>
      </c>
      <c r="C65" s="1013"/>
      <c r="D65" s="1011">
        <v>70</v>
      </c>
    </row>
    <row r="66" spans="1:4">
      <c r="A66" s="1011"/>
      <c r="B66" s="1010" t="s">
        <v>1121</v>
      </c>
      <c r="C66" s="1013" t="s">
        <v>389</v>
      </c>
      <c r="D66" s="1011">
        <v>15</v>
      </c>
    </row>
    <row r="67" spans="1:4">
      <c r="A67" s="1011"/>
      <c r="B67" s="1010" t="s">
        <v>1122</v>
      </c>
      <c r="C67" s="1013" t="s">
        <v>389</v>
      </c>
      <c r="D67" s="1011">
        <v>50</v>
      </c>
    </row>
    <row r="68" spans="1:4">
      <c r="A68" s="1011"/>
      <c r="B68" s="1010" t="s">
        <v>1123</v>
      </c>
      <c r="C68" s="1013" t="s">
        <v>389</v>
      </c>
      <c r="D68" s="1011">
        <f>SUM(D64:D67)</f>
        <v>275</v>
      </c>
    </row>
    <row r="69" spans="1:4">
      <c r="A69" s="1011"/>
      <c r="B69" s="1014" t="s">
        <v>1373</v>
      </c>
      <c r="C69" s="1013" t="s">
        <v>389</v>
      </c>
      <c r="D69" s="1135">
        <f>D68*10%</f>
        <v>27.5</v>
      </c>
    </row>
    <row r="70" spans="1:4">
      <c r="A70" s="1011"/>
      <c r="B70" s="1010" t="s">
        <v>1123</v>
      </c>
      <c r="C70" s="1013" t="s">
        <v>389</v>
      </c>
      <c r="D70" s="1135">
        <f>D68+D69</f>
        <v>302.5</v>
      </c>
    </row>
    <row r="71" spans="1:4">
      <c r="A71" s="1011"/>
      <c r="B71" s="1134" t="s">
        <v>1374</v>
      </c>
      <c r="C71" s="1013" t="s">
        <v>389</v>
      </c>
      <c r="D71" s="1135">
        <f>D70*7.5%</f>
        <v>22.6875</v>
      </c>
    </row>
    <row r="72" spans="1:4">
      <c r="A72" s="1011"/>
      <c r="B72" s="1010" t="s">
        <v>1361</v>
      </c>
      <c r="C72" s="1013" t="s">
        <v>389</v>
      </c>
      <c r="D72" s="1135">
        <f>SUM(D70:D71)</f>
        <v>325.1875</v>
      </c>
    </row>
    <row r="73" spans="1:4" s="437" customFormat="1" ht="30">
      <c r="A73" s="1172" t="s">
        <v>776</v>
      </c>
      <c r="B73" s="1180" t="s">
        <v>684</v>
      </c>
      <c r="C73" s="1177" t="s">
        <v>389</v>
      </c>
      <c r="D73" s="1179">
        <f>D83</f>
        <v>591.25</v>
      </c>
    </row>
    <row r="74" spans="1:4">
      <c r="A74" s="1011"/>
      <c r="B74" s="1010"/>
      <c r="C74" s="1011"/>
      <c r="D74" s="1011"/>
    </row>
    <row r="75" spans="1:4">
      <c r="A75" s="1011"/>
      <c r="B75" s="1012" t="s">
        <v>1119</v>
      </c>
      <c r="C75" s="1011"/>
      <c r="D75" s="1011"/>
    </row>
    <row r="76" spans="1:4">
      <c r="A76" s="1011"/>
      <c r="B76" s="1010" t="s">
        <v>1132</v>
      </c>
      <c r="C76" s="1013" t="s">
        <v>389</v>
      </c>
      <c r="D76" s="1011">
        <v>440</v>
      </c>
    </row>
    <row r="77" spans="1:4">
      <c r="A77" s="1011"/>
      <c r="B77" s="1010" t="s">
        <v>1121</v>
      </c>
      <c r="C77" s="1013" t="s">
        <v>389</v>
      </c>
      <c r="D77" s="1011">
        <v>10</v>
      </c>
    </row>
    <row r="78" spans="1:4">
      <c r="A78" s="1011"/>
      <c r="B78" s="1010" t="s">
        <v>1122</v>
      </c>
      <c r="C78" s="1013" t="s">
        <v>389</v>
      </c>
      <c r="D78" s="1011">
        <v>50</v>
      </c>
    </row>
    <row r="79" spans="1:4">
      <c r="A79" s="1011"/>
      <c r="B79" s="1010" t="s">
        <v>1123</v>
      </c>
      <c r="C79" s="1013" t="s">
        <v>389</v>
      </c>
      <c r="D79" s="1011">
        <f>SUM(D76:D78)</f>
        <v>500</v>
      </c>
    </row>
    <row r="80" spans="1:4">
      <c r="A80" s="1011"/>
      <c r="B80" s="1014" t="s">
        <v>1373</v>
      </c>
      <c r="C80" s="1013" t="s">
        <v>389</v>
      </c>
      <c r="D80" s="1011">
        <f>D79*10%</f>
        <v>50</v>
      </c>
    </row>
    <row r="81" spans="1:4">
      <c r="A81" s="1011"/>
      <c r="B81" s="1010" t="s">
        <v>1123</v>
      </c>
      <c r="C81" s="1013" t="s">
        <v>389</v>
      </c>
      <c r="D81" s="1011">
        <f>D79+D80</f>
        <v>550</v>
      </c>
    </row>
    <row r="82" spans="1:4">
      <c r="A82" s="1011"/>
      <c r="B82" s="1134" t="s">
        <v>1374</v>
      </c>
      <c r="C82" s="1013" t="s">
        <v>389</v>
      </c>
      <c r="D82" s="1135">
        <f>D81*7.5%</f>
        <v>41.25</v>
      </c>
    </row>
    <row r="83" spans="1:4">
      <c r="A83" s="1011"/>
      <c r="B83" s="1010" t="s">
        <v>1361</v>
      </c>
      <c r="C83" s="1013" t="s">
        <v>389</v>
      </c>
      <c r="D83" s="1135">
        <f>SUM(D81:D82)</f>
        <v>591.25</v>
      </c>
    </row>
    <row r="84" spans="1:4" s="437" customFormat="1" ht="30">
      <c r="A84" s="1172" t="s">
        <v>792</v>
      </c>
      <c r="B84" s="1180" t="s">
        <v>1133</v>
      </c>
      <c r="C84" s="1177" t="s">
        <v>389</v>
      </c>
      <c r="D84" s="1175">
        <f>D94</f>
        <v>839.57500000000005</v>
      </c>
    </row>
    <row r="85" spans="1:4">
      <c r="A85" s="1011"/>
      <c r="C85" s="1011"/>
      <c r="D85" s="1011"/>
    </row>
    <row r="86" spans="1:4">
      <c r="A86" s="1011"/>
      <c r="B86" s="1012" t="s">
        <v>1119</v>
      </c>
      <c r="C86" s="1011"/>
      <c r="D86" s="1011"/>
    </row>
    <row r="87" spans="1:4">
      <c r="A87" s="1011"/>
      <c r="B87" s="1010" t="s">
        <v>1134</v>
      </c>
      <c r="C87" s="1013" t="s">
        <v>389</v>
      </c>
      <c r="D87" s="1011">
        <v>650</v>
      </c>
    </row>
    <row r="88" spans="1:4">
      <c r="A88" s="1011"/>
      <c r="B88" s="1010" t="s">
        <v>1121</v>
      </c>
      <c r="C88" s="1013" t="s">
        <v>389</v>
      </c>
      <c r="D88" s="1011">
        <v>10</v>
      </c>
    </row>
    <row r="89" spans="1:4">
      <c r="A89" s="1011"/>
      <c r="B89" s="1010" t="s">
        <v>1122</v>
      </c>
      <c r="C89" s="1013" t="s">
        <v>389</v>
      </c>
      <c r="D89" s="1011">
        <v>50</v>
      </c>
    </row>
    <row r="90" spans="1:4">
      <c r="A90" s="1011"/>
      <c r="B90" s="1010" t="s">
        <v>1123</v>
      </c>
      <c r="C90" s="1013" t="s">
        <v>389</v>
      </c>
      <c r="D90" s="1011">
        <f>SUM(D87:D89)</f>
        <v>710</v>
      </c>
    </row>
    <row r="91" spans="1:4">
      <c r="A91" s="1011"/>
      <c r="B91" s="1014" t="s">
        <v>1373</v>
      </c>
      <c r="C91" s="1013" t="s">
        <v>389</v>
      </c>
      <c r="D91" s="1011">
        <f>D90*10%</f>
        <v>71</v>
      </c>
    </row>
    <row r="92" spans="1:4">
      <c r="A92" s="1011"/>
      <c r="B92" s="1010" t="s">
        <v>1123</v>
      </c>
      <c r="C92" s="1013" t="s">
        <v>389</v>
      </c>
      <c r="D92" s="1011">
        <f>D90+D91</f>
        <v>781</v>
      </c>
    </row>
    <row r="93" spans="1:4">
      <c r="A93" s="1011"/>
      <c r="B93" s="1134" t="s">
        <v>1374</v>
      </c>
      <c r="C93" s="1013" t="s">
        <v>389</v>
      </c>
      <c r="D93" s="1135">
        <f>D92*7.5%</f>
        <v>58.574999999999996</v>
      </c>
    </row>
    <row r="94" spans="1:4">
      <c r="A94" s="1011"/>
      <c r="B94" s="1010" t="s">
        <v>1361</v>
      </c>
      <c r="C94" s="1013" t="s">
        <v>389</v>
      </c>
      <c r="D94" s="1135">
        <f>SUM(D92:D93)</f>
        <v>839.57500000000005</v>
      </c>
    </row>
    <row r="95" spans="1:4" s="437" customFormat="1" ht="30">
      <c r="A95" s="1172" t="s">
        <v>801</v>
      </c>
      <c r="B95" s="1180" t="s">
        <v>1135</v>
      </c>
      <c r="C95" s="1177" t="s">
        <v>389</v>
      </c>
      <c r="D95" s="1175">
        <f>D105</f>
        <v>1572.7249999999999</v>
      </c>
    </row>
    <row r="96" spans="1:4">
      <c r="A96" s="1011"/>
      <c r="C96" s="1011"/>
      <c r="D96" s="1011"/>
    </row>
    <row r="97" spans="1:4">
      <c r="A97" s="1011"/>
      <c r="B97" s="1012" t="s">
        <v>1119</v>
      </c>
      <c r="C97" s="1011"/>
      <c r="D97" s="1011"/>
    </row>
    <row r="98" spans="1:4">
      <c r="A98" s="1011"/>
      <c r="B98" s="1010" t="s">
        <v>1136</v>
      </c>
      <c r="C98" s="1013" t="s">
        <v>389</v>
      </c>
      <c r="D98" s="1011">
        <v>1260</v>
      </c>
    </row>
    <row r="99" spans="1:4">
      <c r="A99" s="1011"/>
      <c r="B99" s="1010" t="s">
        <v>1121</v>
      </c>
      <c r="C99" s="1013" t="s">
        <v>389</v>
      </c>
      <c r="D99" s="1011">
        <v>10</v>
      </c>
    </row>
    <row r="100" spans="1:4">
      <c r="A100" s="1011"/>
      <c r="B100" s="1010" t="s">
        <v>1122</v>
      </c>
      <c r="C100" s="1013" t="s">
        <v>389</v>
      </c>
      <c r="D100" s="1011">
        <v>60</v>
      </c>
    </row>
    <row r="101" spans="1:4">
      <c r="A101" s="1011"/>
      <c r="B101" s="1010" t="s">
        <v>1123</v>
      </c>
      <c r="C101" s="1013" t="s">
        <v>389</v>
      </c>
      <c r="D101" s="1011">
        <f>SUM(D98:D100)</f>
        <v>1330</v>
      </c>
    </row>
    <row r="102" spans="1:4">
      <c r="A102" s="1011"/>
      <c r="B102" s="1014" t="s">
        <v>1373</v>
      </c>
      <c r="C102" s="1013" t="s">
        <v>389</v>
      </c>
      <c r="D102" s="1011">
        <f>D101*10%</f>
        <v>133</v>
      </c>
    </row>
    <row r="103" spans="1:4">
      <c r="A103" s="1011"/>
      <c r="B103" s="1010" t="s">
        <v>1123</v>
      </c>
      <c r="C103" s="1013" t="s">
        <v>389</v>
      </c>
      <c r="D103" s="1011">
        <f>D101+D102</f>
        <v>1463</v>
      </c>
    </row>
    <row r="104" spans="1:4">
      <c r="A104" s="1011"/>
      <c r="B104" s="1134" t="s">
        <v>1374</v>
      </c>
      <c r="C104" s="1013" t="s">
        <v>389</v>
      </c>
      <c r="D104" s="1135">
        <f>D103*7.5%</f>
        <v>109.72499999999999</v>
      </c>
    </row>
    <row r="105" spans="1:4">
      <c r="A105" s="1011"/>
      <c r="B105" s="1010" t="s">
        <v>1361</v>
      </c>
      <c r="C105" s="1013" t="s">
        <v>389</v>
      </c>
      <c r="D105" s="1135">
        <f>SUM(D103:D104)</f>
        <v>1572.7249999999999</v>
      </c>
    </row>
    <row r="106" spans="1:4" s="437" customFormat="1" ht="30">
      <c r="A106" s="1172" t="s">
        <v>810</v>
      </c>
      <c r="B106" s="1180" t="s">
        <v>685</v>
      </c>
      <c r="C106" s="1177" t="s">
        <v>389</v>
      </c>
      <c r="D106" s="1175">
        <f>D116</f>
        <v>3251.875</v>
      </c>
    </row>
    <row r="107" spans="1:4">
      <c r="A107" s="1011"/>
      <c r="C107" s="1011"/>
      <c r="D107" s="1011"/>
    </row>
    <row r="108" spans="1:4">
      <c r="A108" s="1011"/>
      <c r="B108" s="1012" t="s">
        <v>1119</v>
      </c>
      <c r="C108" s="1011"/>
      <c r="D108" s="1011"/>
    </row>
    <row r="109" spans="1:4">
      <c r="A109" s="1011"/>
      <c r="B109" s="1010" t="s">
        <v>1137</v>
      </c>
      <c r="C109" s="1013" t="s">
        <v>389</v>
      </c>
      <c r="D109" s="1011">
        <v>2650</v>
      </c>
    </row>
    <row r="110" spans="1:4">
      <c r="A110" s="1011"/>
      <c r="B110" s="1010" t="s">
        <v>1121</v>
      </c>
      <c r="C110" s="1013" t="s">
        <v>389</v>
      </c>
      <c r="D110" s="1011">
        <v>10</v>
      </c>
    </row>
    <row r="111" spans="1:4">
      <c r="A111" s="1011"/>
      <c r="B111" s="1010" t="s">
        <v>1122</v>
      </c>
      <c r="C111" s="1013" t="s">
        <v>389</v>
      </c>
      <c r="D111" s="1011">
        <v>90</v>
      </c>
    </row>
    <row r="112" spans="1:4">
      <c r="A112" s="1011"/>
      <c r="B112" s="1010" t="s">
        <v>1123</v>
      </c>
      <c r="C112" s="1013" t="s">
        <v>389</v>
      </c>
      <c r="D112" s="1011">
        <f>SUM(D109:D111)</f>
        <v>2750</v>
      </c>
    </row>
    <row r="113" spans="1:4">
      <c r="A113" s="1011"/>
      <c r="B113" s="1014" t="s">
        <v>1373</v>
      </c>
      <c r="C113" s="1013" t="s">
        <v>389</v>
      </c>
      <c r="D113" s="1011">
        <f>D112*10%</f>
        <v>275</v>
      </c>
    </row>
    <row r="114" spans="1:4">
      <c r="A114" s="1011"/>
      <c r="B114" s="1010" t="s">
        <v>1123</v>
      </c>
      <c r="C114" s="1013" t="s">
        <v>389</v>
      </c>
      <c r="D114" s="1011">
        <f>D112+D113</f>
        <v>3025</v>
      </c>
    </row>
    <row r="115" spans="1:4">
      <c r="A115" s="1011"/>
      <c r="B115" s="1134" t="s">
        <v>1374</v>
      </c>
      <c r="C115" s="1013" t="s">
        <v>389</v>
      </c>
      <c r="D115" s="1135">
        <f>D114*7.5%</f>
        <v>226.875</v>
      </c>
    </row>
    <row r="116" spans="1:4">
      <c r="A116" s="1011"/>
      <c r="B116" s="1010" t="s">
        <v>1361</v>
      </c>
      <c r="C116" s="1013" t="s">
        <v>389</v>
      </c>
      <c r="D116" s="1135">
        <f>SUM(D114:D115)</f>
        <v>3251.875</v>
      </c>
    </row>
    <row r="117" spans="1:4" s="437" customFormat="1" ht="15.75" customHeight="1">
      <c r="A117" s="1172" t="s">
        <v>814</v>
      </c>
      <c r="B117" s="1176" t="s">
        <v>686</v>
      </c>
      <c r="C117" s="1177" t="s">
        <v>389</v>
      </c>
      <c r="D117" s="1175">
        <f>D127</f>
        <v>248.32499999999999</v>
      </c>
    </row>
    <row r="118" spans="1:4">
      <c r="A118" s="1011"/>
      <c r="C118" s="1011"/>
      <c r="D118" s="1011"/>
    </row>
    <row r="119" spans="1:4">
      <c r="A119" s="1011"/>
      <c r="B119" s="1012" t="s">
        <v>1119</v>
      </c>
      <c r="C119" s="1011"/>
      <c r="D119" s="1011"/>
    </row>
    <row r="120" spans="1:4">
      <c r="A120" s="1011"/>
      <c r="B120" s="1010" t="s">
        <v>1138</v>
      </c>
      <c r="C120" s="1013" t="s">
        <v>389</v>
      </c>
      <c r="D120" s="1011">
        <v>150</v>
      </c>
    </row>
    <row r="121" spans="1:4">
      <c r="A121" s="1011"/>
      <c r="B121" s="1010" t="s">
        <v>1121</v>
      </c>
      <c r="C121" s="1013" t="s">
        <v>389</v>
      </c>
      <c r="D121" s="1011">
        <v>10</v>
      </c>
    </row>
    <row r="122" spans="1:4">
      <c r="A122" s="1011"/>
      <c r="B122" s="1010" t="s">
        <v>1122</v>
      </c>
      <c r="C122" s="1013" t="s">
        <v>389</v>
      </c>
      <c r="D122" s="1011">
        <v>50</v>
      </c>
    </row>
    <row r="123" spans="1:4">
      <c r="A123" s="1011"/>
      <c r="B123" s="1010" t="s">
        <v>1123</v>
      </c>
      <c r="C123" s="1013" t="s">
        <v>389</v>
      </c>
      <c r="D123" s="1011">
        <f>SUM(D120:D122)</f>
        <v>210</v>
      </c>
    </row>
    <row r="124" spans="1:4">
      <c r="A124" s="1011"/>
      <c r="B124" s="1014" t="s">
        <v>1373</v>
      </c>
      <c r="C124" s="1013" t="s">
        <v>389</v>
      </c>
      <c r="D124" s="1011">
        <f>D123*10%</f>
        <v>21</v>
      </c>
    </row>
    <row r="125" spans="1:4">
      <c r="A125" s="1011"/>
      <c r="B125" s="1010" t="s">
        <v>1123</v>
      </c>
      <c r="C125" s="1013" t="s">
        <v>389</v>
      </c>
      <c r="D125" s="1011">
        <f>D123+D124</f>
        <v>231</v>
      </c>
    </row>
    <row r="126" spans="1:4">
      <c r="A126" s="1011"/>
      <c r="B126" s="1134" t="s">
        <v>1374</v>
      </c>
      <c r="C126" s="1013" t="s">
        <v>389</v>
      </c>
      <c r="D126" s="1135">
        <f>D125*7.5%</f>
        <v>17.324999999999999</v>
      </c>
    </row>
    <row r="127" spans="1:4">
      <c r="A127" s="1011"/>
      <c r="B127" s="1010" t="s">
        <v>1361</v>
      </c>
      <c r="C127" s="1013" t="s">
        <v>389</v>
      </c>
      <c r="D127" s="1135">
        <f>SUM(D125:D126)</f>
        <v>248.32499999999999</v>
      </c>
    </row>
    <row r="128" spans="1:4" s="437" customFormat="1" ht="45">
      <c r="A128" s="1172" t="s">
        <v>940</v>
      </c>
      <c r="B128" s="1176" t="s">
        <v>621</v>
      </c>
      <c r="C128" s="1177" t="s">
        <v>389</v>
      </c>
      <c r="D128" s="1175">
        <f>D138</f>
        <v>543.95000000000005</v>
      </c>
    </row>
    <row r="129" spans="1:4">
      <c r="A129" s="1011"/>
      <c r="C129" s="1011"/>
      <c r="D129" s="1011"/>
    </row>
    <row r="130" spans="1:4">
      <c r="A130" s="1011"/>
      <c r="B130" s="1012" t="s">
        <v>1119</v>
      </c>
      <c r="C130" s="1011"/>
      <c r="D130" s="1011"/>
    </row>
    <row r="131" spans="1:4">
      <c r="A131" s="1011"/>
      <c r="B131" s="1010" t="s">
        <v>1120</v>
      </c>
      <c r="C131" s="1013" t="s">
        <v>389</v>
      </c>
      <c r="D131" s="1011">
        <v>390</v>
      </c>
    </row>
    <row r="132" spans="1:4">
      <c r="A132" s="1011"/>
      <c r="B132" s="1010" t="s">
        <v>1121</v>
      </c>
      <c r="C132" s="1013" t="s">
        <v>389</v>
      </c>
      <c r="D132" s="1011">
        <v>20</v>
      </c>
    </row>
    <row r="133" spans="1:4">
      <c r="A133" s="1011"/>
      <c r="B133" s="1010" t="s">
        <v>1122</v>
      </c>
      <c r="C133" s="1013" t="s">
        <v>389</v>
      </c>
      <c r="D133" s="1011">
        <v>50</v>
      </c>
    </row>
    <row r="134" spans="1:4">
      <c r="A134" s="1011"/>
      <c r="B134" s="1010" t="s">
        <v>1123</v>
      </c>
      <c r="C134" s="1013" t="s">
        <v>389</v>
      </c>
      <c r="D134" s="1011">
        <f>SUM(D131:D133)</f>
        <v>460</v>
      </c>
    </row>
    <row r="135" spans="1:4">
      <c r="A135" s="1011"/>
      <c r="B135" s="1014" t="s">
        <v>1373</v>
      </c>
      <c r="C135" s="1013" t="s">
        <v>389</v>
      </c>
      <c r="D135" s="1011">
        <f>D134*10%</f>
        <v>46</v>
      </c>
    </row>
    <row r="136" spans="1:4">
      <c r="A136" s="1011"/>
      <c r="B136" s="1010" t="s">
        <v>1123</v>
      </c>
      <c r="C136" s="1013" t="s">
        <v>389</v>
      </c>
      <c r="D136" s="1011">
        <f>D134+D135</f>
        <v>506</v>
      </c>
    </row>
    <row r="137" spans="1:4">
      <c r="A137" s="1011"/>
      <c r="B137" s="1134" t="s">
        <v>1374</v>
      </c>
      <c r="C137" s="1013" t="s">
        <v>389</v>
      </c>
      <c r="D137" s="1135">
        <f>D136*7.5%</f>
        <v>37.949999999999996</v>
      </c>
    </row>
    <row r="138" spans="1:4">
      <c r="A138" s="1011"/>
      <c r="B138" s="1010" t="s">
        <v>1361</v>
      </c>
      <c r="C138" s="1013" t="s">
        <v>389</v>
      </c>
      <c r="D138" s="1135">
        <f>SUM(D136:D137)</f>
        <v>543.95000000000005</v>
      </c>
    </row>
    <row r="139" spans="1:4" s="437" customFormat="1" ht="30">
      <c r="A139" s="1172" t="s">
        <v>1139</v>
      </c>
      <c r="B139" s="1181" t="s">
        <v>622</v>
      </c>
      <c r="C139" s="1177" t="s">
        <v>389</v>
      </c>
      <c r="D139" s="1175">
        <f>D150</f>
        <v>1478.125</v>
      </c>
    </row>
    <row r="140" spans="1:4">
      <c r="A140" s="1011"/>
      <c r="C140" s="1011"/>
      <c r="D140" s="1011"/>
    </row>
    <row r="141" spans="1:4">
      <c r="A141" s="1011"/>
      <c r="B141" s="1012" t="s">
        <v>1119</v>
      </c>
      <c r="C141" s="1011"/>
      <c r="D141" s="1011"/>
    </row>
    <row r="142" spans="1:4">
      <c r="A142" s="1011"/>
      <c r="B142" s="1010" t="s">
        <v>1140</v>
      </c>
      <c r="C142" s="1013" t="s">
        <v>389</v>
      </c>
      <c r="D142" s="1011">
        <v>1120</v>
      </c>
    </row>
    <row r="143" spans="1:4">
      <c r="A143" s="1011"/>
      <c r="B143" s="1010" t="s">
        <v>1131</v>
      </c>
      <c r="C143" s="1013"/>
      <c r="D143" s="1011">
        <v>70</v>
      </c>
    </row>
    <row r="144" spans="1:4">
      <c r="A144" s="1011"/>
      <c r="B144" s="1010" t="s">
        <v>1121</v>
      </c>
      <c r="C144" s="1013" t="s">
        <v>389</v>
      </c>
      <c r="D144" s="1011">
        <v>10</v>
      </c>
    </row>
    <row r="145" spans="1:4">
      <c r="A145" s="1011"/>
      <c r="B145" s="1010" t="s">
        <v>1122</v>
      </c>
      <c r="C145" s="1013" t="s">
        <v>389</v>
      </c>
      <c r="D145" s="1011">
        <v>50</v>
      </c>
    </row>
    <row r="146" spans="1:4">
      <c r="A146" s="1011"/>
      <c r="B146" s="1010" t="s">
        <v>1123</v>
      </c>
      <c r="C146" s="1013" t="s">
        <v>389</v>
      </c>
      <c r="D146" s="1011">
        <f>SUM(D142:D145)</f>
        <v>1250</v>
      </c>
    </row>
    <row r="147" spans="1:4">
      <c r="A147" s="1011"/>
      <c r="B147" s="1014" t="s">
        <v>1373</v>
      </c>
      <c r="C147" s="1013" t="s">
        <v>389</v>
      </c>
      <c r="D147" s="1011">
        <f>D146*10%</f>
        <v>125</v>
      </c>
    </row>
    <row r="148" spans="1:4">
      <c r="A148" s="1011"/>
      <c r="B148" s="1010" t="s">
        <v>1123</v>
      </c>
      <c r="C148" s="1013" t="s">
        <v>389</v>
      </c>
      <c r="D148" s="1011">
        <f>D146+D147</f>
        <v>1375</v>
      </c>
    </row>
    <row r="149" spans="1:4">
      <c r="A149" s="1011"/>
      <c r="B149" s="1134" t="s">
        <v>1374</v>
      </c>
      <c r="C149" s="1013" t="s">
        <v>389</v>
      </c>
      <c r="D149" s="1135">
        <f>D148*7.5%</f>
        <v>103.125</v>
      </c>
    </row>
    <row r="150" spans="1:4">
      <c r="A150" s="1011"/>
      <c r="B150" s="1010" t="s">
        <v>1361</v>
      </c>
      <c r="C150" s="1013" t="s">
        <v>389</v>
      </c>
      <c r="D150" s="1135">
        <f>SUM(D148:D149)</f>
        <v>1478.125</v>
      </c>
    </row>
    <row r="151" spans="1:4" s="437" customFormat="1">
      <c r="A151" s="1172" t="s">
        <v>1141</v>
      </c>
      <c r="B151" s="1176" t="s">
        <v>624</v>
      </c>
      <c r="C151" s="1177" t="s">
        <v>389</v>
      </c>
      <c r="D151" s="1175">
        <f>D161</f>
        <v>65037.5</v>
      </c>
    </row>
    <row r="152" spans="1:4">
      <c r="A152" s="1011"/>
      <c r="C152" s="1011"/>
      <c r="D152" s="1011"/>
    </row>
    <row r="153" spans="1:4">
      <c r="A153" s="1011"/>
      <c r="B153" s="1012" t="s">
        <v>1119</v>
      </c>
      <c r="C153" s="1011"/>
      <c r="D153" s="1011"/>
    </row>
    <row r="154" spans="1:4">
      <c r="A154" s="1011"/>
      <c r="B154" s="1010" t="s">
        <v>1142</v>
      </c>
      <c r="C154" s="1013" t="s">
        <v>389</v>
      </c>
      <c r="D154" s="1011">
        <v>54000</v>
      </c>
    </row>
    <row r="155" spans="1:4">
      <c r="A155" s="1011"/>
      <c r="B155" s="1010" t="s">
        <v>1121</v>
      </c>
      <c r="C155" s="1013" t="s">
        <v>389</v>
      </c>
      <c r="D155" s="1011">
        <v>200</v>
      </c>
    </row>
    <row r="156" spans="1:4">
      <c r="A156" s="1011"/>
      <c r="B156" s="1010" t="s">
        <v>1143</v>
      </c>
      <c r="C156" s="1013" t="s">
        <v>389</v>
      </c>
      <c r="D156" s="1011">
        <v>800</v>
      </c>
    </row>
    <row r="157" spans="1:4">
      <c r="A157" s="1011"/>
      <c r="B157" s="1010" t="s">
        <v>1123</v>
      </c>
      <c r="C157" s="1013" t="s">
        <v>389</v>
      </c>
      <c r="D157" s="1011">
        <f>SUM(D154:D156)</f>
        <v>55000</v>
      </c>
    </row>
    <row r="158" spans="1:4">
      <c r="A158" s="1011"/>
      <c r="B158" s="1014" t="s">
        <v>1373</v>
      </c>
      <c r="C158" s="1013" t="s">
        <v>389</v>
      </c>
      <c r="D158" s="1011">
        <f>D157*10%</f>
        <v>5500</v>
      </c>
    </row>
    <row r="159" spans="1:4">
      <c r="A159" s="1011"/>
      <c r="B159" s="1010" t="s">
        <v>1123</v>
      </c>
      <c r="C159" s="1013" t="s">
        <v>389</v>
      </c>
      <c r="D159" s="1011">
        <f>D157+D158</f>
        <v>60500</v>
      </c>
    </row>
    <row r="160" spans="1:4">
      <c r="A160" s="1011"/>
      <c r="B160" s="1134" t="s">
        <v>1374</v>
      </c>
      <c r="C160" s="1013" t="s">
        <v>389</v>
      </c>
      <c r="D160" s="1135">
        <f>D159*7.5%</f>
        <v>4537.5</v>
      </c>
    </row>
    <row r="161" spans="1:4">
      <c r="A161" s="1011"/>
      <c r="B161" s="1010" t="s">
        <v>1361</v>
      </c>
      <c r="C161" s="1013" t="s">
        <v>389</v>
      </c>
      <c r="D161" s="1135">
        <f>SUM(D159:D160)</f>
        <v>65037.5</v>
      </c>
    </row>
    <row r="162" spans="1:4" s="437" customFormat="1">
      <c r="A162" s="1172" t="s">
        <v>1144</v>
      </c>
      <c r="B162" s="1176" t="s">
        <v>625</v>
      </c>
      <c r="C162" s="1177" t="s">
        <v>389</v>
      </c>
      <c r="D162" s="1175">
        <f>D172</f>
        <v>12321.65</v>
      </c>
    </row>
    <row r="163" spans="1:4">
      <c r="A163" s="1011"/>
      <c r="C163" s="1011"/>
      <c r="D163" s="1011"/>
    </row>
    <row r="164" spans="1:4">
      <c r="A164" s="1011"/>
      <c r="B164" s="1012" t="s">
        <v>1119</v>
      </c>
      <c r="C164" s="1011"/>
      <c r="D164" s="1011"/>
    </row>
    <row r="165" spans="1:4">
      <c r="A165" s="1011"/>
      <c r="B165" s="1010" t="s">
        <v>1145</v>
      </c>
      <c r="C165" s="1013" t="s">
        <v>389</v>
      </c>
      <c r="D165" s="1011">
        <v>10200</v>
      </c>
    </row>
    <row r="166" spans="1:4">
      <c r="A166" s="1011"/>
      <c r="B166" s="1010" t="s">
        <v>1121</v>
      </c>
      <c r="C166" s="1013" t="s">
        <v>389</v>
      </c>
      <c r="D166" s="1011">
        <v>20</v>
      </c>
    </row>
    <row r="167" spans="1:4">
      <c r="A167" s="1011"/>
      <c r="B167" s="1010" t="s">
        <v>1143</v>
      </c>
      <c r="C167" s="1013" t="s">
        <v>389</v>
      </c>
      <c r="D167" s="1011">
        <v>200</v>
      </c>
    </row>
    <row r="168" spans="1:4">
      <c r="A168" s="1011"/>
      <c r="B168" s="1010" t="s">
        <v>1123</v>
      </c>
      <c r="C168" s="1013" t="s">
        <v>389</v>
      </c>
      <c r="D168" s="1011">
        <f>SUM(D165:D167)</f>
        <v>10420</v>
      </c>
    </row>
    <row r="169" spans="1:4">
      <c r="A169" s="1011"/>
      <c r="B169" s="1014" t="s">
        <v>1373</v>
      </c>
      <c r="C169" s="1013" t="s">
        <v>389</v>
      </c>
      <c r="D169" s="1011">
        <f>D168*10%</f>
        <v>1042</v>
      </c>
    </row>
    <row r="170" spans="1:4">
      <c r="A170" s="1011"/>
      <c r="B170" s="1010" t="s">
        <v>1123</v>
      </c>
      <c r="C170" s="1013" t="s">
        <v>389</v>
      </c>
      <c r="D170" s="1011">
        <f>D168+D169</f>
        <v>11462</v>
      </c>
    </row>
    <row r="171" spans="1:4">
      <c r="A171" s="1011"/>
      <c r="B171" s="1134" t="s">
        <v>1374</v>
      </c>
      <c r="C171" s="1013" t="s">
        <v>389</v>
      </c>
      <c r="D171" s="1135">
        <f>D170*7.5%</f>
        <v>859.65</v>
      </c>
    </row>
    <row r="172" spans="1:4">
      <c r="A172" s="1011"/>
      <c r="B172" s="1010" t="s">
        <v>1361</v>
      </c>
      <c r="C172" s="1013" t="s">
        <v>389</v>
      </c>
      <c r="D172" s="1135">
        <f>SUM(D170:D171)</f>
        <v>12321.65</v>
      </c>
    </row>
    <row r="173" spans="1:4" s="437" customFormat="1">
      <c r="A173" s="1172" t="s">
        <v>1146</v>
      </c>
      <c r="B173" s="1176" t="s">
        <v>626</v>
      </c>
      <c r="C173" s="1177" t="s">
        <v>389</v>
      </c>
      <c r="D173" s="1175">
        <f>D183</f>
        <v>3452.9</v>
      </c>
    </row>
    <row r="174" spans="1:4">
      <c r="A174" s="1011"/>
      <c r="C174" s="1011"/>
      <c r="D174" s="1011"/>
    </row>
    <row r="175" spans="1:4">
      <c r="A175" s="1011"/>
      <c r="B175" s="1012" t="s">
        <v>1119</v>
      </c>
      <c r="C175" s="1011"/>
      <c r="D175" s="1011"/>
    </row>
    <row r="176" spans="1:4">
      <c r="A176" s="1011"/>
      <c r="B176" s="1010" t="s">
        <v>1147</v>
      </c>
      <c r="C176" s="1013" t="s">
        <v>389</v>
      </c>
      <c r="D176" s="1011">
        <v>2700</v>
      </c>
    </row>
    <row r="177" spans="1:4">
      <c r="A177" s="1011"/>
      <c r="B177" s="1010" t="s">
        <v>1121</v>
      </c>
      <c r="C177" s="1013" t="s">
        <v>389</v>
      </c>
      <c r="D177" s="1011">
        <v>20</v>
      </c>
    </row>
    <row r="178" spans="1:4">
      <c r="A178" s="1011"/>
      <c r="B178" s="1010" t="s">
        <v>1143</v>
      </c>
      <c r="C178" s="1013" t="s">
        <v>389</v>
      </c>
      <c r="D178" s="1011">
        <v>200</v>
      </c>
    </row>
    <row r="179" spans="1:4">
      <c r="A179" s="1011"/>
      <c r="B179" s="1010" t="s">
        <v>1123</v>
      </c>
      <c r="C179" s="1013" t="s">
        <v>389</v>
      </c>
      <c r="D179" s="1011">
        <f>SUM(D176:D178)</f>
        <v>2920</v>
      </c>
    </row>
    <row r="180" spans="1:4">
      <c r="A180" s="1011"/>
      <c r="B180" s="1014" t="s">
        <v>1373</v>
      </c>
      <c r="C180" s="1013" t="s">
        <v>389</v>
      </c>
      <c r="D180" s="1011">
        <f>D179*10%</f>
        <v>292</v>
      </c>
    </row>
    <row r="181" spans="1:4">
      <c r="A181" s="1011"/>
      <c r="B181" s="1010" t="s">
        <v>1123</v>
      </c>
      <c r="C181" s="1013" t="s">
        <v>389</v>
      </c>
      <c r="D181" s="1011">
        <f>D179+D180</f>
        <v>3212</v>
      </c>
    </row>
    <row r="182" spans="1:4">
      <c r="A182" s="1011"/>
      <c r="B182" s="1134" t="s">
        <v>1374</v>
      </c>
      <c r="C182" s="1013" t="s">
        <v>389</v>
      </c>
      <c r="D182" s="1135">
        <f>D181*7.5%</f>
        <v>240.89999999999998</v>
      </c>
    </row>
    <row r="183" spans="1:4">
      <c r="A183" s="1011"/>
      <c r="B183" s="1010" t="s">
        <v>1361</v>
      </c>
      <c r="C183" s="1013" t="s">
        <v>389</v>
      </c>
      <c r="D183" s="1135">
        <f>SUM(D181:D182)</f>
        <v>3452.9</v>
      </c>
    </row>
    <row r="184" spans="1:4" s="437" customFormat="1" ht="30">
      <c r="A184" s="1172" t="s">
        <v>1148</v>
      </c>
      <c r="B184" s="1173" t="s">
        <v>1149</v>
      </c>
      <c r="C184" s="1177" t="s">
        <v>389</v>
      </c>
      <c r="D184" s="1175">
        <f>D195</f>
        <v>78837.274999999994</v>
      </c>
    </row>
    <row r="185" spans="1:4">
      <c r="A185" s="1011"/>
      <c r="C185" s="1011"/>
      <c r="D185" s="1011"/>
    </row>
    <row r="186" spans="1:4">
      <c r="A186" s="1011"/>
      <c r="B186" s="1012" t="s">
        <v>1119</v>
      </c>
      <c r="C186" s="1011"/>
      <c r="D186" s="1011"/>
    </row>
    <row r="187" spans="1:4">
      <c r="A187" s="1011"/>
      <c r="B187" s="1010" t="s">
        <v>1150</v>
      </c>
      <c r="C187" s="1013" t="s">
        <v>389</v>
      </c>
      <c r="D187" s="1011">
        <v>45000</v>
      </c>
    </row>
    <row r="188" spans="1:4">
      <c r="A188" s="1011"/>
      <c r="B188" s="1010" t="s">
        <v>1151</v>
      </c>
      <c r="C188" s="1013" t="s">
        <v>389</v>
      </c>
      <c r="D188" s="1011">
        <v>20000</v>
      </c>
    </row>
    <row r="189" spans="1:4">
      <c r="A189" s="1011"/>
      <c r="B189" s="1010" t="s">
        <v>1121</v>
      </c>
      <c r="C189" s="1013" t="s">
        <v>389</v>
      </c>
      <c r="D189" s="1011">
        <v>470</v>
      </c>
    </row>
    <row r="190" spans="1:4">
      <c r="A190" s="1011"/>
      <c r="B190" s="1010" t="s">
        <v>1143</v>
      </c>
      <c r="C190" s="1013" t="s">
        <v>389</v>
      </c>
      <c r="D190" s="1011">
        <v>1200</v>
      </c>
    </row>
    <row r="191" spans="1:4">
      <c r="A191" s="1011"/>
      <c r="B191" s="1010" t="s">
        <v>1123</v>
      </c>
      <c r="C191" s="1013" t="s">
        <v>389</v>
      </c>
      <c r="D191" s="1011">
        <f>SUM(D187:D190)</f>
        <v>66670</v>
      </c>
    </row>
    <row r="192" spans="1:4">
      <c r="A192" s="1011"/>
      <c r="B192" s="1014" t="s">
        <v>1373</v>
      </c>
      <c r="C192" s="1013" t="s">
        <v>389</v>
      </c>
      <c r="D192" s="1011">
        <f>D191*10%</f>
        <v>6667</v>
      </c>
    </row>
    <row r="193" spans="1:4">
      <c r="A193" s="1011"/>
      <c r="B193" s="1010" t="s">
        <v>1123</v>
      </c>
      <c r="C193" s="1013" t="s">
        <v>389</v>
      </c>
      <c r="D193" s="1011">
        <f>D191+D192</f>
        <v>73337</v>
      </c>
    </row>
    <row r="194" spans="1:4">
      <c r="A194" s="1011"/>
      <c r="B194" s="1134" t="s">
        <v>1374</v>
      </c>
      <c r="C194" s="1013" t="s">
        <v>389</v>
      </c>
      <c r="D194" s="1135">
        <f>D193*7.5%</f>
        <v>5500.2749999999996</v>
      </c>
    </row>
    <row r="195" spans="1:4">
      <c r="A195" s="1011"/>
      <c r="B195" s="1010" t="s">
        <v>1361</v>
      </c>
      <c r="C195" s="1013" t="s">
        <v>389</v>
      </c>
      <c r="D195" s="1135">
        <f>SUM(D193:D194)</f>
        <v>78837.274999999994</v>
      </c>
    </row>
    <row r="196" spans="1:4" s="437" customFormat="1" ht="18" customHeight="1">
      <c r="A196" s="1172" t="s">
        <v>1152</v>
      </c>
      <c r="B196" s="1176" t="s">
        <v>623</v>
      </c>
      <c r="C196" s="1177" t="s">
        <v>389</v>
      </c>
      <c r="D196" s="1175">
        <f>D207</f>
        <v>23650</v>
      </c>
    </row>
    <row r="197" spans="1:4" s="1" customFormat="1">
      <c r="A197" s="371"/>
      <c r="B197" s="371"/>
      <c r="C197" s="371"/>
      <c r="D197" s="371"/>
    </row>
    <row r="198" spans="1:4" s="1" customFormat="1">
      <c r="A198" s="371"/>
      <c r="B198" s="1012" t="s">
        <v>1119</v>
      </c>
      <c r="C198" s="1011"/>
      <c r="D198" s="1011"/>
    </row>
    <row r="199" spans="1:4" s="1" customFormat="1">
      <c r="A199" s="371"/>
      <c r="B199" s="1010" t="s">
        <v>1153</v>
      </c>
      <c r="C199" s="1013" t="s">
        <v>389</v>
      </c>
      <c r="D199" s="1011">
        <v>13500</v>
      </c>
    </row>
    <row r="200" spans="1:4" s="1" customFormat="1">
      <c r="A200" s="371"/>
      <c r="B200" s="1010" t="s">
        <v>1121</v>
      </c>
      <c r="C200" s="1013" t="s">
        <v>389</v>
      </c>
      <c r="D200" s="1011">
        <v>1000</v>
      </c>
    </row>
    <row r="201" spans="1:4" s="1" customFormat="1">
      <c r="A201" s="371"/>
      <c r="B201" s="1010" t="s">
        <v>1154</v>
      </c>
      <c r="C201" s="1013" t="s">
        <v>389</v>
      </c>
      <c r="D201" s="1011">
        <v>700</v>
      </c>
    </row>
    <row r="202" spans="1:4" s="1" customFormat="1">
      <c r="A202" s="371"/>
      <c r="B202" s="1010" t="s">
        <v>1122</v>
      </c>
      <c r="C202" s="1013" t="s">
        <v>389</v>
      </c>
      <c r="D202" s="1011">
        <v>4800</v>
      </c>
    </row>
    <row r="203" spans="1:4" s="1" customFormat="1">
      <c r="A203" s="371"/>
      <c r="B203" s="1010" t="s">
        <v>1123</v>
      </c>
      <c r="C203" s="1013" t="s">
        <v>389</v>
      </c>
      <c r="D203" s="1011">
        <f>SUM(D199:D202)</f>
        <v>20000</v>
      </c>
    </row>
    <row r="204" spans="1:4">
      <c r="A204" s="1011"/>
      <c r="B204" s="1014" t="s">
        <v>1373</v>
      </c>
      <c r="C204" s="1013" t="s">
        <v>389</v>
      </c>
      <c r="D204" s="1011">
        <f>D203*10%</f>
        <v>2000</v>
      </c>
    </row>
    <row r="205" spans="1:4">
      <c r="A205" s="1011"/>
      <c r="B205" s="1010" t="s">
        <v>1123</v>
      </c>
      <c r="C205" s="1013" t="s">
        <v>389</v>
      </c>
      <c r="D205" s="1011">
        <f>D203+D204</f>
        <v>22000</v>
      </c>
    </row>
    <row r="206" spans="1:4">
      <c r="A206" s="1011"/>
      <c r="B206" s="1134" t="s">
        <v>1374</v>
      </c>
      <c r="C206" s="1013" t="s">
        <v>389</v>
      </c>
      <c r="D206" s="1011">
        <f>D205*7.5%</f>
        <v>1650</v>
      </c>
    </row>
    <row r="207" spans="1:4">
      <c r="A207" s="1011"/>
      <c r="B207" s="1010" t="s">
        <v>1361</v>
      </c>
      <c r="C207" s="1013" t="s">
        <v>389</v>
      </c>
      <c r="D207" s="1011">
        <f>SUM(D205:D206)</f>
        <v>23650</v>
      </c>
    </row>
    <row r="208" spans="1:4" s="437" customFormat="1" ht="30">
      <c r="A208" s="1172" t="s">
        <v>1155</v>
      </c>
      <c r="B208" s="1176" t="s">
        <v>1156</v>
      </c>
      <c r="C208" s="1177" t="s">
        <v>389</v>
      </c>
      <c r="D208" s="1175">
        <f>D219</f>
        <v>73906.25</v>
      </c>
    </row>
    <row r="210" spans="1:4">
      <c r="B210" s="1012" t="s">
        <v>1119</v>
      </c>
      <c r="C210" s="1011"/>
      <c r="D210" s="1011"/>
    </row>
    <row r="211" spans="1:4">
      <c r="B211" s="1010" t="s">
        <v>1157</v>
      </c>
      <c r="C211" s="1013" t="s">
        <v>389</v>
      </c>
      <c r="D211" s="1011">
        <v>38000</v>
      </c>
    </row>
    <row r="212" spans="1:4">
      <c r="B212" s="1010" t="s">
        <v>1158</v>
      </c>
      <c r="C212" s="1013" t="s">
        <v>389</v>
      </c>
      <c r="D212" s="1011">
        <v>23000</v>
      </c>
    </row>
    <row r="213" spans="1:4">
      <c r="B213" s="1010" t="s">
        <v>1121</v>
      </c>
      <c r="C213" s="1013" t="s">
        <v>389</v>
      </c>
      <c r="D213" s="1011">
        <v>500</v>
      </c>
    </row>
    <row r="214" spans="1:4">
      <c r="B214" s="1010" t="s">
        <v>1143</v>
      </c>
      <c r="C214" s="1013" t="s">
        <v>389</v>
      </c>
      <c r="D214" s="1011">
        <v>1000</v>
      </c>
    </row>
    <row r="215" spans="1:4">
      <c r="B215" s="1010" t="s">
        <v>1123</v>
      </c>
      <c r="C215" s="1013" t="s">
        <v>389</v>
      </c>
      <c r="D215" s="1011">
        <f>SUM(D211:D214)</f>
        <v>62500</v>
      </c>
    </row>
    <row r="216" spans="1:4">
      <c r="A216" s="1011"/>
      <c r="B216" s="1014" t="s">
        <v>1373</v>
      </c>
      <c r="C216" s="1013" t="s">
        <v>389</v>
      </c>
      <c r="D216" s="1011">
        <f>D215*10%</f>
        <v>6250</v>
      </c>
    </row>
    <row r="217" spans="1:4">
      <c r="A217" s="1011"/>
      <c r="B217" s="1010" t="s">
        <v>1123</v>
      </c>
      <c r="C217" s="1013" t="s">
        <v>389</v>
      </c>
      <c r="D217" s="1011">
        <f>D215+D216</f>
        <v>68750</v>
      </c>
    </row>
    <row r="218" spans="1:4">
      <c r="A218" s="1011"/>
      <c r="B218" s="1134" t="s">
        <v>1374</v>
      </c>
      <c r="C218" s="1013" t="s">
        <v>389</v>
      </c>
      <c r="D218" s="1135">
        <f>D217*7.5%</f>
        <v>5156.25</v>
      </c>
    </row>
    <row r="219" spans="1:4">
      <c r="A219" s="1011"/>
      <c r="B219" s="1010" t="s">
        <v>1361</v>
      </c>
      <c r="C219" s="1013" t="s">
        <v>389</v>
      </c>
      <c r="D219" s="1135">
        <f>SUM(D217:D218)</f>
        <v>73906.25</v>
      </c>
    </row>
    <row r="220" spans="1:4" s="437" customFormat="1">
      <c r="A220" s="1172" t="s">
        <v>1159</v>
      </c>
      <c r="B220" s="1176" t="s">
        <v>1160</v>
      </c>
      <c r="C220" s="1177" t="s">
        <v>389</v>
      </c>
      <c r="D220" s="1175">
        <f>D230</f>
        <v>13787.95</v>
      </c>
    </row>
    <row r="222" spans="1:4">
      <c r="B222" s="1012" t="s">
        <v>1119</v>
      </c>
      <c r="C222" s="1011"/>
      <c r="D222" s="1011"/>
    </row>
    <row r="223" spans="1:4">
      <c r="B223" s="1010" t="s">
        <v>1161</v>
      </c>
      <c r="C223" s="1013" t="s">
        <v>389</v>
      </c>
      <c r="D223" s="1011">
        <v>11000</v>
      </c>
    </row>
    <row r="224" spans="1:4">
      <c r="B224" s="1010" t="s">
        <v>1121</v>
      </c>
      <c r="C224" s="1013" t="s">
        <v>389</v>
      </c>
      <c r="D224" s="1011">
        <v>160</v>
      </c>
    </row>
    <row r="225" spans="1:4">
      <c r="B225" s="1010" t="s">
        <v>1143</v>
      </c>
      <c r="C225" s="1013" t="s">
        <v>389</v>
      </c>
      <c r="D225" s="1011">
        <v>500</v>
      </c>
    </row>
    <row r="226" spans="1:4">
      <c r="B226" s="1010" t="s">
        <v>1123</v>
      </c>
      <c r="C226" s="1013" t="s">
        <v>389</v>
      </c>
      <c r="D226" s="1011">
        <f>SUM(D223:D225)</f>
        <v>11660</v>
      </c>
    </row>
    <row r="227" spans="1:4">
      <c r="A227" s="1011"/>
      <c r="B227" s="1014" t="s">
        <v>1373</v>
      </c>
      <c r="C227" s="1013" t="s">
        <v>389</v>
      </c>
      <c r="D227" s="1011">
        <f>D226*10%</f>
        <v>1166</v>
      </c>
    </row>
    <row r="228" spans="1:4">
      <c r="A228" s="1011"/>
      <c r="B228" s="1010" t="s">
        <v>1123</v>
      </c>
      <c r="C228" s="1013" t="s">
        <v>389</v>
      </c>
      <c r="D228" s="1011">
        <f>D226+D227</f>
        <v>12826</v>
      </c>
    </row>
    <row r="229" spans="1:4">
      <c r="A229" s="1011"/>
      <c r="B229" s="1134" t="s">
        <v>1374</v>
      </c>
      <c r="C229" s="1013" t="s">
        <v>389</v>
      </c>
      <c r="D229" s="1135">
        <f>D228*7.5%</f>
        <v>961.94999999999993</v>
      </c>
    </row>
    <row r="230" spans="1:4">
      <c r="A230" s="1011"/>
      <c r="B230" s="1010" t="s">
        <v>1361</v>
      </c>
      <c r="C230" s="1013" t="s">
        <v>389</v>
      </c>
      <c r="D230" s="1135">
        <f>SUM(D228:D229)</f>
        <v>13787.95</v>
      </c>
    </row>
    <row r="231" spans="1:4" s="437" customFormat="1">
      <c r="A231" s="1172" t="s">
        <v>1162</v>
      </c>
      <c r="B231" s="1182" t="s">
        <v>1163</v>
      </c>
      <c r="C231" s="1183" t="s">
        <v>389</v>
      </c>
      <c r="D231" s="1175">
        <f>D242</f>
        <v>94600</v>
      </c>
    </row>
    <row r="232" spans="1:4">
      <c r="A232" s="1011"/>
      <c r="B232" s="1010"/>
      <c r="C232" s="1013"/>
      <c r="D232" s="1011"/>
    </row>
    <row r="233" spans="1:4">
      <c r="A233" s="1011"/>
      <c r="B233" s="1012" t="s">
        <v>1119</v>
      </c>
      <c r="C233" s="1011"/>
      <c r="D233" s="1011"/>
    </row>
    <row r="234" spans="1:4">
      <c r="A234" s="1011"/>
      <c r="B234" s="1010" t="s">
        <v>1164</v>
      </c>
      <c r="C234" s="1013" t="s">
        <v>389</v>
      </c>
      <c r="D234" s="1011">
        <v>60000</v>
      </c>
    </row>
    <row r="235" spans="1:4">
      <c r="A235" s="1011"/>
      <c r="B235" s="1010" t="s">
        <v>1165</v>
      </c>
      <c r="C235" s="1013" t="s">
        <v>389</v>
      </c>
      <c r="D235" s="1011">
        <v>6000</v>
      </c>
    </row>
    <row r="236" spans="1:4">
      <c r="A236" s="1011"/>
      <c r="B236" s="1010" t="s">
        <v>1121</v>
      </c>
      <c r="C236" s="1013" t="s">
        <v>389</v>
      </c>
      <c r="D236" s="1011">
        <v>5000</v>
      </c>
    </row>
    <row r="237" spans="1:4">
      <c r="A237" s="1011"/>
      <c r="B237" s="1010" t="s">
        <v>1122</v>
      </c>
      <c r="C237" s="1013" t="s">
        <v>389</v>
      </c>
      <c r="D237" s="1011">
        <v>9000</v>
      </c>
    </row>
    <row r="238" spans="1:4">
      <c r="A238" s="1011"/>
      <c r="B238" s="1010" t="s">
        <v>1123</v>
      </c>
      <c r="C238" s="1013" t="s">
        <v>389</v>
      </c>
      <c r="D238" s="1011">
        <f>SUM(D234:D237)</f>
        <v>80000</v>
      </c>
    </row>
    <row r="239" spans="1:4">
      <c r="A239" s="1011"/>
      <c r="B239" s="1014" t="s">
        <v>1373</v>
      </c>
      <c r="C239" s="1013" t="s">
        <v>389</v>
      </c>
      <c r="D239" s="1011">
        <f>D238*10%</f>
        <v>8000</v>
      </c>
    </row>
    <row r="240" spans="1:4">
      <c r="A240" s="1011"/>
      <c r="B240" s="1010" t="s">
        <v>1123</v>
      </c>
      <c r="C240" s="1013" t="s">
        <v>389</v>
      </c>
      <c r="D240" s="1011">
        <f>D238+D239</f>
        <v>88000</v>
      </c>
    </row>
    <row r="241" spans="1:4">
      <c r="A241" s="1011"/>
      <c r="B241" s="1134" t="s">
        <v>1374</v>
      </c>
      <c r="C241" s="1013" t="s">
        <v>389</v>
      </c>
      <c r="D241" s="1011">
        <f>D240*7.5%</f>
        <v>6600</v>
      </c>
    </row>
    <row r="242" spans="1:4">
      <c r="A242" s="1011"/>
      <c r="B242" s="1010" t="s">
        <v>1361</v>
      </c>
      <c r="C242" s="1013" t="s">
        <v>389</v>
      </c>
      <c r="D242" s="1011">
        <f>SUM(D240:D241)</f>
        <v>94600</v>
      </c>
    </row>
    <row r="243" spans="1:4" s="437" customFormat="1" ht="30">
      <c r="A243" s="1172" t="s">
        <v>1255</v>
      </c>
      <c r="B243" s="1173" t="s">
        <v>1166</v>
      </c>
      <c r="C243" s="1177" t="s">
        <v>389</v>
      </c>
      <c r="D243" s="1175">
        <f>D253</f>
        <v>29562.5</v>
      </c>
    </row>
    <row r="244" spans="1:4" ht="15.75">
      <c r="B244" s="1015"/>
      <c r="C244" s="1015"/>
      <c r="D244" s="1016"/>
    </row>
    <row r="245" spans="1:4">
      <c r="B245" s="1012" t="s">
        <v>1119</v>
      </c>
      <c r="C245" s="1011"/>
      <c r="D245" s="1011"/>
    </row>
    <row r="246" spans="1:4">
      <c r="B246" s="1010" t="s">
        <v>1167</v>
      </c>
      <c r="C246" s="1013" t="s">
        <v>389</v>
      </c>
      <c r="D246" s="1011">
        <v>24300</v>
      </c>
    </row>
    <row r="247" spans="1:4">
      <c r="B247" s="1010" t="s">
        <v>1121</v>
      </c>
      <c r="C247" s="1013" t="s">
        <v>389</v>
      </c>
      <c r="D247" s="1011">
        <v>200</v>
      </c>
    </row>
    <row r="248" spans="1:4">
      <c r="B248" s="1010" t="s">
        <v>1143</v>
      </c>
      <c r="C248" s="1013" t="s">
        <v>389</v>
      </c>
      <c r="D248" s="1011">
        <v>500</v>
      </c>
    </row>
    <row r="249" spans="1:4">
      <c r="B249" s="1010" t="s">
        <v>1123</v>
      </c>
      <c r="C249" s="1013" t="s">
        <v>389</v>
      </c>
      <c r="D249" s="1011">
        <f>SUM(D246:D248)</f>
        <v>25000</v>
      </c>
    </row>
    <row r="250" spans="1:4">
      <c r="A250" s="1011"/>
      <c r="B250" s="1014" t="s">
        <v>1373</v>
      </c>
      <c r="C250" s="1013" t="s">
        <v>389</v>
      </c>
      <c r="D250" s="1011">
        <f>D249*10%</f>
        <v>2500</v>
      </c>
    </row>
    <row r="251" spans="1:4">
      <c r="A251" s="1011"/>
      <c r="B251" s="1010" t="s">
        <v>1123</v>
      </c>
      <c r="C251" s="1013" t="s">
        <v>389</v>
      </c>
      <c r="D251" s="1011">
        <f>D249+D250</f>
        <v>27500</v>
      </c>
    </row>
    <row r="252" spans="1:4">
      <c r="A252" s="1011"/>
      <c r="B252" s="1134" t="s">
        <v>1374</v>
      </c>
      <c r="C252" s="1013" t="s">
        <v>389</v>
      </c>
      <c r="D252" s="1135">
        <f>D251*7.5%</f>
        <v>2062.5</v>
      </c>
    </row>
    <row r="253" spans="1:4">
      <c r="A253" s="1011"/>
      <c r="B253" s="1010" t="s">
        <v>1361</v>
      </c>
      <c r="C253" s="1013" t="s">
        <v>389</v>
      </c>
      <c r="D253" s="1135">
        <f>SUM(D251:D252)</f>
        <v>29562.5</v>
      </c>
    </row>
    <row r="254" spans="1:4" s="437" customFormat="1">
      <c r="A254" s="1172" t="s">
        <v>1168</v>
      </c>
      <c r="B254" s="1181" t="s">
        <v>627</v>
      </c>
      <c r="C254" s="1177" t="s">
        <v>389</v>
      </c>
      <c r="D254" s="1175">
        <f>D264</f>
        <v>2755.2249999999999</v>
      </c>
    </row>
    <row r="256" spans="1:4">
      <c r="B256" s="1012" t="s">
        <v>1119</v>
      </c>
      <c r="C256" s="1011"/>
      <c r="D256" s="1011"/>
    </row>
    <row r="257" spans="1:4">
      <c r="B257" s="1010" t="s">
        <v>1169</v>
      </c>
      <c r="C257" s="1013" t="s">
        <v>389</v>
      </c>
      <c r="D257" s="1011">
        <v>1800</v>
      </c>
    </row>
    <row r="258" spans="1:4">
      <c r="B258" s="1010" t="s">
        <v>1121</v>
      </c>
      <c r="C258" s="1013" t="s">
        <v>389</v>
      </c>
      <c r="D258" s="1011">
        <v>130</v>
      </c>
    </row>
    <row r="259" spans="1:4">
      <c r="B259" s="1010" t="s">
        <v>1122</v>
      </c>
      <c r="C259" s="1013" t="s">
        <v>389</v>
      </c>
      <c r="D259" s="1011">
        <v>400</v>
      </c>
    </row>
    <row r="260" spans="1:4">
      <c r="B260" s="1010" t="s">
        <v>1123</v>
      </c>
      <c r="C260" s="1013" t="s">
        <v>389</v>
      </c>
      <c r="D260" s="1011">
        <f>SUM(D257:D259)</f>
        <v>2330</v>
      </c>
    </row>
    <row r="261" spans="1:4">
      <c r="A261" s="1011"/>
      <c r="B261" s="1014" t="s">
        <v>1373</v>
      </c>
      <c r="C261" s="1013" t="s">
        <v>389</v>
      </c>
      <c r="D261" s="1011">
        <f>D260*10%</f>
        <v>233</v>
      </c>
    </row>
    <row r="262" spans="1:4">
      <c r="A262" s="1011"/>
      <c r="B262" s="1010" t="s">
        <v>1123</v>
      </c>
      <c r="C262" s="1013" t="s">
        <v>389</v>
      </c>
      <c r="D262" s="1011">
        <f>D260+D261</f>
        <v>2563</v>
      </c>
    </row>
    <row r="263" spans="1:4">
      <c r="A263" s="1011"/>
      <c r="B263" s="1134" t="s">
        <v>1374</v>
      </c>
      <c r="C263" s="1013" t="s">
        <v>389</v>
      </c>
      <c r="D263" s="1135">
        <f>D262*7.5%</f>
        <v>192.22499999999999</v>
      </c>
    </row>
    <row r="264" spans="1:4">
      <c r="A264" s="1011"/>
      <c r="B264" s="1010" t="s">
        <v>1361</v>
      </c>
      <c r="C264" s="1013" t="s">
        <v>389</v>
      </c>
      <c r="D264" s="1135">
        <f>SUM(D262:D263)</f>
        <v>2755.2249999999999</v>
      </c>
    </row>
    <row r="265" spans="1:4" s="437" customFormat="1">
      <c r="A265" s="1172" t="s">
        <v>1170</v>
      </c>
      <c r="B265" s="1181" t="s">
        <v>1171</v>
      </c>
      <c r="C265" s="1177" t="s">
        <v>389</v>
      </c>
      <c r="D265" s="1175">
        <f>D275</f>
        <v>1974.7750000000001</v>
      </c>
    </row>
    <row r="267" spans="1:4">
      <c r="B267" s="1012" t="s">
        <v>1119</v>
      </c>
      <c r="C267" s="1011"/>
      <c r="D267" s="1011"/>
    </row>
    <row r="268" spans="1:4">
      <c r="B268" s="1010" t="s">
        <v>1172</v>
      </c>
      <c r="C268" s="1013" t="s">
        <v>389</v>
      </c>
      <c r="D268" s="1011">
        <v>1150</v>
      </c>
    </row>
    <row r="269" spans="1:4">
      <c r="B269" s="1010" t="s">
        <v>1121</v>
      </c>
      <c r="C269" s="1013" t="s">
        <v>389</v>
      </c>
      <c r="D269" s="1011">
        <v>120</v>
      </c>
    </row>
    <row r="270" spans="1:4">
      <c r="B270" s="1010" t="s">
        <v>1122</v>
      </c>
      <c r="C270" s="1013" t="s">
        <v>389</v>
      </c>
      <c r="D270" s="1011">
        <v>400</v>
      </c>
    </row>
    <row r="271" spans="1:4">
      <c r="B271" s="1010" t="s">
        <v>1123</v>
      </c>
      <c r="C271" s="1013" t="s">
        <v>389</v>
      </c>
      <c r="D271" s="1011">
        <f>SUM(D268:D270)</f>
        <v>1670</v>
      </c>
    </row>
    <row r="272" spans="1:4">
      <c r="A272" s="1011"/>
      <c r="B272" s="1014" t="s">
        <v>1373</v>
      </c>
      <c r="C272" s="1013" t="s">
        <v>389</v>
      </c>
      <c r="D272" s="1011">
        <f>D271*10%</f>
        <v>167</v>
      </c>
    </row>
    <row r="273" spans="1:4">
      <c r="A273" s="1011"/>
      <c r="B273" s="1010" t="s">
        <v>1123</v>
      </c>
      <c r="C273" s="1013" t="s">
        <v>389</v>
      </c>
      <c r="D273" s="1011">
        <f>D271+D272</f>
        <v>1837</v>
      </c>
    </row>
    <row r="274" spans="1:4">
      <c r="A274" s="1011"/>
      <c r="B274" s="1134" t="s">
        <v>1374</v>
      </c>
      <c r="C274" s="1013" t="s">
        <v>389</v>
      </c>
      <c r="D274" s="1135">
        <f>D273*7.5%</f>
        <v>137.77500000000001</v>
      </c>
    </row>
    <row r="275" spans="1:4">
      <c r="A275" s="1011"/>
      <c r="B275" s="1010" t="s">
        <v>1361</v>
      </c>
      <c r="C275" s="1013" t="s">
        <v>389</v>
      </c>
      <c r="D275" s="1135">
        <f>SUM(D273:D274)</f>
        <v>1974.7750000000001</v>
      </c>
    </row>
    <row r="276" spans="1:4" s="437" customFormat="1">
      <c r="A276" s="1172" t="s">
        <v>1173</v>
      </c>
      <c r="B276" s="1176" t="s">
        <v>1381</v>
      </c>
      <c r="C276" s="1177" t="s">
        <v>389</v>
      </c>
      <c r="D276" s="1175">
        <f>D286</f>
        <v>76271.25</v>
      </c>
    </row>
    <row r="278" spans="1:4">
      <c r="B278" s="1012" t="s">
        <v>1119</v>
      </c>
      <c r="C278" s="1011"/>
      <c r="D278" s="1011"/>
    </row>
    <row r="279" spans="1:4">
      <c r="B279" s="1010" t="s">
        <v>1174</v>
      </c>
      <c r="C279" s="1013" t="s">
        <v>389</v>
      </c>
      <c r="D279" s="1011">
        <v>63000</v>
      </c>
    </row>
    <row r="280" spans="1:4">
      <c r="B280" s="1010" t="s">
        <v>1121</v>
      </c>
      <c r="C280" s="1013" t="s">
        <v>389</v>
      </c>
      <c r="D280" s="1011">
        <v>500</v>
      </c>
    </row>
    <row r="281" spans="1:4">
      <c r="B281" s="1010" t="s">
        <v>1122</v>
      </c>
      <c r="C281" s="1013" t="s">
        <v>389</v>
      </c>
      <c r="D281" s="1011">
        <v>1000</v>
      </c>
    </row>
    <row r="282" spans="1:4">
      <c r="B282" s="1010" t="s">
        <v>1123</v>
      </c>
      <c r="C282" s="1013" t="s">
        <v>389</v>
      </c>
      <c r="D282" s="1011">
        <f>SUM(D279:D281)</f>
        <v>64500</v>
      </c>
    </row>
    <row r="283" spans="1:4">
      <c r="A283" s="1011"/>
      <c r="B283" s="1014" t="s">
        <v>1373</v>
      </c>
      <c r="C283" s="1013" t="s">
        <v>389</v>
      </c>
      <c r="D283" s="1011">
        <f>D282*10%</f>
        <v>6450</v>
      </c>
    </row>
    <row r="284" spans="1:4">
      <c r="A284" s="1011"/>
      <c r="B284" s="1010" t="s">
        <v>1123</v>
      </c>
      <c r="C284" s="1013" t="s">
        <v>389</v>
      </c>
      <c r="D284" s="1011">
        <f>D282+D283</f>
        <v>70950</v>
      </c>
    </row>
    <row r="285" spans="1:4">
      <c r="A285" s="1011"/>
      <c r="B285" s="1134" t="s">
        <v>1374</v>
      </c>
      <c r="C285" s="1013" t="s">
        <v>389</v>
      </c>
      <c r="D285" s="1135">
        <f>D284*7.5%</f>
        <v>5321.25</v>
      </c>
    </row>
    <row r="286" spans="1:4">
      <c r="A286" s="1011"/>
      <c r="B286" s="1010" t="s">
        <v>1361</v>
      </c>
      <c r="C286" s="1013" t="s">
        <v>389</v>
      </c>
      <c r="D286" s="1135">
        <f>SUM(D284:D285)</f>
        <v>76271.25</v>
      </c>
    </row>
    <row r="287" spans="1:4" s="437" customFormat="1">
      <c r="A287" s="1172" t="s">
        <v>1175</v>
      </c>
      <c r="B287" s="1176" t="s">
        <v>1176</v>
      </c>
      <c r="C287" s="1177" t="s">
        <v>389</v>
      </c>
      <c r="D287" s="1175">
        <f>D297</f>
        <v>6598.35</v>
      </c>
    </row>
    <row r="289" spans="1:4">
      <c r="B289" s="1012" t="s">
        <v>1119</v>
      </c>
      <c r="C289" s="1011"/>
      <c r="D289" s="1011"/>
    </row>
    <row r="290" spans="1:4">
      <c r="B290" s="1010" t="s">
        <v>1177</v>
      </c>
      <c r="C290" s="1013" t="s">
        <v>389</v>
      </c>
      <c r="D290" s="1011">
        <v>4500</v>
      </c>
    </row>
    <row r="291" spans="1:4">
      <c r="B291" s="1010" t="s">
        <v>1121</v>
      </c>
      <c r="C291" s="1013" t="s">
        <v>389</v>
      </c>
      <c r="D291" s="1011">
        <v>330</v>
      </c>
    </row>
    <row r="292" spans="1:4">
      <c r="B292" s="1010" t="s">
        <v>1122</v>
      </c>
      <c r="C292" s="1013" t="s">
        <v>389</v>
      </c>
      <c r="D292" s="1011">
        <v>750</v>
      </c>
    </row>
    <row r="293" spans="1:4">
      <c r="B293" s="1010" t="s">
        <v>1123</v>
      </c>
      <c r="C293" s="1013" t="s">
        <v>389</v>
      </c>
      <c r="D293" s="1011">
        <f>SUM(D290:D292)</f>
        <v>5580</v>
      </c>
    </row>
    <row r="294" spans="1:4">
      <c r="A294" s="1011"/>
      <c r="B294" s="1014" t="s">
        <v>1373</v>
      </c>
      <c r="C294" s="1013" t="s">
        <v>389</v>
      </c>
      <c r="D294" s="1011">
        <f>D293*10%</f>
        <v>558</v>
      </c>
    </row>
    <row r="295" spans="1:4">
      <c r="A295" s="1011"/>
      <c r="B295" s="1010" t="s">
        <v>1123</v>
      </c>
      <c r="C295" s="1013" t="s">
        <v>389</v>
      </c>
      <c r="D295" s="1011">
        <f>D293+D294</f>
        <v>6138</v>
      </c>
    </row>
    <row r="296" spans="1:4">
      <c r="A296" s="1011"/>
      <c r="B296" s="1134" t="s">
        <v>1374</v>
      </c>
      <c r="C296" s="1013" t="s">
        <v>389</v>
      </c>
      <c r="D296" s="1135">
        <f>D295*7.5%</f>
        <v>460.34999999999997</v>
      </c>
    </row>
    <row r="297" spans="1:4">
      <c r="A297" s="1011"/>
      <c r="B297" s="1010" t="s">
        <v>1361</v>
      </c>
      <c r="C297" s="1013" t="s">
        <v>389</v>
      </c>
      <c r="D297" s="1135">
        <f>SUM(D295:D296)</f>
        <v>6598.35</v>
      </c>
    </row>
    <row r="298" spans="1:4" s="437" customFormat="1" ht="30">
      <c r="A298" s="1172" t="s">
        <v>1178</v>
      </c>
      <c r="B298" s="1181" t="s">
        <v>691</v>
      </c>
      <c r="C298" s="1177" t="s">
        <v>389</v>
      </c>
      <c r="D298" s="1175">
        <f>D307</f>
        <v>14.19</v>
      </c>
    </row>
    <row r="299" spans="1:4">
      <c r="A299" s="1011"/>
      <c r="B299" s="1010"/>
      <c r="C299" s="1013"/>
      <c r="D299" s="1011"/>
    </row>
    <row r="300" spans="1:4">
      <c r="A300" s="1011"/>
      <c r="B300" s="1012" t="s">
        <v>1179</v>
      </c>
      <c r="C300" s="1011"/>
      <c r="D300" s="1011"/>
    </row>
    <row r="301" spans="1:4">
      <c r="A301" s="1011"/>
      <c r="B301" s="1010" t="s">
        <v>1180</v>
      </c>
      <c r="C301" s="1013" t="s">
        <v>389</v>
      </c>
      <c r="D301" s="1011">
        <v>8</v>
      </c>
    </row>
    <row r="302" spans="1:4">
      <c r="A302" s="1011"/>
      <c r="B302" s="1010" t="s">
        <v>1181</v>
      </c>
      <c r="C302" s="1013" t="s">
        <v>389</v>
      </c>
      <c r="D302" s="1011">
        <v>4</v>
      </c>
    </row>
    <row r="303" spans="1:4">
      <c r="A303" s="1011"/>
      <c r="B303" s="1010" t="s">
        <v>1123</v>
      </c>
      <c r="C303" s="1013" t="s">
        <v>389</v>
      </c>
      <c r="D303" s="1011">
        <f>SUM(D301:D302)</f>
        <v>12</v>
      </c>
    </row>
    <row r="304" spans="1:4">
      <c r="A304" s="1011"/>
      <c r="B304" s="1014" t="s">
        <v>1373</v>
      </c>
      <c r="C304" s="1013" t="s">
        <v>389</v>
      </c>
      <c r="D304" s="1135">
        <f>D303*10%</f>
        <v>1.2000000000000002</v>
      </c>
    </row>
    <row r="305" spans="1:4">
      <c r="A305" s="1011"/>
      <c r="B305" s="1010" t="s">
        <v>1123</v>
      </c>
      <c r="C305" s="1013" t="s">
        <v>389</v>
      </c>
      <c r="D305" s="1135">
        <f>D303+D304</f>
        <v>13.2</v>
      </c>
    </row>
    <row r="306" spans="1:4">
      <c r="A306" s="1011"/>
      <c r="B306" s="1134" t="s">
        <v>1374</v>
      </c>
      <c r="C306" s="1013" t="s">
        <v>389</v>
      </c>
      <c r="D306" s="1135">
        <f>D305*7.5%</f>
        <v>0.98999999999999988</v>
      </c>
    </row>
    <row r="307" spans="1:4">
      <c r="A307" s="1011"/>
      <c r="B307" s="1010" t="s">
        <v>1361</v>
      </c>
      <c r="C307" s="1013" t="s">
        <v>389</v>
      </c>
      <c r="D307" s="1135">
        <f>SUM(D305:D306)</f>
        <v>14.19</v>
      </c>
    </row>
    <row r="308" spans="1:4" s="437" customFormat="1" ht="30">
      <c r="A308" s="1172" t="s">
        <v>1182</v>
      </c>
      <c r="B308" s="1181" t="s">
        <v>692</v>
      </c>
      <c r="C308" s="1177" t="s">
        <v>389</v>
      </c>
      <c r="D308" s="1175">
        <f>D318</f>
        <v>20.2</v>
      </c>
    </row>
    <row r="309" spans="1:4">
      <c r="A309" s="1011"/>
      <c r="B309" s="1010"/>
      <c r="C309" s="1013"/>
      <c r="D309" s="1011"/>
    </row>
    <row r="310" spans="1:4">
      <c r="A310" s="1011"/>
      <c r="B310" s="1012" t="s">
        <v>1179</v>
      </c>
      <c r="C310" s="1011"/>
      <c r="D310" s="1011"/>
    </row>
    <row r="311" spans="1:4">
      <c r="A311" s="1011"/>
      <c r="B311" s="1010" t="s">
        <v>1180</v>
      </c>
      <c r="C311" s="1013" t="s">
        <v>389</v>
      </c>
      <c r="D311" s="1011">
        <v>13</v>
      </c>
    </row>
    <row r="312" spans="1:4">
      <c r="A312" s="1011"/>
      <c r="B312" s="1010" t="s">
        <v>1181</v>
      </c>
      <c r="C312" s="1013" t="s">
        <v>389</v>
      </c>
      <c r="D312" s="1011">
        <v>4</v>
      </c>
    </row>
    <row r="313" spans="1:4">
      <c r="A313" s="1011"/>
      <c r="B313" s="1010" t="s">
        <v>1123</v>
      </c>
      <c r="C313" s="1013" t="s">
        <v>389</v>
      </c>
      <c r="D313" s="1011">
        <f>SUM(D311:D312)</f>
        <v>17</v>
      </c>
    </row>
    <row r="314" spans="1:4">
      <c r="A314" s="1011"/>
      <c r="B314" s="1014" t="s">
        <v>1373</v>
      </c>
      <c r="C314" s="1013" t="s">
        <v>389</v>
      </c>
      <c r="D314" s="1135">
        <f>D313*10%</f>
        <v>1.7000000000000002</v>
      </c>
    </row>
    <row r="315" spans="1:4">
      <c r="A315" s="1011"/>
      <c r="B315" s="1010" t="s">
        <v>1123</v>
      </c>
      <c r="C315" s="1013" t="s">
        <v>389</v>
      </c>
      <c r="D315" s="1135">
        <f>D313+D314</f>
        <v>18.7</v>
      </c>
    </row>
    <row r="316" spans="1:4">
      <c r="A316" s="1011"/>
      <c r="B316" s="1134" t="s">
        <v>1374</v>
      </c>
      <c r="C316" s="1013" t="s">
        <v>389</v>
      </c>
      <c r="D316" s="1135">
        <f>D315*7.5%</f>
        <v>1.4024999999999999</v>
      </c>
    </row>
    <row r="317" spans="1:4">
      <c r="A317" s="1011"/>
      <c r="B317" s="1010" t="s">
        <v>1361</v>
      </c>
      <c r="C317" s="1013" t="s">
        <v>389</v>
      </c>
      <c r="D317" s="1135">
        <f>SUM(D315:D316)</f>
        <v>20.102499999999999</v>
      </c>
    </row>
    <row r="318" spans="1:4">
      <c r="A318" s="1011"/>
      <c r="B318" s="1010" t="s">
        <v>1183</v>
      </c>
      <c r="C318" s="1013" t="s">
        <v>389</v>
      </c>
      <c r="D318" s="1135">
        <v>20.2</v>
      </c>
    </row>
    <row r="319" spans="1:4" s="437" customFormat="1" ht="30">
      <c r="A319" s="1172" t="s">
        <v>1184</v>
      </c>
      <c r="B319" s="1181" t="s">
        <v>693</v>
      </c>
      <c r="C319" s="1177" t="s">
        <v>389</v>
      </c>
      <c r="D319" s="1175">
        <f>D328</f>
        <v>33.11</v>
      </c>
    </row>
    <row r="320" spans="1:4">
      <c r="A320" s="1011"/>
      <c r="B320" s="1010"/>
      <c r="C320" s="1013"/>
      <c r="D320" s="1011"/>
    </row>
    <row r="321" spans="1:4">
      <c r="A321" s="1011"/>
      <c r="B321" s="1012" t="s">
        <v>1179</v>
      </c>
      <c r="C321" s="1011"/>
      <c r="D321" s="1011"/>
    </row>
    <row r="322" spans="1:4">
      <c r="A322" s="1011"/>
      <c r="B322" s="1010" t="s">
        <v>1180</v>
      </c>
      <c r="C322" s="1013" t="s">
        <v>389</v>
      </c>
      <c r="D322" s="1011">
        <v>23</v>
      </c>
    </row>
    <row r="323" spans="1:4">
      <c r="A323" s="1011"/>
      <c r="B323" s="1010" t="s">
        <v>1181</v>
      </c>
      <c r="C323" s="1013" t="s">
        <v>389</v>
      </c>
      <c r="D323" s="1011">
        <v>5</v>
      </c>
    </row>
    <row r="324" spans="1:4">
      <c r="A324" s="1011"/>
      <c r="B324" s="1010" t="s">
        <v>1123</v>
      </c>
      <c r="C324" s="1013" t="s">
        <v>389</v>
      </c>
      <c r="D324" s="1011">
        <f>SUM(D322:D323)</f>
        <v>28</v>
      </c>
    </row>
    <row r="325" spans="1:4">
      <c r="A325" s="1011"/>
      <c r="B325" s="1014" t="s">
        <v>1373</v>
      </c>
      <c r="C325" s="1013" t="s">
        <v>389</v>
      </c>
      <c r="D325" s="1135">
        <f>D324*10%</f>
        <v>2.8000000000000003</v>
      </c>
    </row>
    <row r="326" spans="1:4">
      <c r="A326" s="1011"/>
      <c r="B326" s="1010" t="s">
        <v>1123</v>
      </c>
      <c r="C326" s="1013" t="s">
        <v>389</v>
      </c>
      <c r="D326" s="1135">
        <f>D324+D325</f>
        <v>30.8</v>
      </c>
    </row>
    <row r="327" spans="1:4">
      <c r="A327" s="1011"/>
      <c r="B327" s="1134" t="s">
        <v>1374</v>
      </c>
      <c r="C327" s="1013" t="s">
        <v>389</v>
      </c>
      <c r="D327" s="1135">
        <f>D326*7.5%</f>
        <v>2.31</v>
      </c>
    </row>
    <row r="328" spans="1:4">
      <c r="A328" s="1011"/>
      <c r="B328" s="1010" t="s">
        <v>1361</v>
      </c>
      <c r="C328" s="1013" t="s">
        <v>389</v>
      </c>
      <c r="D328" s="1135">
        <f>SUM(D326:D327)</f>
        <v>33.11</v>
      </c>
    </row>
    <row r="329" spans="1:4" s="437" customFormat="1" ht="30">
      <c r="A329" s="1172" t="s">
        <v>1185</v>
      </c>
      <c r="B329" s="1181" t="s">
        <v>1186</v>
      </c>
      <c r="C329" s="1177" t="s">
        <v>389</v>
      </c>
      <c r="D329" s="1175">
        <f>D341</f>
        <v>380</v>
      </c>
    </row>
    <row r="330" spans="1:4">
      <c r="A330" s="1011"/>
      <c r="B330" s="1010"/>
      <c r="C330" s="1011"/>
      <c r="D330" s="1011"/>
    </row>
    <row r="331" spans="1:4">
      <c r="A331" s="1011"/>
      <c r="B331" s="1012" t="s">
        <v>1179</v>
      </c>
      <c r="C331" s="1011"/>
      <c r="D331" s="1011"/>
    </row>
    <row r="332" spans="1:4">
      <c r="A332" s="1011"/>
      <c r="B332" s="1010" t="s">
        <v>1187</v>
      </c>
      <c r="C332" s="1013" t="s">
        <v>389</v>
      </c>
      <c r="D332" s="1011">
        <v>26</v>
      </c>
    </row>
    <row r="333" spans="1:4">
      <c r="A333" s="1011"/>
      <c r="B333" s="1010" t="s">
        <v>1188</v>
      </c>
      <c r="C333" s="1013" t="s">
        <v>389</v>
      </c>
      <c r="D333" s="1011">
        <v>25</v>
      </c>
    </row>
    <row r="334" spans="1:4">
      <c r="A334" s="1011"/>
      <c r="B334" s="1010" t="s">
        <v>1121</v>
      </c>
      <c r="C334" s="1013" t="s">
        <v>389</v>
      </c>
      <c r="D334" s="1011">
        <v>8</v>
      </c>
    </row>
    <row r="335" spans="1:4">
      <c r="A335" s="1011"/>
      <c r="B335" s="1010" t="s">
        <v>1181</v>
      </c>
      <c r="C335" s="1013" t="s">
        <v>389</v>
      </c>
      <c r="D335" s="1011">
        <v>5</v>
      </c>
    </row>
    <row r="336" spans="1:4">
      <c r="A336" s="1011"/>
      <c r="B336" s="1010" t="s">
        <v>1123</v>
      </c>
      <c r="C336" s="1013" t="s">
        <v>389</v>
      </c>
      <c r="D336" s="1011">
        <f>SUM(D332:D335)</f>
        <v>64</v>
      </c>
    </row>
    <row r="337" spans="1:4">
      <c r="A337" s="1011"/>
      <c r="B337" s="1014" t="s">
        <v>1373</v>
      </c>
      <c r="C337" s="1013" t="s">
        <v>389</v>
      </c>
      <c r="D337" s="1011">
        <f>D336*10%</f>
        <v>6.4</v>
      </c>
    </row>
    <row r="338" spans="1:4">
      <c r="A338" s="1011"/>
      <c r="B338" s="1010" t="s">
        <v>1123</v>
      </c>
      <c r="C338" s="1013" t="s">
        <v>389</v>
      </c>
      <c r="D338" s="1135">
        <f>D336+D337</f>
        <v>70.400000000000006</v>
      </c>
    </row>
    <row r="339" spans="1:4">
      <c r="A339" s="1011"/>
      <c r="B339" s="1134" t="s">
        <v>1374</v>
      </c>
      <c r="C339" s="1013" t="s">
        <v>389</v>
      </c>
      <c r="D339" s="1135">
        <f>D338*7.5%</f>
        <v>5.28</v>
      </c>
    </row>
    <row r="340" spans="1:4">
      <c r="A340" s="1011"/>
      <c r="B340" s="1010" t="s">
        <v>1361</v>
      </c>
      <c r="C340" s="1013" t="s">
        <v>389</v>
      </c>
      <c r="D340" s="1135">
        <f>SUM(D338:D339)</f>
        <v>75.680000000000007</v>
      </c>
    </row>
    <row r="341" spans="1:4">
      <c r="A341" s="1011"/>
      <c r="B341" s="1010" t="s">
        <v>1380</v>
      </c>
      <c r="C341" s="1013" t="s">
        <v>389</v>
      </c>
      <c r="D341" s="1011">
        <f>76*5</f>
        <v>380</v>
      </c>
    </row>
    <row r="342" spans="1:4" s="437" customFormat="1" ht="30">
      <c r="A342" s="1172" t="s">
        <v>1189</v>
      </c>
      <c r="B342" s="1181" t="s">
        <v>622</v>
      </c>
      <c r="C342" s="1177"/>
      <c r="D342" s="1175">
        <f>D353</f>
        <v>1478.125</v>
      </c>
    </row>
    <row r="343" spans="1:4">
      <c r="A343" s="1011"/>
      <c r="C343" s="1011"/>
      <c r="D343" s="1011"/>
    </row>
    <row r="344" spans="1:4">
      <c r="A344" s="1011"/>
      <c r="B344" s="1012" t="s">
        <v>1119</v>
      </c>
      <c r="C344" s="1011"/>
      <c r="D344" s="1011"/>
    </row>
    <row r="345" spans="1:4">
      <c r="A345" s="1011"/>
      <c r="B345" s="1010" t="s">
        <v>1140</v>
      </c>
      <c r="C345" s="1013" t="s">
        <v>389</v>
      </c>
      <c r="D345" s="1011">
        <v>1120</v>
      </c>
    </row>
    <row r="346" spans="1:4">
      <c r="A346" s="1011"/>
      <c r="B346" s="1010" t="s">
        <v>1131</v>
      </c>
      <c r="C346" s="1013"/>
      <c r="D346" s="1011">
        <v>70</v>
      </c>
    </row>
    <row r="347" spans="1:4">
      <c r="A347" s="1011"/>
      <c r="B347" s="1010" t="s">
        <v>1121</v>
      </c>
      <c r="C347" s="1013" t="s">
        <v>389</v>
      </c>
      <c r="D347" s="1011">
        <v>10</v>
      </c>
    </row>
    <row r="348" spans="1:4">
      <c r="A348" s="1011"/>
      <c r="B348" s="1010" t="s">
        <v>1122</v>
      </c>
      <c r="C348" s="1013" t="s">
        <v>389</v>
      </c>
      <c r="D348" s="1011">
        <v>50</v>
      </c>
    </row>
    <row r="349" spans="1:4">
      <c r="A349" s="1011"/>
      <c r="B349" s="1010" t="s">
        <v>1123</v>
      </c>
      <c r="C349" s="1013" t="s">
        <v>389</v>
      </c>
      <c r="D349" s="1011">
        <f>SUM(D345:D348)</f>
        <v>1250</v>
      </c>
    </row>
    <row r="350" spans="1:4">
      <c r="A350" s="1011"/>
      <c r="B350" s="1014" t="s">
        <v>1373</v>
      </c>
      <c r="C350" s="1013" t="s">
        <v>389</v>
      </c>
      <c r="D350" s="1011">
        <f>D349*10%</f>
        <v>125</v>
      </c>
    </row>
    <row r="351" spans="1:4">
      <c r="A351" s="1011"/>
      <c r="B351" s="1010" t="s">
        <v>1123</v>
      </c>
      <c r="C351" s="1013" t="s">
        <v>389</v>
      </c>
      <c r="D351" s="1011">
        <f>D349+D350</f>
        <v>1375</v>
      </c>
    </row>
    <row r="352" spans="1:4">
      <c r="A352" s="1011"/>
      <c r="B352" s="1134" t="s">
        <v>1374</v>
      </c>
      <c r="C352" s="1013" t="s">
        <v>389</v>
      </c>
      <c r="D352" s="1135">
        <f>D351*7.5%</f>
        <v>103.125</v>
      </c>
    </row>
    <row r="353" spans="1:4">
      <c r="A353" s="1011"/>
      <c r="B353" s="1010" t="s">
        <v>1361</v>
      </c>
      <c r="C353" s="1013" t="s">
        <v>389</v>
      </c>
      <c r="D353" s="1135">
        <f>SUM(D351:D352)</f>
        <v>1478.125</v>
      </c>
    </row>
    <row r="354" spans="1:4" s="437" customFormat="1" ht="45">
      <c r="A354" s="1172" t="s">
        <v>1190</v>
      </c>
      <c r="B354" s="1181" t="s">
        <v>694</v>
      </c>
      <c r="C354" s="1177" t="s">
        <v>389</v>
      </c>
      <c r="D354" s="1175">
        <f>D365</f>
        <v>1182.5</v>
      </c>
    </row>
    <row r="355" spans="1:4">
      <c r="A355" s="1011"/>
      <c r="C355" s="1011"/>
      <c r="D355" s="1011"/>
    </row>
    <row r="356" spans="1:4">
      <c r="A356" s="1011"/>
      <c r="B356" s="1012" t="s">
        <v>1179</v>
      </c>
      <c r="C356" s="1011"/>
      <c r="D356" s="1011"/>
    </row>
    <row r="357" spans="1:4">
      <c r="A357" s="1011"/>
      <c r="B357" s="1010" t="s">
        <v>1191</v>
      </c>
      <c r="C357" s="1013" t="s">
        <v>389</v>
      </c>
      <c r="D357" s="1011">
        <v>210</v>
      </c>
    </row>
    <row r="358" spans="1:4">
      <c r="A358" s="1011"/>
      <c r="B358" s="1010" t="s">
        <v>1188</v>
      </c>
      <c r="C358" s="1013" t="s">
        <v>389</v>
      </c>
      <c r="D358" s="1011">
        <v>190</v>
      </c>
    </row>
    <row r="359" spans="1:4">
      <c r="A359" s="1011"/>
      <c r="B359" s="1010" t="s">
        <v>1121</v>
      </c>
      <c r="C359" s="1013" t="s">
        <v>389</v>
      </c>
      <c r="D359" s="1011">
        <v>100</v>
      </c>
    </row>
    <row r="360" spans="1:4">
      <c r="A360" s="1011"/>
      <c r="B360" s="1010" t="s">
        <v>1181</v>
      </c>
      <c r="C360" s="1013" t="s">
        <v>389</v>
      </c>
      <c r="D360" s="1011">
        <v>500</v>
      </c>
    </row>
    <row r="361" spans="1:4">
      <c r="A361" s="1011"/>
      <c r="B361" s="1010" t="s">
        <v>1123</v>
      </c>
      <c r="C361" s="1013" t="s">
        <v>389</v>
      </c>
      <c r="D361" s="1011">
        <f>SUM(D357:D360)</f>
        <v>1000</v>
      </c>
    </row>
    <row r="362" spans="1:4">
      <c r="A362" s="1011"/>
      <c r="B362" s="1014" t="s">
        <v>1373</v>
      </c>
      <c r="C362" s="1013" t="s">
        <v>389</v>
      </c>
      <c r="D362" s="1011">
        <f>D361*10%</f>
        <v>100</v>
      </c>
    </row>
    <row r="363" spans="1:4">
      <c r="A363" s="1011"/>
      <c r="B363" s="1010" t="s">
        <v>1123</v>
      </c>
      <c r="C363" s="1013" t="s">
        <v>389</v>
      </c>
      <c r="D363" s="1011">
        <f>D361+D362</f>
        <v>1100</v>
      </c>
    </row>
    <row r="364" spans="1:4">
      <c r="A364" s="1011"/>
      <c r="B364" s="1134" t="s">
        <v>1374</v>
      </c>
      <c r="C364" s="1013" t="s">
        <v>389</v>
      </c>
      <c r="D364" s="1135">
        <f>D363*7.5%</f>
        <v>82.5</v>
      </c>
    </row>
    <row r="365" spans="1:4">
      <c r="A365" s="1011"/>
      <c r="B365" s="1010" t="s">
        <v>1361</v>
      </c>
      <c r="C365" s="1013" t="s">
        <v>389</v>
      </c>
      <c r="D365" s="1135">
        <f>SUM(D363:D364)</f>
        <v>1182.5</v>
      </c>
    </row>
    <row r="366" spans="1:4" s="437" customFormat="1">
      <c r="A366" s="1172" t="s">
        <v>1192</v>
      </c>
      <c r="B366" s="1181" t="s">
        <v>695</v>
      </c>
      <c r="C366" s="1177" t="s">
        <v>389</v>
      </c>
      <c r="D366" s="1175">
        <f>D377</f>
        <v>786.36249999999995</v>
      </c>
    </row>
    <row r="367" spans="1:4">
      <c r="A367" s="1011"/>
      <c r="C367" s="1011"/>
      <c r="D367" s="1011"/>
    </row>
    <row r="368" spans="1:4">
      <c r="A368" s="1011"/>
      <c r="B368" s="1012" t="s">
        <v>1119</v>
      </c>
      <c r="C368" s="1011"/>
      <c r="D368" s="1011"/>
    </row>
    <row r="369" spans="1:4">
      <c r="A369" s="1011"/>
      <c r="B369" s="1010" t="s">
        <v>1193</v>
      </c>
      <c r="C369" s="1013" t="s">
        <v>389</v>
      </c>
      <c r="D369" s="1011">
        <v>460</v>
      </c>
    </row>
    <row r="370" spans="1:4">
      <c r="A370" s="1011"/>
      <c r="B370" s="1010" t="s">
        <v>1194</v>
      </c>
      <c r="C370" s="1013" t="s">
        <v>389</v>
      </c>
      <c r="D370" s="1011">
        <v>80</v>
      </c>
    </row>
    <row r="371" spans="1:4">
      <c r="A371" s="1011"/>
      <c r="B371" s="1010" t="s">
        <v>1121</v>
      </c>
      <c r="C371" s="1013" t="s">
        <v>389</v>
      </c>
      <c r="D371" s="1011">
        <v>25</v>
      </c>
    </row>
    <row r="372" spans="1:4">
      <c r="A372" s="1011"/>
      <c r="B372" s="1010" t="s">
        <v>1122</v>
      </c>
      <c r="C372" s="1013" t="s">
        <v>389</v>
      </c>
      <c r="D372" s="1011">
        <v>100</v>
      </c>
    </row>
    <row r="373" spans="1:4">
      <c r="A373" s="1011"/>
      <c r="B373" s="1010" t="s">
        <v>1123</v>
      </c>
      <c r="C373" s="1013" t="s">
        <v>389</v>
      </c>
      <c r="D373" s="1011">
        <f>SUM(D369:D372)</f>
        <v>665</v>
      </c>
    </row>
    <row r="374" spans="1:4">
      <c r="A374" s="1011"/>
      <c r="B374" s="1014" t="s">
        <v>1373</v>
      </c>
      <c r="C374" s="1013" t="s">
        <v>389</v>
      </c>
      <c r="D374" s="1135">
        <f>D373*10%</f>
        <v>66.5</v>
      </c>
    </row>
    <row r="375" spans="1:4">
      <c r="A375" s="1011"/>
      <c r="B375" s="1010" t="s">
        <v>1123</v>
      </c>
      <c r="C375" s="1013" t="s">
        <v>389</v>
      </c>
      <c r="D375" s="1135">
        <f>D373+D374</f>
        <v>731.5</v>
      </c>
    </row>
    <row r="376" spans="1:4">
      <c r="A376" s="1011"/>
      <c r="B376" s="1134" t="s">
        <v>1374</v>
      </c>
      <c r="C376" s="1013" t="s">
        <v>389</v>
      </c>
      <c r="D376" s="1135">
        <f>D375*7.5%</f>
        <v>54.862499999999997</v>
      </c>
    </row>
    <row r="377" spans="1:4">
      <c r="A377" s="1011"/>
      <c r="B377" s="1010" t="s">
        <v>1361</v>
      </c>
      <c r="C377" s="1013" t="s">
        <v>389</v>
      </c>
      <c r="D377" s="1135">
        <f>SUM(D375:D376)</f>
        <v>786.36249999999995</v>
      </c>
    </row>
    <row r="378" spans="1:4" s="437" customFormat="1" ht="60">
      <c r="A378" s="1184" t="s">
        <v>1195</v>
      </c>
      <c r="B378" s="1173" t="s">
        <v>628</v>
      </c>
      <c r="C378" s="1177" t="s">
        <v>389</v>
      </c>
      <c r="D378" s="1175">
        <f>D388</f>
        <v>981.47500000000002</v>
      </c>
    </row>
    <row r="379" spans="1:4">
      <c r="A379" s="1011"/>
      <c r="B379" s="1010"/>
      <c r="C379" s="1013"/>
      <c r="D379" s="1011"/>
    </row>
    <row r="380" spans="1:4">
      <c r="A380" s="1011"/>
      <c r="B380" s="1012" t="s">
        <v>1119</v>
      </c>
      <c r="C380" s="1011"/>
      <c r="D380" s="1011"/>
    </row>
    <row r="381" spans="1:4">
      <c r="A381" s="1011"/>
      <c r="B381" s="1010" t="s">
        <v>1196</v>
      </c>
      <c r="C381" s="1013" t="s">
        <v>389</v>
      </c>
      <c r="D381" s="1011">
        <v>650</v>
      </c>
    </row>
    <row r="382" spans="1:4">
      <c r="A382" s="1011"/>
      <c r="B382" s="1010" t="s">
        <v>1121</v>
      </c>
      <c r="C382" s="1013" t="s">
        <v>389</v>
      </c>
      <c r="D382" s="1011">
        <v>30</v>
      </c>
    </row>
    <row r="383" spans="1:4">
      <c r="A383" s="1011"/>
      <c r="B383" s="1010" t="s">
        <v>1143</v>
      </c>
      <c r="C383" s="1013" t="s">
        <v>389</v>
      </c>
      <c r="D383" s="1011">
        <v>150</v>
      </c>
    </row>
    <row r="384" spans="1:4">
      <c r="A384" s="1011"/>
      <c r="B384" s="1010" t="s">
        <v>1123</v>
      </c>
      <c r="C384" s="1013" t="s">
        <v>389</v>
      </c>
      <c r="D384" s="1011">
        <f>SUM(D381:D383)</f>
        <v>830</v>
      </c>
    </row>
    <row r="385" spans="1:4">
      <c r="A385" s="1011"/>
      <c r="B385" s="1014" t="s">
        <v>1373</v>
      </c>
      <c r="C385" s="1013" t="s">
        <v>389</v>
      </c>
      <c r="D385" s="1011">
        <f>D384*10%</f>
        <v>83</v>
      </c>
    </row>
    <row r="386" spans="1:4">
      <c r="A386" s="1011"/>
      <c r="B386" s="1010" t="s">
        <v>1123</v>
      </c>
      <c r="C386" s="1013" t="s">
        <v>389</v>
      </c>
      <c r="D386" s="1011">
        <f>D384+D385</f>
        <v>913</v>
      </c>
    </row>
    <row r="387" spans="1:4">
      <c r="A387" s="1011"/>
      <c r="B387" s="1134" t="s">
        <v>1374</v>
      </c>
      <c r="C387" s="1013" t="s">
        <v>389</v>
      </c>
      <c r="D387" s="1135">
        <f>D386*7.5%</f>
        <v>68.474999999999994</v>
      </c>
    </row>
    <row r="388" spans="1:4">
      <c r="A388" s="1011"/>
      <c r="B388" s="1010" t="s">
        <v>1361</v>
      </c>
      <c r="C388" s="1013" t="s">
        <v>389</v>
      </c>
      <c r="D388" s="1135">
        <f>SUM(D386:D387)</f>
        <v>981.47500000000002</v>
      </c>
    </row>
    <row r="389" spans="1:4" s="437" customFormat="1" ht="30">
      <c r="A389" s="1184" t="s">
        <v>1197</v>
      </c>
      <c r="B389" s="1173" t="s">
        <v>629</v>
      </c>
      <c r="C389" s="1177" t="s">
        <v>389</v>
      </c>
      <c r="D389" s="1175">
        <f>D399</f>
        <v>106.425</v>
      </c>
    </row>
    <row r="390" spans="1:4">
      <c r="A390" s="1011"/>
      <c r="B390" s="1010"/>
      <c r="C390" s="1013"/>
      <c r="D390" s="1011"/>
    </row>
    <row r="391" spans="1:4">
      <c r="A391" s="1011"/>
      <c r="B391" s="1012" t="s">
        <v>1119</v>
      </c>
      <c r="C391" s="1011"/>
      <c r="D391" s="1011"/>
    </row>
    <row r="392" spans="1:4">
      <c r="A392" s="1011"/>
      <c r="B392" s="1010" t="s">
        <v>1198</v>
      </c>
      <c r="C392" s="1013" t="s">
        <v>389</v>
      </c>
      <c r="D392" s="1011">
        <v>60</v>
      </c>
    </row>
    <row r="393" spans="1:4">
      <c r="A393" s="1011"/>
      <c r="B393" s="1010" t="s">
        <v>1121</v>
      </c>
      <c r="C393" s="1013" t="s">
        <v>389</v>
      </c>
      <c r="D393" s="1011">
        <v>10</v>
      </c>
    </row>
    <row r="394" spans="1:4">
      <c r="A394" s="1011"/>
      <c r="B394" s="1010" t="s">
        <v>1143</v>
      </c>
      <c r="C394" s="1013" t="s">
        <v>389</v>
      </c>
      <c r="D394" s="1011">
        <v>20</v>
      </c>
    </row>
    <row r="395" spans="1:4">
      <c r="A395" s="1011"/>
      <c r="B395" s="1010" t="s">
        <v>1123</v>
      </c>
      <c r="C395" s="1013" t="s">
        <v>389</v>
      </c>
      <c r="D395" s="1011">
        <f>SUM(D392:D394)</f>
        <v>90</v>
      </c>
    </row>
    <row r="396" spans="1:4">
      <c r="A396" s="1011"/>
      <c r="B396" s="1014" t="s">
        <v>1373</v>
      </c>
      <c r="C396" s="1013" t="s">
        <v>389</v>
      </c>
      <c r="D396" s="1011">
        <f>D395*10%</f>
        <v>9</v>
      </c>
    </row>
    <row r="397" spans="1:4">
      <c r="A397" s="1011"/>
      <c r="B397" s="1010" t="s">
        <v>1123</v>
      </c>
      <c r="C397" s="1013" t="s">
        <v>389</v>
      </c>
      <c r="D397" s="1011">
        <f>D395+D396</f>
        <v>99</v>
      </c>
    </row>
    <row r="398" spans="1:4">
      <c r="A398" s="1011"/>
      <c r="B398" s="1134" t="s">
        <v>1374</v>
      </c>
      <c r="C398" s="1013" t="s">
        <v>389</v>
      </c>
      <c r="D398" s="1135">
        <f>D397*7.5%</f>
        <v>7.4249999999999998</v>
      </c>
    </row>
    <row r="399" spans="1:4">
      <c r="A399" s="1011"/>
      <c r="B399" s="1010" t="s">
        <v>1361</v>
      </c>
      <c r="C399" s="1013" t="s">
        <v>389</v>
      </c>
      <c r="D399" s="1135">
        <f>SUM(D397:D398)</f>
        <v>106.425</v>
      </c>
    </row>
    <row r="400" spans="1:4" s="437" customFormat="1" ht="30">
      <c r="A400" s="1184" t="s">
        <v>1199</v>
      </c>
      <c r="B400" s="1173" t="s">
        <v>630</v>
      </c>
      <c r="C400" s="1177" t="s">
        <v>389</v>
      </c>
      <c r="D400" s="1175">
        <f>D410</f>
        <v>106.425</v>
      </c>
    </row>
    <row r="401" spans="1:4">
      <c r="A401" s="1011"/>
      <c r="B401" s="1010"/>
      <c r="C401" s="1013"/>
      <c r="D401" s="1011"/>
    </row>
    <row r="402" spans="1:4">
      <c r="A402" s="1011"/>
      <c r="B402" s="1012" t="s">
        <v>1119</v>
      </c>
      <c r="C402" s="1011"/>
      <c r="D402" s="1011"/>
    </row>
    <row r="403" spans="1:4">
      <c r="A403" s="1011"/>
      <c r="B403" s="1010" t="s">
        <v>1200</v>
      </c>
      <c r="C403" s="1013" t="s">
        <v>389</v>
      </c>
      <c r="D403" s="1011">
        <v>60</v>
      </c>
    </row>
    <row r="404" spans="1:4">
      <c r="A404" s="1011"/>
      <c r="B404" s="1010" t="s">
        <v>1121</v>
      </c>
      <c r="C404" s="1013" t="s">
        <v>389</v>
      </c>
      <c r="D404" s="1011">
        <v>10</v>
      </c>
    </row>
    <row r="405" spans="1:4">
      <c r="A405" s="1011"/>
      <c r="B405" s="1010" t="s">
        <v>1143</v>
      </c>
      <c r="C405" s="1013" t="s">
        <v>389</v>
      </c>
      <c r="D405" s="1011">
        <v>20</v>
      </c>
    </row>
    <row r="406" spans="1:4">
      <c r="A406" s="1011"/>
      <c r="B406" s="1010" t="s">
        <v>1123</v>
      </c>
      <c r="C406" s="1013" t="s">
        <v>389</v>
      </c>
      <c r="D406" s="1011">
        <f>SUM(D403:D405)</f>
        <v>90</v>
      </c>
    </row>
    <row r="407" spans="1:4">
      <c r="A407" s="1011"/>
      <c r="B407" s="1014" t="s">
        <v>1373</v>
      </c>
      <c r="C407" s="1013" t="s">
        <v>389</v>
      </c>
      <c r="D407" s="1011">
        <f>D406*10%</f>
        <v>9</v>
      </c>
    </row>
    <row r="408" spans="1:4">
      <c r="A408" s="1011"/>
      <c r="B408" s="1010" t="s">
        <v>1123</v>
      </c>
      <c r="C408" s="1013" t="s">
        <v>389</v>
      </c>
      <c r="D408" s="1011">
        <f>D406+D407</f>
        <v>99</v>
      </c>
    </row>
    <row r="409" spans="1:4">
      <c r="A409" s="1011"/>
      <c r="B409" s="1134" t="s">
        <v>1374</v>
      </c>
      <c r="C409" s="1013" t="s">
        <v>389</v>
      </c>
      <c r="D409" s="1135">
        <f>D408*7.5%</f>
        <v>7.4249999999999998</v>
      </c>
    </row>
    <row r="410" spans="1:4">
      <c r="A410" s="1011"/>
      <c r="B410" s="1010" t="s">
        <v>1361</v>
      </c>
      <c r="C410" s="1013" t="s">
        <v>389</v>
      </c>
      <c r="D410" s="1135">
        <f>SUM(D408:D409)</f>
        <v>106.425</v>
      </c>
    </row>
    <row r="411" spans="1:4" s="437" customFormat="1" ht="30" customHeight="1">
      <c r="A411" s="1184" t="s">
        <v>1201</v>
      </c>
      <c r="B411" s="1173" t="s">
        <v>631</v>
      </c>
      <c r="C411" s="1177" t="s">
        <v>389</v>
      </c>
      <c r="D411" s="1175">
        <f>D421</f>
        <v>64091.5</v>
      </c>
    </row>
    <row r="412" spans="1:4">
      <c r="A412" s="1011"/>
      <c r="B412" s="1010"/>
      <c r="C412" s="1013"/>
      <c r="D412" s="1011"/>
    </row>
    <row r="413" spans="1:4">
      <c r="A413" s="1011"/>
      <c r="B413" s="1012" t="s">
        <v>1119</v>
      </c>
      <c r="C413" s="1011"/>
      <c r="D413" s="1011"/>
    </row>
    <row r="414" spans="1:4">
      <c r="A414" s="1011"/>
      <c r="B414" s="1010" t="s">
        <v>1202</v>
      </c>
      <c r="C414" s="1013" t="s">
        <v>389</v>
      </c>
      <c r="D414" s="1011">
        <v>50000</v>
      </c>
    </row>
    <row r="415" spans="1:4">
      <c r="A415" s="1011"/>
      <c r="B415" s="1010" t="s">
        <v>1121</v>
      </c>
      <c r="C415" s="1013" t="s">
        <v>389</v>
      </c>
      <c r="D415" s="1011">
        <v>1000</v>
      </c>
    </row>
    <row r="416" spans="1:4">
      <c r="A416" s="1011"/>
      <c r="B416" s="1010" t="s">
        <v>1143</v>
      </c>
      <c r="C416" s="1013" t="s">
        <v>389</v>
      </c>
      <c r="D416" s="1011">
        <v>3200</v>
      </c>
    </row>
    <row r="417" spans="1:4">
      <c r="A417" s="1011"/>
      <c r="B417" s="1010" t="s">
        <v>1123</v>
      </c>
      <c r="C417" s="1013" t="s">
        <v>389</v>
      </c>
      <c r="D417" s="1011">
        <f>SUM(D414:D416)</f>
        <v>54200</v>
      </c>
    </row>
    <row r="418" spans="1:4">
      <c r="A418" s="1011"/>
      <c r="B418" s="1014" t="s">
        <v>1373</v>
      </c>
      <c r="C418" s="1013" t="s">
        <v>389</v>
      </c>
      <c r="D418" s="1011">
        <f>D417*10%</f>
        <v>5420</v>
      </c>
    </row>
    <row r="419" spans="1:4">
      <c r="A419" s="1011"/>
      <c r="B419" s="1010" t="s">
        <v>1123</v>
      </c>
      <c r="C419" s="1013" t="s">
        <v>389</v>
      </c>
      <c r="D419" s="1011">
        <f>D417+D418</f>
        <v>59620</v>
      </c>
    </row>
    <row r="420" spans="1:4">
      <c r="A420" s="1011"/>
      <c r="B420" s="1134" t="s">
        <v>1374</v>
      </c>
      <c r="C420" s="1013" t="s">
        <v>389</v>
      </c>
      <c r="D420" s="1135">
        <f>D419*7.5%</f>
        <v>4471.5</v>
      </c>
    </row>
    <row r="421" spans="1:4">
      <c r="A421" s="1011"/>
      <c r="B421" s="1010" t="s">
        <v>1361</v>
      </c>
      <c r="C421" s="1013" t="s">
        <v>389</v>
      </c>
      <c r="D421" s="1135">
        <f>SUM(D419:D420)</f>
        <v>64091.5</v>
      </c>
    </row>
    <row r="422" spans="1:4" s="437" customFormat="1" ht="30">
      <c r="A422" s="1184" t="s">
        <v>1203</v>
      </c>
      <c r="B422" s="1173" t="s">
        <v>632</v>
      </c>
      <c r="C422" s="1177" t="s">
        <v>389</v>
      </c>
      <c r="D422" s="1175">
        <f>D433</f>
        <v>224.67500000000001</v>
      </c>
    </row>
    <row r="423" spans="1:4">
      <c r="A423" s="1011"/>
      <c r="B423" s="1010"/>
      <c r="C423" s="1013"/>
      <c r="D423" s="1011"/>
    </row>
    <row r="424" spans="1:4">
      <c r="A424" s="1011"/>
      <c r="B424" s="1012" t="s">
        <v>1179</v>
      </c>
      <c r="C424" s="1011"/>
      <c r="D424" s="1011"/>
    </row>
    <row r="425" spans="1:4">
      <c r="A425" s="1011"/>
      <c r="B425" s="1010" t="s">
        <v>1204</v>
      </c>
      <c r="C425" s="1013" t="s">
        <v>389</v>
      </c>
      <c r="D425" s="1011">
        <v>80</v>
      </c>
    </row>
    <row r="426" spans="1:4">
      <c r="A426" s="1011"/>
      <c r="B426" s="1010" t="s">
        <v>1154</v>
      </c>
      <c r="C426" s="1013" t="s">
        <v>389</v>
      </c>
      <c r="D426" s="1011">
        <v>40</v>
      </c>
    </row>
    <row r="427" spans="1:4">
      <c r="A427" s="1011"/>
      <c r="B427" s="1010" t="s">
        <v>1121</v>
      </c>
      <c r="C427" s="1013" t="s">
        <v>389</v>
      </c>
      <c r="D427" s="1011">
        <v>20</v>
      </c>
    </row>
    <row r="428" spans="1:4">
      <c r="A428" s="1011"/>
      <c r="B428" s="1010" t="s">
        <v>1143</v>
      </c>
      <c r="C428" s="1013" t="s">
        <v>389</v>
      </c>
      <c r="D428" s="1011">
        <v>50</v>
      </c>
    </row>
    <row r="429" spans="1:4">
      <c r="A429" s="1011"/>
      <c r="B429" s="1010" t="s">
        <v>1123</v>
      </c>
      <c r="C429" s="1013" t="s">
        <v>389</v>
      </c>
      <c r="D429" s="1011">
        <f>SUM(D425:D428)</f>
        <v>190</v>
      </c>
    </row>
    <row r="430" spans="1:4">
      <c r="A430" s="1011"/>
      <c r="B430" s="1014" t="s">
        <v>1373</v>
      </c>
      <c r="C430" s="1013" t="s">
        <v>389</v>
      </c>
      <c r="D430" s="1011">
        <f>D429*10%</f>
        <v>19</v>
      </c>
    </row>
    <row r="431" spans="1:4">
      <c r="A431" s="1011"/>
      <c r="B431" s="1010" t="s">
        <v>1123</v>
      </c>
      <c r="C431" s="1013" t="s">
        <v>389</v>
      </c>
      <c r="D431" s="1011">
        <f>D429+D430</f>
        <v>209</v>
      </c>
    </row>
    <row r="432" spans="1:4">
      <c r="A432" s="1011"/>
      <c r="B432" s="1134" t="s">
        <v>1374</v>
      </c>
      <c r="C432" s="1013" t="s">
        <v>389</v>
      </c>
      <c r="D432" s="1135">
        <f>D431*7.5%</f>
        <v>15.674999999999999</v>
      </c>
    </row>
    <row r="433" spans="1:4">
      <c r="A433" s="1011"/>
      <c r="B433" s="1010" t="s">
        <v>1361</v>
      </c>
      <c r="C433" s="1013" t="s">
        <v>389</v>
      </c>
      <c r="D433" s="1136">
        <f>SUM(D431:D432)</f>
        <v>224.67500000000001</v>
      </c>
    </row>
    <row r="434" spans="1:4" s="437" customFormat="1" ht="30">
      <c r="A434" s="1184" t="s">
        <v>1205</v>
      </c>
      <c r="B434" s="1173" t="s">
        <v>1206</v>
      </c>
      <c r="C434" s="1177" t="s">
        <v>389</v>
      </c>
      <c r="D434" s="1175">
        <f>D445</f>
        <v>248.32499999999999</v>
      </c>
    </row>
    <row r="435" spans="1:4">
      <c r="A435" s="1011"/>
      <c r="B435" s="1010"/>
      <c r="C435" s="1013"/>
      <c r="D435" s="1011"/>
    </row>
    <row r="436" spans="1:4">
      <c r="A436" s="1011"/>
      <c r="B436" s="1012" t="s">
        <v>1179</v>
      </c>
      <c r="C436" s="1011"/>
      <c r="D436" s="1011"/>
    </row>
    <row r="437" spans="1:4">
      <c r="A437" s="1011"/>
      <c r="B437" s="1010" t="s">
        <v>1207</v>
      </c>
      <c r="C437" s="1013" t="s">
        <v>389</v>
      </c>
      <c r="D437" s="1011">
        <v>60</v>
      </c>
    </row>
    <row r="438" spans="1:4">
      <c r="A438" s="1011"/>
      <c r="B438" s="1010" t="s">
        <v>1204</v>
      </c>
      <c r="C438" s="1013" t="s">
        <v>389</v>
      </c>
      <c r="D438" s="1011">
        <v>80</v>
      </c>
    </row>
    <row r="439" spans="1:4">
      <c r="A439" s="1011"/>
      <c r="B439" s="1010" t="s">
        <v>1121</v>
      </c>
      <c r="C439" s="1013" t="s">
        <v>389</v>
      </c>
      <c r="D439" s="1011">
        <v>20</v>
      </c>
    </row>
    <row r="440" spans="1:4">
      <c r="A440" s="1011"/>
      <c r="B440" s="1010" t="s">
        <v>1143</v>
      </c>
      <c r="C440" s="1013" t="s">
        <v>389</v>
      </c>
      <c r="D440" s="1011">
        <v>50</v>
      </c>
    </row>
    <row r="441" spans="1:4">
      <c r="A441" s="1011"/>
      <c r="B441" s="1010" t="s">
        <v>1123</v>
      </c>
      <c r="C441" s="1013" t="s">
        <v>389</v>
      </c>
      <c r="D441" s="1011">
        <f>SUM(D437:D440)</f>
        <v>210</v>
      </c>
    </row>
    <row r="442" spans="1:4">
      <c r="A442" s="1011"/>
      <c r="B442" s="1014" t="s">
        <v>1373</v>
      </c>
      <c r="C442" s="1013" t="s">
        <v>389</v>
      </c>
      <c r="D442" s="1011">
        <f>D441*10%</f>
        <v>21</v>
      </c>
    </row>
    <row r="443" spans="1:4">
      <c r="A443" s="1011"/>
      <c r="B443" s="1010" t="s">
        <v>1123</v>
      </c>
      <c r="C443" s="1013" t="s">
        <v>389</v>
      </c>
      <c r="D443" s="1011">
        <f>D441+D442</f>
        <v>231</v>
      </c>
    </row>
    <row r="444" spans="1:4">
      <c r="A444" s="1011"/>
      <c r="B444" s="1134" t="s">
        <v>1374</v>
      </c>
      <c r="C444" s="1013" t="s">
        <v>389</v>
      </c>
      <c r="D444" s="1135">
        <f>D443*7.5%</f>
        <v>17.324999999999999</v>
      </c>
    </row>
    <row r="445" spans="1:4">
      <c r="A445" s="1011"/>
      <c r="B445" s="1010" t="s">
        <v>1361</v>
      </c>
      <c r="C445" s="1013" t="s">
        <v>389</v>
      </c>
      <c r="D445" s="1135">
        <f>SUM(D443:D444)</f>
        <v>248.32499999999999</v>
      </c>
    </row>
    <row r="446" spans="1:4" s="437" customFormat="1" ht="30">
      <c r="A446" s="1172" t="s">
        <v>1208</v>
      </c>
      <c r="B446" s="1180" t="s">
        <v>696</v>
      </c>
      <c r="C446" s="1177" t="s">
        <v>389</v>
      </c>
      <c r="D446" s="1175">
        <f>D457</f>
        <v>490.73750000000001</v>
      </c>
    </row>
    <row r="447" spans="1:4">
      <c r="A447" s="1011"/>
      <c r="B447" s="1010"/>
      <c r="C447" s="1011"/>
      <c r="D447" s="1011"/>
    </row>
    <row r="448" spans="1:4">
      <c r="A448" s="1011"/>
      <c r="B448" s="1012" t="s">
        <v>1119</v>
      </c>
      <c r="C448" s="1011"/>
      <c r="D448" s="1011"/>
    </row>
    <row r="449" spans="1:4">
      <c r="A449" s="1011"/>
      <c r="B449" s="1010" t="s">
        <v>1209</v>
      </c>
      <c r="C449" s="1013" t="s">
        <v>389</v>
      </c>
      <c r="D449" s="1011">
        <v>210</v>
      </c>
    </row>
    <row r="450" spans="1:4">
      <c r="A450" s="1011"/>
      <c r="B450" s="1010" t="s">
        <v>1194</v>
      </c>
      <c r="C450" s="1013" t="s">
        <v>389</v>
      </c>
      <c r="D450" s="1011">
        <v>80</v>
      </c>
    </row>
    <row r="451" spans="1:4">
      <c r="A451" s="1011"/>
      <c r="B451" s="1010" t="s">
        <v>1121</v>
      </c>
      <c r="C451" s="1013" t="s">
        <v>389</v>
      </c>
      <c r="D451" s="1011">
        <v>25</v>
      </c>
    </row>
    <row r="452" spans="1:4">
      <c r="A452" s="1011"/>
      <c r="B452" s="1010" t="s">
        <v>1122</v>
      </c>
      <c r="C452" s="1013" t="s">
        <v>389</v>
      </c>
      <c r="D452" s="1011">
        <v>100</v>
      </c>
    </row>
    <row r="453" spans="1:4">
      <c r="A453" s="1011"/>
      <c r="B453" s="1010" t="s">
        <v>1123</v>
      </c>
      <c r="C453" s="1013" t="s">
        <v>389</v>
      </c>
      <c r="D453" s="1011">
        <f>SUM(D449:D452)</f>
        <v>415</v>
      </c>
    </row>
    <row r="454" spans="1:4">
      <c r="A454" s="1011"/>
      <c r="B454" s="1014" t="s">
        <v>1373</v>
      </c>
      <c r="C454" s="1013" t="s">
        <v>389</v>
      </c>
      <c r="D454" s="1135">
        <f>D453*10%</f>
        <v>41.5</v>
      </c>
    </row>
    <row r="455" spans="1:4">
      <c r="A455" s="1011"/>
      <c r="B455" s="1010" t="s">
        <v>1123</v>
      </c>
      <c r="C455" s="1013" t="s">
        <v>389</v>
      </c>
      <c r="D455" s="1135">
        <f>D453+D454</f>
        <v>456.5</v>
      </c>
    </row>
    <row r="456" spans="1:4">
      <c r="A456" s="1011"/>
      <c r="B456" s="1134" t="s">
        <v>1374</v>
      </c>
      <c r="C456" s="1013" t="s">
        <v>389</v>
      </c>
      <c r="D456" s="1135">
        <f>D455*7.5%</f>
        <v>34.237499999999997</v>
      </c>
    </row>
    <row r="457" spans="1:4">
      <c r="A457" s="1011"/>
      <c r="B457" s="1010" t="s">
        <v>1361</v>
      </c>
      <c r="C457" s="1013" t="s">
        <v>389</v>
      </c>
      <c r="D457" s="1135">
        <f>SUM(D455:D456)</f>
        <v>490.73750000000001</v>
      </c>
    </row>
    <row r="458" spans="1:4" s="437" customFormat="1" ht="60">
      <c r="A458" s="1172" t="s">
        <v>1210</v>
      </c>
      <c r="B458" s="1181" t="s">
        <v>1211</v>
      </c>
      <c r="C458" s="1177" t="s">
        <v>389</v>
      </c>
      <c r="D458" s="1175">
        <f>D468</f>
        <v>2956.25</v>
      </c>
    </row>
    <row r="459" spans="1:4">
      <c r="A459" s="1011"/>
      <c r="C459" s="1011"/>
      <c r="D459" s="1011"/>
    </row>
    <row r="460" spans="1:4">
      <c r="A460" s="1011"/>
      <c r="B460" s="1012" t="s">
        <v>1119</v>
      </c>
      <c r="C460" s="1011"/>
      <c r="D460" s="1011"/>
    </row>
    <row r="461" spans="1:4">
      <c r="A461" s="1011"/>
      <c r="B461" s="1010" t="s">
        <v>1212</v>
      </c>
      <c r="C461" s="1013" t="s">
        <v>389</v>
      </c>
      <c r="D461" s="1011">
        <v>2100</v>
      </c>
    </row>
    <row r="462" spans="1:4">
      <c r="A462" s="1011"/>
      <c r="B462" s="1010" t="s">
        <v>1121</v>
      </c>
      <c r="C462" s="1013" t="s">
        <v>389</v>
      </c>
      <c r="D462" s="1011">
        <v>100</v>
      </c>
    </row>
    <row r="463" spans="1:4">
      <c r="A463" s="1011"/>
      <c r="B463" s="1010" t="s">
        <v>1143</v>
      </c>
      <c r="C463" s="1013" t="s">
        <v>389</v>
      </c>
      <c r="D463" s="1011">
        <v>300</v>
      </c>
    </row>
    <row r="464" spans="1:4">
      <c r="A464" s="1011"/>
      <c r="B464" s="1010" t="s">
        <v>1123</v>
      </c>
      <c r="C464" s="1013" t="s">
        <v>389</v>
      </c>
      <c r="D464" s="1011">
        <f>SUM(D461:D463)</f>
        <v>2500</v>
      </c>
    </row>
    <row r="465" spans="1:4">
      <c r="A465" s="1011"/>
      <c r="B465" s="1014" t="s">
        <v>1373</v>
      </c>
      <c r="C465" s="1013" t="s">
        <v>389</v>
      </c>
      <c r="D465" s="1011">
        <f>D464*10%</f>
        <v>250</v>
      </c>
    </row>
    <row r="466" spans="1:4">
      <c r="A466" s="1011"/>
      <c r="B466" s="1010" t="s">
        <v>1123</v>
      </c>
      <c r="C466" s="1013" t="s">
        <v>389</v>
      </c>
      <c r="D466" s="1011">
        <f>D464+D465</f>
        <v>2750</v>
      </c>
    </row>
    <row r="467" spans="1:4">
      <c r="A467" s="1011"/>
      <c r="B467" s="1134" t="s">
        <v>1374</v>
      </c>
      <c r="C467" s="1013" t="s">
        <v>389</v>
      </c>
      <c r="D467" s="1135">
        <f>D466*7.5%</f>
        <v>206.25</v>
      </c>
    </row>
    <row r="468" spans="1:4">
      <c r="A468" s="1011"/>
      <c r="B468" s="1010" t="s">
        <v>1361</v>
      </c>
      <c r="C468" s="1013" t="s">
        <v>389</v>
      </c>
      <c r="D468" s="1135">
        <f>SUM(D466:D467)</f>
        <v>2956.25</v>
      </c>
    </row>
    <row r="469" spans="1:4" s="437" customFormat="1" ht="30">
      <c r="A469" s="1172" t="s">
        <v>1213</v>
      </c>
      <c r="B469" s="1180" t="s">
        <v>701</v>
      </c>
      <c r="C469" s="1177" t="s">
        <v>389</v>
      </c>
      <c r="D469" s="1175">
        <f>D479</f>
        <v>8868.75</v>
      </c>
    </row>
    <row r="470" spans="1:4">
      <c r="A470" s="1011"/>
      <c r="B470" s="1010"/>
      <c r="C470" s="1011"/>
      <c r="D470" s="1011"/>
    </row>
    <row r="471" spans="1:4">
      <c r="A471" s="1011"/>
      <c r="B471" s="1012" t="s">
        <v>1119</v>
      </c>
      <c r="C471" s="1011"/>
      <c r="D471" s="1011"/>
    </row>
    <row r="472" spans="1:4">
      <c r="A472" s="1011"/>
      <c r="B472" s="1010" t="s">
        <v>1214</v>
      </c>
      <c r="C472" s="1013" t="s">
        <v>389</v>
      </c>
      <c r="D472" s="1011">
        <v>7000</v>
      </c>
    </row>
    <row r="473" spans="1:4">
      <c r="A473" s="1011"/>
      <c r="B473" s="1010" t="s">
        <v>1121</v>
      </c>
      <c r="C473" s="1013" t="s">
        <v>389</v>
      </c>
      <c r="D473" s="1011">
        <v>100</v>
      </c>
    </row>
    <row r="474" spans="1:4">
      <c r="A474" s="1011"/>
      <c r="B474" s="1010" t="s">
        <v>1122</v>
      </c>
      <c r="C474" s="1013" t="s">
        <v>389</v>
      </c>
      <c r="D474" s="1011">
        <v>400</v>
      </c>
    </row>
    <row r="475" spans="1:4">
      <c r="A475" s="1011"/>
      <c r="B475" s="1010" t="s">
        <v>1123</v>
      </c>
      <c r="C475" s="1013" t="s">
        <v>389</v>
      </c>
      <c r="D475" s="1011">
        <f>SUM(D472:D474)</f>
        <v>7500</v>
      </c>
    </row>
    <row r="476" spans="1:4">
      <c r="A476" s="1011"/>
      <c r="B476" s="1014" t="s">
        <v>1373</v>
      </c>
      <c r="C476" s="1013" t="s">
        <v>389</v>
      </c>
      <c r="D476" s="1011">
        <f>D475*10%</f>
        <v>750</v>
      </c>
    </row>
    <row r="477" spans="1:4">
      <c r="A477" s="1011"/>
      <c r="B477" s="1010" t="s">
        <v>1123</v>
      </c>
      <c r="C477" s="1013" t="s">
        <v>389</v>
      </c>
      <c r="D477" s="1011">
        <f>D475+D476</f>
        <v>8250</v>
      </c>
    </row>
    <row r="478" spans="1:4">
      <c r="A478" s="1011"/>
      <c r="B478" s="1134" t="s">
        <v>1374</v>
      </c>
      <c r="C478" s="1013" t="s">
        <v>389</v>
      </c>
      <c r="D478" s="1135">
        <f>D477*7.5%</f>
        <v>618.75</v>
      </c>
    </row>
    <row r="479" spans="1:4">
      <c r="A479" s="1011"/>
      <c r="B479" s="1010" t="s">
        <v>1361</v>
      </c>
      <c r="C479" s="1013" t="s">
        <v>389</v>
      </c>
      <c r="D479" s="1135">
        <f>SUM(D477:D478)</f>
        <v>8868.75</v>
      </c>
    </row>
    <row r="480" spans="1:4" s="437" customFormat="1" ht="30">
      <c r="A480" s="1172" t="s">
        <v>1215</v>
      </c>
      <c r="B480" s="1180" t="s">
        <v>702</v>
      </c>
      <c r="C480" s="1177" t="s">
        <v>389</v>
      </c>
      <c r="D480" s="1175">
        <f>D490</f>
        <v>4931.0249999999996</v>
      </c>
    </row>
    <row r="481" spans="1:4">
      <c r="A481" s="1011"/>
      <c r="B481" s="1010"/>
      <c r="C481" s="1011"/>
      <c r="D481" s="1011"/>
    </row>
    <row r="482" spans="1:4">
      <c r="A482" s="1011"/>
      <c r="B482" s="1012" t="s">
        <v>1119</v>
      </c>
      <c r="C482" s="1011"/>
      <c r="D482" s="1011"/>
    </row>
    <row r="483" spans="1:4">
      <c r="A483" s="1011"/>
      <c r="B483" s="1010" t="s">
        <v>1216</v>
      </c>
      <c r="C483" s="1013" t="s">
        <v>389</v>
      </c>
      <c r="D483" s="1011">
        <v>4000</v>
      </c>
    </row>
    <row r="484" spans="1:4">
      <c r="A484" s="1011"/>
      <c r="B484" s="1010" t="s">
        <v>1121</v>
      </c>
      <c r="C484" s="1013" t="s">
        <v>389</v>
      </c>
      <c r="D484" s="1011">
        <v>70</v>
      </c>
    </row>
    <row r="485" spans="1:4">
      <c r="A485" s="1011"/>
      <c r="B485" s="1010" t="s">
        <v>1122</v>
      </c>
      <c r="C485" s="1013" t="s">
        <v>389</v>
      </c>
      <c r="D485" s="1011">
        <v>100</v>
      </c>
    </row>
    <row r="486" spans="1:4">
      <c r="A486" s="1011"/>
      <c r="B486" s="1010" t="s">
        <v>1123</v>
      </c>
      <c r="C486" s="1013" t="s">
        <v>389</v>
      </c>
      <c r="D486" s="1011">
        <f>SUM(D483:D485)</f>
        <v>4170</v>
      </c>
    </row>
    <row r="487" spans="1:4">
      <c r="A487" s="1011"/>
      <c r="B487" s="1014" t="s">
        <v>1373</v>
      </c>
      <c r="C487" s="1013" t="s">
        <v>389</v>
      </c>
      <c r="D487" s="1011">
        <f>D486*10%</f>
        <v>417</v>
      </c>
    </row>
    <row r="488" spans="1:4">
      <c r="A488" s="1011"/>
      <c r="B488" s="1010" t="s">
        <v>1123</v>
      </c>
      <c r="C488" s="1013" t="s">
        <v>389</v>
      </c>
      <c r="D488" s="1135">
        <f>D486+D487</f>
        <v>4587</v>
      </c>
    </row>
    <row r="489" spans="1:4">
      <c r="A489" s="1011"/>
      <c r="B489" s="1134" t="s">
        <v>1374</v>
      </c>
      <c r="C489" s="1013" t="s">
        <v>389</v>
      </c>
      <c r="D489" s="1135">
        <f>D488*7.5%</f>
        <v>344.02499999999998</v>
      </c>
    </row>
    <row r="490" spans="1:4">
      <c r="A490" s="1011"/>
      <c r="B490" s="1010" t="s">
        <v>1361</v>
      </c>
      <c r="C490" s="1013" t="s">
        <v>389</v>
      </c>
      <c r="D490" s="1135">
        <f>SUM(D488:D489)</f>
        <v>4931.0249999999996</v>
      </c>
    </row>
    <row r="491" spans="1:4" s="437" customFormat="1" ht="45">
      <c r="A491" s="1172" t="s">
        <v>1217</v>
      </c>
      <c r="B491" s="1185" t="s">
        <v>704</v>
      </c>
      <c r="C491" s="1177" t="s">
        <v>389</v>
      </c>
      <c r="D491" s="1175">
        <f>D501</f>
        <v>14603.875</v>
      </c>
    </row>
    <row r="492" spans="1:4">
      <c r="A492" s="1011"/>
      <c r="C492" s="1011"/>
      <c r="D492" s="1011"/>
    </row>
    <row r="493" spans="1:4">
      <c r="A493" s="1011"/>
      <c r="B493" s="1012" t="s">
        <v>1119</v>
      </c>
      <c r="C493" s="1011"/>
      <c r="D493" s="1011"/>
    </row>
    <row r="494" spans="1:4">
      <c r="A494" s="1011"/>
      <c r="B494" s="1010" t="s">
        <v>1218</v>
      </c>
      <c r="C494" s="1013" t="s">
        <v>389</v>
      </c>
      <c r="D494" s="1011">
        <v>10500</v>
      </c>
    </row>
    <row r="495" spans="1:4">
      <c r="A495" s="1011"/>
      <c r="B495" s="1010" t="s">
        <v>1121</v>
      </c>
      <c r="C495" s="1013" t="s">
        <v>389</v>
      </c>
      <c r="D495" s="1011">
        <v>150</v>
      </c>
    </row>
    <row r="496" spans="1:4">
      <c r="A496" s="1011"/>
      <c r="B496" s="1010" t="s">
        <v>1122</v>
      </c>
      <c r="C496" s="1013" t="s">
        <v>389</v>
      </c>
      <c r="D496" s="1011">
        <v>1700</v>
      </c>
    </row>
    <row r="497" spans="1:4">
      <c r="A497" s="1011"/>
      <c r="B497" s="1010" t="s">
        <v>1123</v>
      </c>
      <c r="C497" s="1013" t="s">
        <v>389</v>
      </c>
      <c r="D497" s="1011">
        <f>SUM(D494:D496)</f>
        <v>12350</v>
      </c>
    </row>
    <row r="498" spans="1:4">
      <c r="A498" s="1011"/>
      <c r="B498" s="1014" t="s">
        <v>1373</v>
      </c>
      <c r="C498" s="1013" t="s">
        <v>389</v>
      </c>
      <c r="D498" s="1011">
        <f>D497*10%</f>
        <v>1235</v>
      </c>
    </row>
    <row r="499" spans="1:4">
      <c r="A499" s="1011"/>
      <c r="B499" s="1010" t="s">
        <v>1123</v>
      </c>
      <c r="C499" s="1013" t="s">
        <v>389</v>
      </c>
      <c r="D499" s="1011">
        <f>D497+D498</f>
        <v>13585</v>
      </c>
    </row>
    <row r="500" spans="1:4">
      <c r="A500" s="1011"/>
      <c r="B500" s="1134" t="s">
        <v>1374</v>
      </c>
      <c r="C500" s="1013" t="s">
        <v>389</v>
      </c>
      <c r="D500" s="1135">
        <f>D499*7.5%</f>
        <v>1018.875</v>
      </c>
    </row>
    <row r="501" spans="1:4">
      <c r="A501" s="1011"/>
      <c r="B501" s="1010" t="s">
        <v>1361</v>
      </c>
      <c r="C501" s="1013" t="s">
        <v>389</v>
      </c>
      <c r="D501" s="1135">
        <f>SUM(D499:D500)</f>
        <v>14603.875</v>
      </c>
    </row>
    <row r="502" spans="1:4" s="437" customFormat="1" ht="75.75" customHeight="1">
      <c r="A502" s="1172" t="s">
        <v>1219</v>
      </c>
      <c r="B502" s="1181" t="s">
        <v>174</v>
      </c>
      <c r="C502" s="1177" t="s">
        <v>389</v>
      </c>
      <c r="D502" s="1175">
        <f>D516</f>
        <v>22668.525000000001</v>
      </c>
    </row>
    <row r="503" spans="1:4">
      <c r="A503" s="1011"/>
      <c r="C503" s="1011"/>
      <c r="D503" s="1135"/>
    </row>
    <row r="504" spans="1:4">
      <c r="A504" s="1011"/>
      <c r="B504" s="1012" t="s">
        <v>1119</v>
      </c>
      <c r="C504" s="1011"/>
      <c r="D504" s="1011"/>
    </row>
    <row r="505" spans="1:4">
      <c r="A505" s="1011"/>
      <c r="B505" s="1010" t="s">
        <v>1220</v>
      </c>
      <c r="C505" s="1013" t="s">
        <v>389</v>
      </c>
      <c r="D505" s="1011">
        <v>10000</v>
      </c>
    </row>
    <row r="506" spans="1:4">
      <c r="A506" s="1011"/>
      <c r="B506" s="1010" t="s">
        <v>1221</v>
      </c>
      <c r="C506" s="1013" t="s">
        <v>389</v>
      </c>
      <c r="D506" s="1011">
        <v>1000</v>
      </c>
    </row>
    <row r="507" spans="1:4">
      <c r="A507" s="1011"/>
      <c r="B507" s="1010" t="s">
        <v>1222</v>
      </c>
      <c r="C507" s="1013" t="s">
        <v>389</v>
      </c>
      <c r="D507" s="1011">
        <v>800</v>
      </c>
    </row>
    <row r="508" spans="1:4">
      <c r="A508" s="1011"/>
      <c r="B508" s="1010" t="s">
        <v>1223</v>
      </c>
      <c r="C508" s="1013" t="s">
        <v>389</v>
      </c>
      <c r="D508" s="1011">
        <v>270</v>
      </c>
    </row>
    <row r="509" spans="1:4">
      <c r="A509" s="1011"/>
      <c r="B509" s="1010" t="s">
        <v>1121</v>
      </c>
      <c r="C509" s="1013" t="s">
        <v>389</v>
      </c>
      <c r="D509" s="1011">
        <v>600</v>
      </c>
    </row>
    <row r="510" spans="1:4">
      <c r="A510" s="1011"/>
      <c r="B510" s="1010" t="s">
        <v>1224</v>
      </c>
      <c r="C510" s="1013" t="s">
        <v>389</v>
      </c>
      <c r="D510" s="1011">
        <v>4500</v>
      </c>
    </row>
    <row r="511" spans="1:4">
      <c r="A511" s="1011"/>
      <c r="B511" s="1010" t="s">
        <v>1122</v>
      </c>
      <c r="C511" s="1013" t="s">
        <v>389</v>
      </c>
      <c r="D511" s="1011">
        <v>2000</v>
      </c>
    </row>
    <row r="512" spans="1:4">
      <c r="A512" s="1011"/>
      <c r="B512" s="1010" t="s">
        <v>1123</v>
      </c>
      <c r="C512" s="1013" t="s">
        <v>389</v>
      </c>
      <c r="D512" s="1011">
        <f>SUM(D505:D511)</f>
        <v>19170</v>
      </c>
    </row>
    <row r="513" spans="1:4">
      <c r="A513" s="1011"/>
      <c r="B513" s="1014" t="s">
        <v>1373</v>
      </c>
      <c r="C513" s="1013" t="s">
        <v>389</v>
      </c>
      <c r="D513" s="1011">
        <f>D512*10%</f>
        <v>1917</v>
      </c>
    </row>
    <row r="514" spans="1:4">
      <c r="A514" s="1011"/>
      <c r="B514" s="1010" t="s">
        <v>1123</v>
      </c>
      <c r="C514" s="1013" t="s">
        <v>389</v>
      </c>
      <c r="D514" s="1011">
        <f>D512+D513</f>
        <v>21087</v>
      </c>
    </row>
    <row r="515" spans="1:4">
      <c r="A515" s="1011"/>
      <c r="B515" s="1134" t="s">
        <v>1374</v>
      </c>
      <c r="C515" s="1013" t="s">
        <v>389</v>
      </c>
      <c r="D515" s="1135">
        <f>D514*7.5%</f>
        <v>1581.5249999999999</v>
      </c>
    </row>
    <row r="516" spans="1:4">
      <c r="A516" s="1011"/>
      <c r="B516" s="1010" t="s">
        <v>1361</v>
      </c>
      <c r="C516" s="1013" t="s">
        <v>389</v>
      </c>
      <c r="D516" s="1135">
        <f>SUM(D514:D515)</f>
        <v>22668.525000000001</v>
      </c>
    </row>
    <row r="517" spans="1:4" s="437" customFormat="1" ht="75">
      <c r="A517" s="1184" t="s">
        <v>1225</v>
      </c>
      <c r="B517" s="1186" t="s">
        <v>173</v>
      </c>
      <c r="C517" s="1177" t="s">
        <v>389</v>
      </c>
      <c r="D517" s="1187">
        <f>D530</f>
        <v>97201.5</v>
      </c>
    </row>
    <row r="518" spans="1:4">
      <c r="A518" s="1011"/>
      <c r="C518" s="1011"/>
      <c r="D518" s="1011"/>
    </row>
    <row r="519" spans="1:4">
      <c r="A519" s="1011"/>
      <c r="B519" s="1012" t="s">
        <v>1119</v>
      </c>
      <c r="C519" s="1011"/>
      <c r="D519" s="1011"/>
    </row>
    <row r="520" spans="1:4">
      <c r="A520" s="1011"/>
      <c r="B520" s="1010" t="s">
        <v>1226</v>
      </c>
      <c r="C520" s="1013" t="s">
        <v>389</v>
      </c>
      <c r="D520" s="1011">
        <v>29650</v>
      </c>
    </row>
    <row r="521" spans="1:4">
      <c r="A521" s="1011"/>
      <c r="B521" s="1010" t="s">
        <v>1227</v>
      </c>
      <c r="C521" s="1013" t="s">
        <v>389</v>
      </c>
      <c r="D521" s="1011">
        <v>6200</v>
      </c>
    </row>
    <row r="522" spans="1:4">
      <c r="A522" s="1011"/>
      <c r="B522" s="1010" t="s">
        <v>1228</v>
      </c>
      <c r="C522" s="1013" t="s">
        <v>389</v>
      </c>
      <c r="D522" s="1011">
        <v>40850</v>
      </c>
    </row>
    <row r="523" spans="1:4">
      <c r="A523" s="1011"/>
      <c r="B523" s="1010" t="s">
        <v>1229</v>
      </c>
      <c r="C523" s="1013" t="s">
        <v>389</v>
      </c>
      <c r="D523" s="1011">
        <v>1800</v>
      </c>
    </row>
    <row r="524" spans="1:4">
      <c r="A524" s="1011"/>
      <c r="B524" s="1010" t="s">
        <v>1121</v>
      </c>
      <c r="C524" s="1013" t="s">
        <v>389</v>
      </c>
      <c r="D524" s="1011">
        <v>500</v>
      </c>
    </row>
    <row r="525" spans="1:4">
      <c r="A525" s="1011"/>
      <c r="B525" s="1010" t="s">
        <v>1230</v>
      </c>
      <c r="C525" s="1013" t="s">
        <v>389</v>
      </c>
      <c r="D525" s="1011">
        <v>3200</v>
      </c>
    </row>
    <row r="526" spans="1:4">
      <c r="A526" s="1011"/>
      <c r="B526" s="1010" t="s">
        <v>1123</v>
      </c>
      <c r="C526" s="1013" t="s">
        <v>389</v>
      </c>
      <c r="D526" s="1011">
        <f>SUM(D520:D525)</f>
        <v>82200</v>
      </c>
    </row>
    <row r="527" spans="1:4">
      <c r="A527" s="1011"/>
      <c r="B527" s="1014" t="s">
        <v>1373</v>
      </c>
      <c r="C527" s="1013" t="s">
        <v>389</v>
      </c>
      <c r="D527" s="1011">
        <f>D526*10%</f>
        <v>8220</v>
      </c>
    </row>
    <row r="528" spans="1:4">
      <c r="A528" s="1011"/>
      <c r="B528" s="1010" t="s">
        <v>1123</v>
      </c>
      <c r="C528" s="1013" t="s">
        <v>389</v>
      </c>
      <c r="D528" s="1011">
        <f>D526+D527</f>
        <v>90420</v>
      </c>
    </row>
    <row r="529" spans="1:4">
      <c r="A529" s="1011"/>
      <c r="B529" s="1134" t="s">
        <v>1374</v>
      </c>
      <c r="C529" s="1013" t="s">
        <v>389</v>
      </c>
      <c r="D529" s="1135">
        <f>D528*7.5%</f>
        <v>6781.5</v>
      </c>
    </row>
    <row r="530" spans="1:4">
      <c r="A530" s="1011"/>
      <c r="B530" s="1010" t="s">
        <v>1361</v>
      </c>
      <c r="C530" s="1013" t="s">
        <v>389</v>
      </c>
      <c r="D530" s="1135">
        <f>SUM(D528:D529)</f>
        <v>97201.5</v>
      </c>
    </row>
    <row r="531" spans="1:4" s="437" customFormat="1" ht="75">
      <c r="A531" s="1184" t="s">
        <v>1231</v>
      </c>
      <c r="B531" s="1186" t="s">
        <v>173</v>
      </c>
      <c r="C531" s="1177" t="s">
        <v>389</v>
      </c>
      <c r="D531" s="1187">
        <f>D544</f>
        <v>60425.75</v>
      </c>
    </row>
    <row r="532" spans="1:4">
      <c r="A532" s="1011"/>
      <c r="C532" s="1011"/>
      <c r="D532" s="1011"/>
    </row>
    <row r="533" spans="1:4">
      <c r="A533" s="1011"/>
      <c r="B533" s="1012" t="s">
        <v>1119</v>
      </c>
      <c r="C533" s="1011"/>
      <c r="D533" s="1011"/>
    </row>
    <row r="534" spans="1:4">
      <c r="A534" s="1011"/>
      <c r="B534" s="1010" t="s">
        <v>1232</v>
      </c>
      <c r="C534" s="1013" t="s">
        <v>389</v>
      </c>
      <c r="D534" s="1011">
        <v>12000</v>
      </c>
    </row>
    <row r="535" spans="1:4">
      <c r="A535" s="1011"/>
      <c r="B535" s="1010" t="s">
        <v>1233</v>
      </c>
      <c r="C535" s="1013" t="s">
        <v>389</v>
      </c>
      <c r="D535" s="1011">
        <v>6200</v>
      </c>
    </row>
    <row r="536" spans="1:4">
      <c r="A536" s="1011"/>
      <c r="B536" s="1010" t="s">
        <v>1234</v>
      </c>
      <c r="C536" s="1013" t="s">
        <v>389</v>
      </c>
      <c r="D536" s="1011">
        <v>28500</v>
      </c>
    </row>
    <row r="537" spans="1:4">
      <c r="A537" s="1011"/>
      <c r="B537" s="1010" t="s">
        <v>1229</v>
      </c>
      <c r="C537" s="1013" t="s">
        <v>389</v>
      </c>
      <c r="D537" s="1011">
        <v>1800</v>
      </c>
    </row>
    <row r="538" spans="1:4">
      <c r="A538" s="1011"/>
      <c r="B538" s="1010" t="s">
        <v>1121</v>
      </c>
      <c r="C538" s="1013" t="s">
        <v>389</v>
      </c>
      <c r="D538" s="1011">
        <v>400</v>
      </c>
    </row>
    <row r="539" spans="1:4">
      <c r="A539" s="1011"/>
      <c r="B539" s="1010" t="s">
        <v>1230</v>
      </c>
      <c r="C539" s="1013" t="s">
        <v>389</v>
      </c>
      <c r="D539" s="1011">
        <v>2200</v>
      </c>
    </row>
    <row r="540" spans="1:4">
      <c r="A540" s="1011"/>
      <c r="B540" s="1010" t="s">
        <v>1123</v>
      </c>
      <c r="C540" s="1013" t="s">
        <v>389</v>
      </c>
      <c r="D540" s="1011">
        <f>SUM(D534:D539)</f>
        <v>51100</v>
      </c>
    </row>
    <row r="541" spans="1:4">
      <c r="A541" s="1011"/>
      <c r="B541" s="1014" t="s">
        <v>1373</v>
      </c>
      <c r="C541" s="1013" t="s">
        <v>389</v>
      </c>
      <c r="D541" s="1011">
        <f>D540*10%</f>
        <v>5110</v>
      </c>
    </row>
    <row r="542" spans="1:4">
      <c r="A542" s="1011"/>
      <c r="B542" s="1010" t="s">
        <v>1123</v>
      </c>
      <c r="C542" s="1013" t="s">
        <v>389</v>
      </c>
      <c r="D542" s="1011">
        <f>D540+D541</f>
        <v>56210</v>
      </c>
    </row>
    <row r="543" spans="1:4">
      <c r="A543" s="1011"/>
      <c r="B543" s="1134" t="s">
        <v>1374</v>
      </c>
      <c r="C543" s="1013" t="s">
        <v>389</v>
      </c>
      <c r="D543" s="1135">
        <f>D542*7.5%</f>
        <v>4215.75</v>
      </c>
    </row>
    <row r="544" spans="1:4">
      <c r="A544" s="1011"/>
      <c r="B544" s="1010" t="s">
        <v>1361</v>
      </c>
      <c r="C544" s="1013" t="s">
        <v>389</v>
      </c>
      <c r="D544" s="1135">
        <f>SUM(D542:D543)</f>
        <v>60425.75</v>
      </c>
    </row>
    <row r="545" spans="1:4" s="437" customFormat="1" ht="75">
      <c r="A545" s="1184" t="s">
        <v>1235</v>
      </c>
      <c r="B545" s="1186" t="s">
        <v>173</v>
      </c>
      <c r="C545" s="1177" t="s">
        <v>389</v>
      </c>
      <c r="D545" s="1187">
        <f>D559</f>
        <v>75207</v>
      </c>
    </row>
    <row r="546" spans="1:4">
      <c r="A546" s="1011"/>
      <c r="C546" s="1011"/>
      <c r="D546" s="1011"/>
    </row>
    <row r="547" spans="1:4">
      <c r="A547" s="1011"/>
      <c r="B547" s="1012" t="s">
        <v>1119</v>
      </c>
      <c r="C547" s="1011"/>
      <c r="D547" s="1011"/>
    </row>
    <row r="548" spans="1:4">
      <c r="A548" s="1011"/>
      <c r="B548" s="1010" t="s">
        <v>1226</v>
      </c>
      <c r="C548" s="1013" t="s">
        <v>389</v>
      </c>
      <c r="D548" s="1011">
        <v>29650</v>
      </c>
    </row>
    <row r="549" spans="1:4">
      <c r="A549" s="1011"/>
      <c r="B549" s="1010" t="s">
        <v>1236</v>
      </c>
      <c r="C549" s="1013" t="s">
        <v>389</v>
      </c>
      <c r="D549" s="1011">
        <v>21000</v>
      </c>
    </row>
    <row r="550" spans="1:4">
      <c r="A550" s="1011"/>
      <c r="B550" s="1010" t="s">
        <v>1237</v>
      </c>
      <c r="C550" s="1013" t="s">
        <v>389</v>
      </c>
      <c r="D550" s="1011">
        <v>3500</v>
      </c>
    </row>
    <row r="551" spans="1:4">
      <c r="A551" s="1011"/>
      <c r="B551" s="1010" t="s">
        <v>1238</v>
      </c>
      <c r="C551" s="1013" t="s">
        <v>389</v>
      </c>
      <c r="D551" s="1011">
        <v>3500</v>
      </c>
    </row>
    <row r="552" spans="1:4">
      <c r="A552" s="1011"/>
      <c r="B552" s="1010" t="s">
        <v>1229</v>
      </c>
      <c r="C552" s="1013" t="s">
        <v>389</v>
      </c>
      <c r="D552" s="1011">
        <v>1800</v>
      </c>
    </row>
    <row r="553" spans="1:4">
      <c r="A553" s="1011"/>
      <c r="B553" s="1010" t="s">
        <v>1121</v>
      </c>
      <c r="C553" s="1013" t="s">
        <v>389</v>
      </c>
      <c r="D553" s="1011">
        <v>650</v>
      </c>
    </row>
    <row r="554" spans="1:4">
      <c r="A554" s="1011"/>
      <c r="B554" s="1010" t="s">
        <v>1230</v>
      </c>
      <c r="C554" s="1013" t="s">
        <v>389</v>
      </c>
      <c r="D554" s="1011">
        <v>3500</v>
      </c>
    </row>
    <row r="555" spans="1:4">
      <c r="A555" s="1011"/>
      <c r="B555" s="1010" t="s">
        <v>1123</v>
      </c>
      <c r="C555" s="1013" t="s">
        <v>389</v>
      </c>
      <c r="D555" s="1011">
        <f>SUM(D548:D554)</f>
        <v>63600</v>
      </c>
    </row>
    <row r="556" spans="1:4">
      <c r="A556" s="1011"/>
      <c r="B556" s="1014" t="s">
        <v>1373</v>
      </c>
      <c r="C556" s="1013" t="s">
        <v>389</v>
      </c>
      <c r="D556" s="1011">
        <f>D555*10%</f>
        <v>6360</v>
      </c>
    </row>
    <row r="557" spans="1:4">
      <c r="A557" s="1011"/>
      <c r="B557" s="1010" t="s">
        <v>1123</v>
      </c>
      <c r="C557" s="1013" t="s">
        <v>389</v>
      </c>
      <c r="D557" s="1011">
        <f>D555+D556</f>
        <v>69960</v>
      </c>
    </row>
    <row r="558" spans="1:4">
      <c r="A558" s="1011"/>
      <c r="B558" s="1134" t="s">
        <v>1374</v>
      </c>
      <c r="C558" s="1013" t="s">
        <v>389</v>
      </c>
      <c r="D558" s="1011">
        <f>D557*7.5%</f>
        <v>5247</v>
      </c>
    </row>
    <row r="559" spans="1:4">
      <c r="A559" s="1011"/>
      <c r="B559" s="1010" t="s">
        <v>1361</v>
      </c>
      <c r="C559" s="1013" t="s">
        <v>389</v>
      </c>
      <c r="D559" s="1011">
        <f>SUM(D557:D558)</f>
        <v>75207</v>
      </c>
    </row>
    <row r="560" spans="1:4" ht="15.75">
      <c r="A560" s="1485" t="s">
        <v>1239</v>
      </c>
      <c r="B560" s="1485"/>
      <c r="C560" s="1485"/>
      <c r="D560" s="1485"/>
    </row>
    <row r="561" spans="1:4" ht="15.75">
      <c r="A561" s="1485" t="s">
        <v>1118</v>
      </c>
      <c r="B561" s="1485"/>
      <c r="C561" s="1485"/>
      <c r="D561" s="1485"/>
    </row>
    <row r="562" spans="1:4" ht="15.75">
      <c r="A562" s="1145"/>
      <c r="B562" s="1145"/>
      <c r="C562" s="1145"/>
      <c r="D562" s="1145"/>
    </row>
    <row r="563" spans="1:4" s="437" customFormat="1" ht="30">
      <c r="A563" s="1172" t="s">
        <v>722</v>
      </c>
      <c r="B563" s="1176" t="s">
        <v>688</v>
      </c>
      <c r="C563" s="1177" t="s">
        <v>389</v>
      </c>
      <c r="D563" s="1175">
        <f>D575</f>
        <v>2759245.5</v>
      </c>
    </row>
    <row r="564" spans="1:4">
      <c r="A564" s="1011"/>
      <c r="B564" s="1010"/>
      <c r="C564" s="1011"/>
      <c r="D564" s="1011"/>
    </row>
    <row r="565" spans="1:4">
      <c r="A565" s="1011"/>
      <c r="B565" s="1012" t="s">
        <v>1119</v>
      </c>
      <c r="C565" s="1011"/>
      <c r="D565" s="1011"/>
    </row>
    <row r="566" spans="1:4">
      <c r="A566" s="1011"/>
      <c r="B566" s="1010" t="s">
        <v>1240</v>
      </c>
      <c r="C566" s="1013" t="s">
        <v>389</v>
      </c>
      <c r="D566" s="1011">
        <v>2000000</v>
      </c>
    </row>
    <row r="567" spans="1:4">
      <c r="A567" s="1011"/>
      <c r="B567" s="1010" t="s">
        <v>1241</v>
      </c>
      <c r="C567" s="1013" t="s">
        <v>389</v>
      </c>
      <c r="D567" s="1011">
        <v>100000</v>
      </c>
    </row>
    <row r="568" spans="1:4">
      <c r="A568" s="1011"/>
      <c r="B568" s="1010" t="s">
        <v>1242</v>
      </c>
      <c r="C568" s="1013" t="s">
        <v>389</v>
      </c>
      <c r="D568" s="1011">
        <v>200000</v>
      </c>
    </row>
    <row r="569" spans="1:4">
      <c r="A569" s="1011"/>
      <c r="B569" s="1010" t="s">
        <v>1121</v>
      </c>
      <c r="C569" s="1013" t="s">
        <v>389</v>
      </c>
      <c r="D569" s="1011">
        <v>26800</v>
      </c>
    </row>
    <row r="570" spans="1:4">
      <c r="A570" s="1011"/>
      <c r="B570" s="1010" t="s">
        <v>1143</v>
      </c>
      <c r="C570" s="1013" t="s">
        <v>389</v>
      </c>
      <c r="D570" s="1011">
        <v>6600</v>
      </c>
    </row>
    <row r="571" spans="1:4">
      <c r="A571" s="1011"/>
      <c r="B571" s="1010" t="s">
        <v>1123</v>
      </c>
      <c r="C571" s="1013" t="s">
        <v>389</v>
      </c>
      <c r="D571" s="1011">
        <f>SUM(D566:D570)</f>
        <v>2333400</v>
      </c>
    </row>
    <row r="572" spans="1:4">
      <c r="A572" s="1011"/>
      <c r="B572" s="1014" t="s">
        <v>1373</v>
      </c>
      <c r="C572" s="1013" t="s">
        <v>389</v>
      </c>
      <c r="D572" s="1011">
        <f>D571*10%</f>
        <v>233340</v>
      </c>
    </row>
    <row r="573" spans="1:4">
      <c r="A573" s="1011"/>
      <c r="B573" s="1010" t="s">
        <v>1123</v>
      </c>
      <c r="C573" s="1013" t="s">
        <v>389</v>
      </c>
      <c r="D573" s="1011">
        <f>D571+D572</f>
        <v>2566740</v>
      </c>
    </row>
    <row r="574" spans="1:4">
      <c r="A574" s="1011"/>
      <c r="B574" s="1134" t="s">
        <v>1374</v>
      </c>
      <c r="C574" s="1013" t="s">
        <v>389</v>
      </c>
      <c r="D574" s="1135">
        <f>D573*7.5%</f>
        <v>192505.5</v>
      </c>
    </row>
    <row r="575" spans="1:4">
      <c r="A575" s="1011"/>
      <c r="B575" s="1010" t="s">
        <v>1361</v>
      </c>
      <c r="C575" s="1013" t="s">
        <v>389</v>
      </c>
      <c r="D575" s="1135">
        <f>SUM(D573:D574)</f>
        <v>2759245.5</v>
      </c>
    </row>
    <row r="576" spans="1:4" s="437" customFormat="1" ht="30">
      <c r="A576" s="1172" t="s">
        <v>942</v>
      </c>
      <c r="B576" s="1176" t="s">
        <v>1243</v>
      </c>
      <c r="C576" s="1177" t="s">
        <v>389</v>
      </c>
      <c r="D576" s="1175">
        <f>D588</f>
        <v>1182500</v>
      </c>
    </row>
    <row r="577" spans="1:4">
      <c r="A577" s="1011"/>
      <c r="B577" s="1010"/>
      <c r="C577" s="1011"/>
      <c r="D577" s="1011"/>
    </row>
    <row r="578" spans="1:4">
      <c r="A578" s="1011"/>
      <c r="B578" s="1012" t="s">
        <v>1119</v>
      </c>
      <c r="C578" s="1011"/>
      <c r="D578" s="1011"/>
    </row>
    <row r="579" spans="1:4">
      <c r="A579" s="1011"/>
      <c r="B579" s="1010" t="s">
        <v>1244</v>
      </c>
      <c r="C579" s="1013" t="s">
        <v>389</v>
      </c>
      <c r="D579" s="1011">
        <v>820000</v>
      </c>
    </row>
    <row r="580" spans="1:4">
      <c r="A580" s="1011"/>
      <c r="B580" s="1010" t="s">
        <v>1241</v>
      </c>
      <c r="C580" s="1013" t="s">
        <v>389</v>
      </c>
      <c r="D580" s="1011">
        <v>54000</v>
      </c>
    </row>
    <row r="581" spans="1:4">
      <c r="A581" s="1011"/>
      <c r="B581" s="1010" t="s">
        <v>1242</v>
      </c>
      <c r="C581" s="1013" t="s">
        <v>389</v>
      </c>
      <c r="D581" s="1011">
        <v>100000</v>
      </c>
    </row>
    <row r="582" spans="1:4">
      <c r="A582" s="1011"/>
      <c r="B582" s="1010" t="s">
        <v>1121</v>
      </c>
      <c r="C582" s="1013" t="s">
        <v>389</v>
      </c>
      <c r="D582" s="1011">
        <v>20000</v>
      </c>
    </row>
    <row r="583" spans="1:4">
      <c r="A583" s="1011"/>
      <c r="B583" s="1010" t="s">
        <v>1143</v>
      </c>
      <c r="C583" s="1013" t="s">
        <v>389</v>
      </c>
      <c r="D583" s="1011">
        <v>6000</v>
      </c>
    </row>
    <row r="584" spans="1:4">
      <c r="A584" s="1011"/>
      <c r="B584" s="1010" t="s">
        <v>1123</v>
      </c>
      <c r="C584" s="1013" t="s">
        <v>389</v>
      </c>
      <c r="D584" s="1011">
        <f>SUM(D579:D583)</f>
        <v>1000000</v>
      </c>
    </row>
    <row r="585" spans="1:4">
      <c r="A585" s="1011"/>
      <c r="B585" s="1014" t="s">
        <v>1373</v>
      </c>
      <c r="C585" s="1013" t="s">
        <v>389</v>
      </c>
      <c r="D585" s="1011">
        <f>D584*10%</f>
        <v>100000</v>
      </c>
    </row>
    <row r="586" spans="1:4">
      <c r="A586" s="1011"/>
      <c r="B586" s="1010" t="s">
        <v>1123</v>
      </c>
      <c r="C586" s="1013" t="s">
        <v>389</v>
      </c>
      <c r="D586" s="1011">
        <f>D584+D585</f>
        <v>1100000</v>
      </c>
    </row>
    <row r="587" spans="1:4">
      <c r="A587" s="1011"/>
      <c r="B587" s="1134" t="s">
        <v>1374</v>
      </c>
      <c r="C587" s="1013" t="s">
        <v>389</v>
      </c>
      <c r="D587" s="1011">
        <f>D586*7.5%</f>
        <v>82500</v>
      </c>
    </row>
    <row r="588" spans="1:4">
      <c r="A588" s="1011"/>
      <c r="B588" s="1010" t="s">
        <v>1361</v>
      </c>
      <c r="C588" s="1013" t="s">
        <v>389</v>
      </c>
      <c r="D588" s="1011">
        <f>SUM(D586:D587)</f>
        <v>1182500</v>
      </c>
    </row>
    <row r="589" spans="1:4" s="437" customFormat="1" ht="45">
      <c r="A589" s="1172" t="s">
        <v>1125</v>
      </c>
      <c r="B589" s="1176" t="s">
        <v>689</v>
      </c>
      <c r="C589" s="1177" t="s">
        <v>389</v>
      </c>
      <c r="D589" s="1175">
        <f>D600</f>
        <v>93594.875</v>
      </c>
    </row>
    <row r="590" spans="1:4">
      <c r="A590" s="1011"/>
      <c r="C590" s="1011"/>
      <c r="D590" s="1011"/>
    </row>
    <row r="591" spans="1:4">
      <c r="A591" s="1011"/>
      <c r="B591" s="1012" t="s">
        <v>1119</v>
      </c>
      <c r="C591" s="1011"/>
      <c r="D591" s="1011"/>
    </row>
    <row r="592" spans="1:4">
      <c r="A592" s="1011"/>
      <c r="B592" s="1010" t="s">
        <v>1245</v>
      </c>
      <c r="C592" s="1013" t="s">
        <v>389</v>
      </c>
      <c r="D592" s="1011">
        <v>58000</v>
      </c>
    </row>
    <row r="593" spans="1:4">
      <c r="A593" s="1011"/>
      <c r="B593" s="1010" t="s">
        <v>1246</v>
      </c>
      <c r="C593" s="1013" t="s">
        <v>389</v>
      </c>
      <c r="D593" s="1011">
        <v>18000</v>
      </c>
    </row>
    <row r="594" spans="1:4">
      <c r="A594" s="1011"/>
      <c r="B594" s="1010" t="s">
        <v>1121</v>
      </c>
      <c r="C594" s="1013" t="s">
        <v>389</v>
      </c>
      <c r="D594" s="1011">
        <v>650</v>
      </c>
    </row>
    <row r="595" spans="1:4">
      <c r="A595" s="1011"/>
      <c r="B595" s="1010" t="s">
        <v>1143</v>
      </c>
      <c r="C595" s="1013" t="s">
        <v>389</v>
      </c>
      <c r="D595" s="1011">
        <v>2500</v>
      </c>
    </row>
    <row r="596" spans="1:4">
      <c r="A596" s="1011"/>
      <c r="B596" s="1010" t="s">
        <v>1123</v>
      </c>
      <c r="C596" s="1013" t="s">
        <v>389</v>
      </c>
      <c r="D596" s="1011">
        <f>SUM(D592:D595)</f>
        <v>79150</v>
      </c>
    </row>
    <row r="597" spans="1:4">
      <c r="A597" s="1011"/>
      <c r="B597" s="1014" t="s">
        <v>1373</v>
      </c>
      <c r="C597" s="1013" t="s">
        <v>389</v>
      </c>
      <c r="D597" s="1011">
        <f>D596*10%</f>
        <v>7915</v>
      </c>
    </row>
    <row r="598" spans="1:4">
      <c r="A598" s="1011"/>
      <c r="B598" s="1010" t="s">
        <v>1123</v>
      </c>
      <c r="C598" s="1013" t="s">
        <v>389</v>
      </c>
      <c r="D598" s="1011">
        <f>D596+D597</f>
        <v>87065</v>
      </c>
    </row>
    <row r="599" spans="1:4">
      <c r="A599" s="1011"/>
      <c r="B599" s="1134" t="s">
        <v>1374</v>
      </c>
      <c r="C599" s="1013" t="s">
        <v>389</v>
      </c>
      <c r="D599" s="1135">
        <f>D598*7.5%</f>
        <v>6529.875</v>
      </c>
    </row>
    <row r="600" spans="1:4">
      <c r="A600" s="1011"/>
      <c r="B600" s="1010" t="s">
        <v>1361</v>
      </c>
      <c r="C600" s="1013" t="s">
        <v>389</v>
      </c>
      <c r="D600" s="1135">
        <f>SUM(D598:D599)</f>
        <v>93594.875</v>
      </c>
    </row>
    <row r="601" spans="1:4" ht="30">
      <c r="A601" s="1172" t="s">
        <v>749</v>
      </c>
      <c r="B601" s="1176" t="s">
        <v>690</v>
      </c>
      <c r="C601" s="1177" t="s">
        <v>389</v>
      </c>
      <c r="D601" s="1175">
        <f>D611</f>
        <v>344935.25</v>
      </c>
    </row>
    <row r="602" spans="1:4">
      <c r="A602" s="1011"/>
      <c r="C602" s="1011"/>
      <c r="D602" s="1011"/>
    </row>
    <row r="603" spans="1:4">
      <c r="A603" s="1011"/>
      <c r="B603" s="1012" t="s">
        <v>1119</v>
      </c>
      <c r="C603" s="1011"/>
      <c r="D603" s="1011"/>
    </row>
    <row r="604" spans="1:4">
      <c r="A604" s="1011"/>
      <c r="B604" s="1010" t="s">
        <v>1247</v>
      </c>
      <c r="C604" s="1013" t="s">
        <v>389</v>
      </c>
      <c r="D604" s="1011">
        <v>270000</v>
      </c>
    </row>
    <row r="605" spans="1:4">
      <c r="A605" s="1011"/>
      <c r="B605" s="1010" t="s">
        <v>1121</v>
      </c>
      <c r="C605" s="1013" t="s">
        <v>389</v>
      </c>
      <c r="D605" s="1011">
        <v>16700</v>
      </c>
    </row>
    <row r="606" spans="1:4">
      <c r="A606" s="1011"/>
      <c r="B606" s="1010" t="s">
        <v>1143</v>
      </c>
      <c r="C606" s="1013" t="s">
        <v>389</v>
      </c>
      <c r="D606" s="1011">
        <v>5000</v>
      </c>
    </row>
    <row r="607" spans="1:4">
      <c r="A607" s="1011"/>
      <c r="B607" s="1010" t="s">
        <v>1123</v>
      </c>
      <c r="C607" s="1013" t="s">
        <v>389</v>
      </c>
      <c r="D607" s="1011">
        <f>SUM(D604:D606)</f>
        <v>291700</v>
      </c>
    </row>
    <row r="608" spans="1:4">
      <c r="A608" s="1011"/>
      <c r="B608" s="1014" t="s">
        <v>1373</v>
      </c>
      <c r="C608" s="1013" t="s">
        <v>389</v>
      </c>
      <c r="D608" s="1011">
        <f>D607*10%</f>
        <v>29170</v>
      </c>
    </row>
    <row r="609" spans="1:4">
      <c r="A609" s="1011"/>
      <c r="B609" s="1010" t="s">
        <v>1123</v>
      </c>
      <c r="C609" s="1013" t="s">
        <v>389</v>
      </c>
      <c r="D609" s="1011">
        <f>D607+D608</f>
        <v>320870</v>
      </c>
    </row>
    <row r="610" spans="1:4">
      <c r="A610" s="1011"/>
      <c r="B610" s="1134" t="s">
        <v>1374</v>
      </c>
      <c r="C610" s="1013" t="s">
        <v>389</v>
      </c>
      <c r="D610" s="1135">
        <f>D609*7.5%</f>
        <v>24065.25</v>
      </c>
    </row>
    <row r="611" spans="1:4">
      <c r="A611" s="1011"/>
      <c r="B611" s="1010" t="s">
        <v>1361</v>
      </c>
      <c r="C611" s="1013" t="s">
        <v>389</v>
      </c>
      <c r="D611" s="1135">
        <f>SUM(D609:D610)</f>
        <v>344935.25</v>
      </c>
    </row>
    <row r="612" spans="1:4" s="437" customFormat="1" ht="45">
      <c r="A612" s="1172" t="s">
        <v>751</v>
      </c>
      <c r="B612" s="1176" t="s">
        <v>698</v>
      </c>
      <c r="C612" s="1177" t="s">
        <v>389</v>
      </c>
      <c r="D612" s="1175">
        <f>D622</f>
        <v>19712.275000000001</v>
      </c>
    </row>
    <row r="613" spans="1:4">
      <c r="A613" s="1011"/>
      <c r="C613" s="1011"/>
      <c r="D613" s="1011"/>
    </row>
    <row r="614" spans="1:4">
      <c r="A614" s="1011"/>
      <c r="B614" s="1012" t="s">
        <v>1119</v>
      </c>
      <c r="C614" s="1011"/>
      <c r="D614" s="1011"/>
    </row>
    <row r="615" spans="1:4">
      <c r="A615" s="1011"/>
      <c r="B615" s="1010" t="s">
        <v>1248</v>
      </c>
      <c r="C615" s="1013" t="s">
        <v>389</v>
      </c>
      <c r="D615" s="1011">
        <v>16000</v>
      </c>
    </row>
    <row r="616" spans="1:4">
      <c r="A616" s="1011"/>
      <c r="B616" s="1010" t="s">
        <v>1121</v>
      </c>
      <c r="C616" s="1013" t="s">
        <v>389</v>
      </c>
      <c r="D616" s="1011">
        <v>220</v>
      </c>
    </row>
    <row r="617" spans="1:4">
      <c r="A617" s="1011"/>
      <c r="B617" s="1010" t="s">
        <v>1122</v>
      </c>
      <c r="C617" s="1013" t="s">
        <v>389</v>
      </c>
      <c r="D617" s="1011">
        <v>450</v>
      </c>
    </row>
    <row r="618" spans="1:4">
      <c r="A618" s="1011"/>
      <c r="B618" s="1010" t="s">
        <v>1123</v>
      </c>
      <c r="C618" s="1013" t="s">
        <v>389</v>
      </c>
      <c r="D618" s="1011">
        <f>SUM(D615:D617)</f>
        <v>16670</v>
      </c>
    </row>
    <row r="619" spans="1:4">
      <c r="A619" s="1011"/>
      <c r="B619" s="1014" t="s">
        <v>1373</v>
      </c>
      <c r="C619" s="1013" t="s">
        <v>389</v>
      </c>
      <c r="D619" s="1011">
        <f>D618*10%</f>
        <v>1667</v>
      </c>
    </row>
    <row r="620" spans="1:4">
      <c r="A620" s="1011"/>
      <c r="B620" s="1010" t="s">
        <v>1123</v>
      </c>
      <c r="C620" s="1013" t="s">
        <v>389</v>
      </c>
      <c r="D620" s="1011">
        <f>D618+D619</f>
        <v>18337</v>
      </c>
    </row>
    <row r="621" spans="1:4">
      <c r="A621" s="1011"/>
      <c r="B621" s="1134" t="s">
        <v>1374</v>
      </c>
      <c r="C621" s="1013" t="s">
        <v>389</v>
      </c>
      <c r="D621" s="1135">
        <f>D620*7.5%</f>
        <v>1375.2749999999999</v>
      </c>
    </row>
    <row r="622" spans="1:4">
      <c r="A622" s="1011"/>
      <c r="B622" s="1010" t="s">
        <v>1361</v>
      </c>
      <c r="C622" s="1013" t="s">
        <v>389</v>
      </c>
      <c r="D622" s="1135">
        <f>SUM(D620:D621)</f>
        <v>19712.275000000001</v>
      </c>
    </row>
    <row r="623" spans="1:4" s="437" customFormat="1" ht="30">
      <c r="A623" s="1172" t="s">
        <v>763</v>
      </c>
      <c r="B623" s="1180" t="s">
        <v>703</v>
      </c>
      <c r="C623" s="1177" t="s">
        <v>389</v>
      </c>
      <c r="D623" s="1175">
        <f>D634</f>
        <v>4434.375</v>
      </c>
    </row>
    <row r="624" spans="1:4">
      <c r="A624" s="1011"/>
      <c r="B624" s="1010"/>
      <c r="C624" s="1011"/>
      <c r="D624" s="1011"/>
    </row>
    <row r="625" spans="1:4">
      <c r="A625" s="1011"/>
      <c r="B625" s="1012" t="s">
        <v>1119</v>
      </c>
      <c r="C625" s="1011"/>
      <c r="D625" s="1011"/>
    </row>
    <row r="626" spans="1:4">
      <c r="A626" s="1011"/>
      <c r="B626" s="1010" t="s">
        <v>1249</v>
      </c>
      <c r="C626" s="1013" t="s">
        <v>389</v>
      </c>
      <c r="D626" s="1011">
        <v>3250</v>
      </c>
    </row>
    <row r="627" spans="1:4">
      <c r="A627" s="1011"/>
      <c r="B627" s="1010" t="s">
        <v>1126</v>
      </c>
      <c r="C627" s="1013" t="s">
        <v>389</v>
      </c>
      <c r="D627" s="1011">
        <v>290</v>
      </c>
    </row>
    <row r="628" spans="1:4">
      <c r="A628" s="1011"/>
      <c r="B628" s="1010" t="s">
        <v>1121</v>
      </c>
      <c r="C628" s="1013" t="s">
        <v>389</v>
      </c>
      <c r="D628" s="1011">
        <v>70</v>
      </c>
    </row>
    <row r="629" spans="1:4">
      <c r="A629" s="1011"/>
      <c r="B629" s="1010" t="s">
        <v>1122</v>
      </c>
      <c r="C629" s="1013" t="s">
        <v>389</v>
      </c>
      <c r="D629" s="1011">
        <v>140</v>
      </c>
    </row>
    <row r="630" spans="1:4">
      <c r="A630" s="1011"/>
      <c r="B630" s="1010" t="s">
        <v>1123</v>
      </c>
      <c r="C630" s="1013" t="s">
        <v>389</v>
      </c>
      <c r="D630" s="1011">
        <f>SUM(D626:D629)</f>
        <v>3750</v>
      </c>
    </row>
    <row r="631" spans="1:4">
      <c r="A631" s="1011"/>
      <c r="B631" s="1014" t="s">
        <v>1373</v>
      </c>
      <c r="C631" s="1013" t="s">
        <v>389</v>
      </c>
      <c r="D631" s="1011">
        <f>D630*10%</f>
        <v>375</v>
      </c>
    </row>
    <row r="632" spans="1:4">
      <c r="A632" s="1011"/>
      <c r="B632" s="1010" t="s">
        <v>1123</v>
      </c>
      <c r="C632" s="1013" t="s">
        <v>389</v>
      </c>
      <c r="D632" s="1011">
        <f>D630+D631</f>
        <v>4125</v>
      </c>
    </row>
    <row r="633" spans="1:4">
      <c r="A633" s="1011"/>
      <c r="B633" s="1134" t="s">
        <v>1374</v>
      </c>
      <c r="C633" s="1013" t="s">
        <v>389</v>
      </c>
      <c r="D633" s="1135">
        <f>D632*7.5%</f>
        <v>309.375</v>
      </c>
    </row>
    <row r="634" spans="1:4">
      <c r="A634" s="1011"/>
      <c r="B634" s="1010" t="s">
        <v>1361</v>
      </c>
      <c r="C634" s="1013" t="s">
        <v>389</v>
      </c>
      <c r="D634" s="1135">
        <f>SUM(D632:D633)</f>
        <v>4434.375</v>
      </c>
    </row>
    <row r="635" spans="1:4" ht="53.25" customHeight="1">
      <c r="A635" s="1184" t="s">
        <v>1250</v>
      </c>
      <c r="B635" s="1180" t="s">
        <v>700</v>
      </c>
      <c r="C635" s="1177" t="s">
        <v>389</v>
      </c>
      <c r="D635" s="1175">
        <f>D646</f>
        <v>2562122.75</v>
      </c>
    </row>
    <row r="636" spans="1:4">
      <c r="A636" s="1011"/>
      <c r="B636" s="1010"/>
      <c r="C636" s="1013"/>
      <c r="D636" s="1011"/>
    </row>
    <row r="637" spans="1:4">
      <c r="A637" s="1011"/>
      <c r="B637" s="1012" t="s">
        <v>1119</v>
      </c>
      <c r="C637" s="1011"/>
      <c r="D637" s="1011"/>
    </row>
    <row r="638" spans="1:4">
      <c r="A638" s="1011"/>
      <c r="B638" s="1010" t="s">
        <v>1251</v>
      </c>
      <c r="C638" s="1013" t="s">
        <v>389</v>
      </c>
      <c r="D638" s="1011">
        <v>2000000</v>
      </c>
    </row>
    <row r="639" spans="1:4">
      <c r="A639" s="1011"/>
      <c r="B639" s="1010" t="s">
        <v>1252</v>
      </c>
      <c r="C639" s="1013" t="s">
        <v>389</v>
      </c>
      <c r="D639" s="1011">
        <v>50000</v>
      </c>
    </row>
    <row r="640" spans="1:4">
      <c r="A640" s="1011"/>
      <c r="B640" s="1010" t="s">
        <v>1253</v>
      </c>
      <c r="C640" s="1013" t="s">
        <v>389</v>
      </c>
      <c r="D640" s="1011">
        <v>16700</v>
      </c>
    </row>
    <row r="641" spans="1:4">
      <c r="A641" s="1011"/>
      <c r="B641" s="1010" t="s">
        <v>1254</v>
      </c>
      <c r="C641" s="1013" t="s">
        <v>389</v>
      </c>
      <c r="D641" s="1011">
        <v>100000</v>
      </c>
    </row>
    <row r="642" spans="1:4">
      <c r="A642" s="1011"/>
      <c r="B642" s="1010" t="s">
        <v>1123</v>
      </c>
      <c r="C642" s="1013" t="s">
        <v>389</v>
      </c>
      <c r="D642" s="1011">
        <f>SUM(D638:D641)</f>
        <v>2166700</v>
      </c>
    </row>
    <row r="643" spans="1:4">
      <c r="A643" s="1011"/>
      <c r="B643" s="1014" t="s">
        <v>1373</v>
      </c>
      <c r="C643" s="1013" t="s">
        <v>389</v>
      </c>
      <c r="D643" s="1011">
        <f>D642*10%</f>
        <v>216670</v>
      </c>
    </row>
    <row r="644" spans="1:4">
      <c r="A644" s="1011"/>
      <c r="B644" s="1010" t="s">
        <v>1123</v>
      </c>
      <c r="C644" s="1013" t="s">
        <v>389</v>
      </c>
      <c r="D644" s="1011">
        <f>D642+D643</f>
        <v>2383370</v>
      </c>
    </row>
    <row r="645" spans="1:4">
      <c r="A645" s="1011"/>
      <c r="B645" s="1134" t="s">
        <v>1374</v>
      </c>
      <c r="C645" s="1013" t="s">
        <v>389</v>
      </c>
      <c r="D645" s="1135">
        <f>D644*7.5%</f>
        <v>178752.75</v>
      </c>
    </row>
    <row r="646" spans="1:4">
      <c r="A646" s="1011"/>
      <c r="B646" s="1010" t="s">
        <v>1361</v>
      </c>
      <c r="C646" s="1013" t="s">
        <v>389</v>
      </c>
      <c r="D646" s="1135">
        <f>SUM(D644:D645)</f>
        <v>2562122.75</v>
      </c>
    </row>
    <row r="647" spans="1:4" ht="15.75">
      <c r="A647" s="1485" t="s">
        <v>1375</v>
      </c>
      <c r="B647" s="1485"/>
      <c r="C647" s="1485"/>
      <c r="D647" s="1485"/>
    </row>
    <row r="648" spans="1:4" ht="15.75">
      <c r="A648" s="1485" t="s">
        <v>1118</v>
      </c>
      <c r="B648" s="1485"/>
      <c r="C648" s="1485"/>
      <c r="D648" s="1485"/>
    </row>
    <row r="649" spans="1:4" s="437" customFormat="1" ht="30">
      <c r="A649" s="1172" t="s">
        <v>722</v>
      </c>
      <c r="B649" s="1190" t="s">
        <v>687</v>
      </c>
      <c r="C649" s="1177" t="s">
        <v>389</v>
      </c>
      <c r="D649" s="1191">
        <v>93654</v>
      </c>
    </row>
    <row r="650" spans="1:4" ht="15.75">
      <c r="A650" s="1192"/>
      <c r="B650" s="1015"/>
      <c r="C650" s="1015"/>
      <c r="D650" s="1015"/>
    </row>
    <row r="651" spans="1:4">
      <c r="A651" s="1192"/>
      <c r="B651" s="1012" t="s">
        <v>1119</v>
      </c>
      <c r="C651" s="1011"/>
      <c r="D651" s="1011"/>
    </row>
    <row r="652" spans="1:4">
      <c r="A652" s="1192"/>
      <c r="B652" s="1010" t="s">
        <v>1376</v>
      </c>
      <c r="C652" s="1013" t="s">
        <v>389</v>
      </c>
      <c r="D652" s="1011">
        <v>69000</v>
      </c>
    </row>
    <row r="653" spans="1:4">
      <c r="A653" s="1192"/>
      <c r="B653" s="1010" t="s">
        <v>1377</v>
      </c>
      <c r="C653" s="1013" t="s">
        <v>389</v>
      </c>
      <c r="D653" s="1011">
        <v>7000</v>
      </c>
    </row>
    <row r="654" spans="1:4">
      <c r="A654" s="1192"/>
      <c r="B654" s="1010" t="s">
        <v>1121</v>
      </c>
      <c r="C654" s="1013" t="s">
        <v>389</v>
      </c>
      <c r="D654" s="1011">
        <v>700</v>
      </c>
    </row>
    <row r="655" spans="1:4">
      <c r="A655" s="1192"/>
      <c r="B655" s="1010" t="s">
        <v>1143</v>
      </c>
      <c r="C655" s="1013" t="s">
        <v>389</v>
      </c>
      <c r="D655" s="1011">
        <v>2500</v>
      </c>
    </row>
    <row r="656" spans="1:4">
      <c r="A656" s="1192"/>
      <c r="B656" s="1010" t="s">
        <v>1123</v>
      </c>
      <c r="C656" s="1013" t="s">
        <v>389</v>
      </c>
      <c r="D656" s="1011">
        <f>SUM(D652:D655)</f>
        <v>79200</v>
      </c>
    </row>
    <row r="657" spans="1:4">
      <c r="A657" s="1011"/>
      <c r="B657" s="1014" t="s">
        <v>1373</v>
      </c>
      <c r="C657" s="1013" t="s">
        <v>389</v>
      </c>
      <c r="D657" s="1011">
        <f>D656*10%</f>
        <v>7920</v>
      </c>
    </row>
    <row r="658" spans="1:4">
      <c r="A658" s="1192"/>
      <c r="B658" s="1010" t="s">
        <v>1123</v>
      </c>
      <c r="C658" s="1013" t="s">
        <v>389</v>
      </c>
      <c r="D658" s="1011">
        <f>D656+D657</f>
        <v>87120</v>
      </c>
    </row>
    <row r="659" spans="1:4">
      <c r="A659" s="1011"/>
      <c r="B659" s="1134" t="s">
        <v>1374</v>
      </c>
      <c r="C659" s="1013" t="s">
        <v>389</v>
      </c>
      <c r="D659" s="1011">
        <f>D658*7.5%</f>
        <v>6534</v>
      </c>
    </row>
    <row r="660" spans="1:4">
      <c r="A660" s="1011"/>
      <c r="B660" s="1010" t="s">
        <v>1361</v>
      </c>
      <c r="C660" s="1013" t="s">
        <v>389</v>
      </c>
      <c r="D660" s="1011">
        <f>SUM(D658:D659)</f>
        <v>93654</v>
      </c>
    </row>
    <row r="685" spans="1:4">
      <c r="A685" s="1011"/>
      <c r="B685" s="1010"/>
      <c r="C685" s="1011"/>
      <c r="D685" s="1011"/>
    </row>
    <row r="686" spans="1:4">
      <c r="A686" s="1011"/>
      <c r="B686" s="1010"/>
      <c r="C686" s="1011"/>
      <c r="D686" s="1011"/>
    </row>
    <row r="687" spans="1:4">
      <c r="A687" s="1011"/>
      <c r="B687" s="1010"/>
      <c r="C687" s="1011"/>
      <c r="D687" s="1011"/>
    </row>
    <row r="688" spans="1:4">
      <c r="A688" s="1011"/>
      <c r="B688" s="1010"/>
      <c r="C688" s="1011"/>
      <c r="D688" s="1011"/>
    </row>
    <row r="689" spans="1:4">
      <c r="A689" s="1011"/>
      <c r="B689" s="1010"/>
      <c r="C689" s="1011"/>
      <c r="D689" s="1011"/>
    </row>
    <row r="690" spans="1:4">
      <c r="A690" s="1011"/>
      <c r="B690" s="1010"/>
      <c r="C690" s="1011"/>
      <c r="D690" s="1011"/>
    </row>
    <row r="691" spans="1:4">
      <c r="A691" s="1011"/>
      <c r="B691" s="1010"/>
      <c r="C691" s="1011"/>
      <c r="D691" s="1011"/>
    </row>
    <row r="692" spans="1:4">
      <c r="A692" s="1011"/>
      <c r="B692" s="1010"/>
      <c r="C692" s="1011"/>
      <c r="D692" s="1011"/>
    </row>
    <row r="693" spans="1:4">
      <c r="A693" s="1011"/>
      <c r="B693" s="1010"/>
      <c r="C693" s="1011"/>
      <c r="D693" s="1011"/>
    </row>
    <row r="694" spans="1:4">
      <c r="A694" s="1011"/>
      <c r="B694" s="1010"/>
      <c r="C694" s="1011"/>
      <c r="D694" s="1011"/>
    </row>
    <row r="695" spans="1:4">
      <c r="A695" s="1011"/>
      <c r="B695" s="1010"/>
      <c r="C695" s="1011"/>
      <c r="D695" s="1011"/>
    </row>
    <row r="696" spans="1:4">
      <c r="A696" s="1011"/>
      <c r="B696" s="1010"/>
      <c r="C696" s="1011"/>
      <c r="D696" s="1011"/>
    </row>
    <row r="697" spans="1:4">
      <c r="A697" s="1011"/>
      <c r="B697" s="1010"/>
      <c r="C697" s="1011"/>
      <c r="D697" s="1011"/>
    </row>
    <row r="698" spans="1:4">
      <c r="A698" s="1011"/>
      <c r="B698" s="1010"/>
      <c r="C698" s="1011"/>
      <c r="D698" s="1011"/>
    </row>
    <row r="699" spans="1:4">
      <c r="A699" s="1011"/>
      <c r="B699" s="1010"/>
      <c r="C699" s="1011"/>
      <c r="D699" s="1011"/>
    </row>
    <row r="700" spans="1:4">
      <c r="A700" s="1011"/>
      <c r="B700" s="1010"/>
      <c r="C700" s="1011"/>
      <c r="D700" s="1011"/>
    </row>
    <row r="701" spans="1:4">
      <c r="A701" s="1011"/>
      <c r="B701" s="1010"/>
      <c r="C701" s="1011"/>
      <c r="D701" s="1011"/>
    </row>
    <row r="702" spans="1:4">
      <c r="A702" s="1011"/>
      <c r="B702" s="1010"/>
      <c r="C702" s="1011"/>
      <c r="D702" s="1011"/>
    </row>
    <row r="703" spans="1:4">
      <c r="A703" s="1011"/>
      <c r="B703" s="1010"/>
      <c r="C703" s="1011"/>
      <c r="D703" s="1011"/>
    </row>
    <row r="704" spans="1:4">
      <c r="A704" s="1011"/>
      <c r="B704" s="1010"/>
      <c r="C704" s="1011"/>
      <c r="D704" s="1011"/>
    </row>
    <row r="705" spans="1:4">
      <c r="A705" s="1011"/>
      <c r="B705" s="1010"/>
      <c r="C705" s="1011"/>
      <c r="D705" s="1011"/>
    </row>
    <row r="706" spans="1:4">
      <c r="A706" s="1011"/>
      <c r="B706" s="1010"/>
      <c r="C706" s="1011"/>
      <c r="D706" s="1011"/>
    </row>
    <row r="707" spans="1:4">
      <c r="A707" s="1011"/>
      <c r="B707" s="1010"/>
      <c r="C707" s="1011"/>
      <c r="D707" s="1011"/>
    </row>
    <row r="708" spans="1:4">
      <c r="A708" s="1011"/>
      <c r="B708" s="1010"/>
      <c r="C708" s="1011"/>
      <c r="D708" s="1011"/>
    </row>
    <row r="709" spans="1:4">
      <c r="A709" s="1011"/>
      <c r="B709" s="1010"/>
      <c r="C709" s="1011"/>
      <c r="D709" s="1011"/>
    </row>
    <row r="710" spans="1:4">
      <c r="A710" s="1011"/>
      <c r="B710" s="1010"/>
      <c r="C710" s="1011"/>
      <c r="D710" s="1011"/>
    </row>
    <row r="711" spans="1:4">
      <c r="A711" s="1011"/>
      <c r="B711" s="1010"/>
      <c r="C711" s="1011"/>
      <c r="D711" s="1011"/>
    </row>
    <row r="712" spans="1:4">
      <c r="A712" s="1011"/>
      <c r="B712" s="1010"/>
      <c r="C712" s="1011"/>
      <c r="D712" s="1011"/>
    </row>
    <row r="713" spans="1:4">
      <c r="A713" s="1011"/>
      <c r="B713" s="1010"/>
      <c r="C713" s="1011"/>
      <c r="D713" s="1011"/>
    </row>
    <row r="714" spans="1:4">
      <c r="A714" s="1011"/>
      <c r="B714" s="1010"/>
      <c r="C714" s="1011"/>
      <c r="D714" s="1011"/>
    </row>
    <row r="715" spans="1:4">
      <c r="A715" s="1011"/>
      <c r="B715" s="1010"/>
      <c r="C715" s="1011"/>
      <c r="D715" s="1011"/>
    </row>
    <row r="716" spans="1:4">
      <c r="A716" s="1011"/>
      <c r="B716" s="1010"/>
      <c r="C716" s="1011"/>
      <c r="D716" s="1011"/>
    </row>
    <row r="717" spans="1:4">
      <c r="A717" s="1011"/>
      <c r="B717" s="1010"/>
      <c r="C717" s="1011"/>
      <c r="D717" s="1011"/>
    </row>
    <row r="718" spans="1:4">
      <c r="A718" s="1011"/>
      <c r="B718" s="1010"/>
      <c r="C718" s="1011"/>
      <c r="D718" s="1011"/>
    </row>
    <row r="719" spans="1:4">
      <c r="A719" s="1011"/>
      <c r="B719" s="1010"/>
      <c r="C719" s="1011"/>
      <c r="D719" s="1011"/>
    </row>
    <row r="720" spans="1:4">
      <c r="A720" s="1011"/>
      <c r="B720" s="1010"/>
      <c r="C720" s="1011"/>
      <c r="D720" s="1011"/>
    </row>
    <row r="721" spans="1:4">
      <c r="A721" s="1011"/>
      <c r="B721" s="1010"/>
      <c r="C721" s="1011"/>
      <c r="D721" s="1011"/>
    </row>
    <row r="722" spans="1:4">
      <c r="A722" s="1011"/>
      <c r="B722" s="1010"/>
      <c r="C722" s="1011"/>
      <c r="D722" s="1011"/>
    </row>
    <row r="723" spans="1:4">
      <c r="A723" s="1011"/>
      <c r="B723" s="1010"/>
      <c r="C723" s="1011"/>
      <c r="D723" s="1011"/>
    </row>
    <row r="724" spans="1:4">
      <c r="A724" s="1011"/>
      <c r="B724" s="1010"/>
      <c r="C724" s="1011"/>
      <c r="D724" s="1011"/>
    </row>
    <row r="725" spans="1:4">
      <c r="A725" s="1011"/>
      <c r="B725" s="1010"/>
      <c r="C725" s="1011"/>
      <c r="D725" s="1011"/>
    </row>
    <row r="726" spans="1:4">
      <c r="A726" s="1011"/>
      <c r="B726" s="1010"/>
      <c r="C726" s="1011"/>
      <c r="D726" s="1011"/>
    </row>
    <row r="727" spans="1:4">
      <c r="A727" s="1011"/>
      <c r="B727" s="1010"/>
      <c r="C727" s="1011"/>
      <c r="D727" s="1011"/>
    </row>
    <row r="728" spans="1:4">
      <c r="A728" s="1011"/>
      <c r="B728" s="1010"/>
      <c r="C728" s="1011"/>
      <c r="D728" s="1011"/>
    </row>
    <row r="729" spans="1:4">
      <c r="A729" s="1011"/>
      <c r="B729" s="1010"/>
      <c r="C729" s="1011"/>
      <c r="D729" s="1011"/>
    </row>
    <row r="730" spans="1:4">
      <c r="A730" s="1011"/>
      <c r="B730" s="1010"/>
      <c r="C730" s="1011"/>
      <c r="D730" s="1011"/>
    </row>
    <row r="731" spans="1:4">
      <c r="A731" s="1011"/>
      <c r="B731" s="1010"/>
      <c r="C731" s="1011"/>
      <c r="D731" s="1011"/>
    </row>
    <row r="732" spans="1:4">
      <c r="A732" s="1011"/>
      <c r="B732" s="1010"/>
      <c r="C732" s="1011"/>
      <c r="D732" s="1011"/>
    </row>
    <row r="733" spans="1:4">
      <c r="A733" s="1011"/>
      <c r="B733" s="1010"/>
      <c r="C733" s="1011"/>
      <c r="D733" s="1011"/>
    </row>
    <row r="734" spans="1:4">
      <c r="A734" s="1011"/>
      <c r="B734" s="1010"/>
      <c r="C734" s="1011"/>
      <c r="D734" s="1011"/>
    </row>
    <row r="735" spans="1:4">
      <c r="A735" s="1011"/>
      <c r="B735" s="1010"/>
      <c r="C735" s="1011"/>
      <c r="D735" s="1011"/>
    </row>
    <row r="736" spans="1:4">
      <c r="A736" s="1011"/>
      <c r="B736" s="1010"/>
      <c r="C736" s="1011"/>
      <c r="D736" s="1011"/>
    </row>
    <row r="737" spans="1:4">
      <c r="A737" s="1011"/>
      <c r="B737" s="1010"/>
      <c r="C737" s="1011"/>
      <c r="D737" s="1011"/>
    </row>
    <row r="738" spans="1:4">
      <c r="A738" s="1011"/>
      <c r="B738" s="1010"/>
      <c r="C738" s="1011"/>
      <c r="D738" s="1011"/>
    </row>
    <row r="739" spans="1:4">
      <c r="A739" s="1011"/>
      <c r="B739" s="1010"/>
      <c r="C739" s="1011"/>
      <c r="D739" s="1011"/>
    </row>
    <row r="740" spans="1:4">
      <c r="A740" s="1011"/>
      <c r="B740" s="1010"/>
      <c r="C740" s="1011"/>
      <c r="D740" s="1011"/>
    </row>
    <row r="741" spans="1:4">
      <c r="A741" s="1011"/>
      <c r="B741" s="1010"/>
      <c r="C741" s="1011"/>
      <c r="D741" s="1011"/>
    </row>
    <row r="742" spans="1:4">
      <c r="A742" s="1011"/>
      <c r="B742" s="1010"/>
      <c r="C742" s="1011"/>
      <c r="D742" s="1011"/>
    </row>
    <row r="743" spans="1:4">
      <c r="A743" s="1011"/>
      <c r="B743" s="1010"/>
      <c r="C743" s="1011"/>
      <c r="D743" s="1011"/>
    </row>
    <row r="744" spans="1:4">
      <c r="A744" s="1011"/>
      <c r="B744" s="1010"/>
      <c r="C744" s="1011"/>
      <c r="D744" s="1011"/>
    </row>
    <row r="745" spans="1:4">
      <c r="A745" s="1011"/>
      <c r="B745" s="1010"/>
      <c r="C745" s="1011"/>
      <c r="D745" s="1011"/>
    </row>
    <row r="746" spans="1:4">
      <c r="A746" s="1011"/>
      <c r="B746" s="1010"/>
      <c r="C746" s="1011"/>
      <c r="D746" s="1011"/>
    </row>
    <row r="747" spans="1:4">
      <c r="A747" s="1011"/>
      <c r="B747" s="1010"/>
      <c r="C747" s="1011"/>
      <c r="D747" s="1011"/>
    </row>
    <row r="748" spans="1:4">
      <c r="A748" s="1011"/>
      <c r="B748" s="1010"/>
      <c r="C748" s="1011"/>
      <c r="D748" s="1011"/>
    </row>
    <row r="749" spans="1:4">
      <c r="A749" s="1011"/>
      <c r="B749" s="1010"/>
      <c r="C749" s="1011"/>
      <c r="D749" s="1011"/>
    </row>
    <row r="750" spans="1:4">
      <c r="A750" s="1011"/>
      <c r="B750" s="1010"/>
      <c r="C750" s="1011"/>
      <c r="D750" s="1011"/>
    </row>
    <row r="751" spans="1:4">
      <c r="A751" s="1011"/>
      <c r="B751" s="1010"/>
      <c r="C751" s="1011"/>
      <c r="D751" s="1011"/>
    </row>
    <row r="752" spans="1:4">
      <c r="A752" s="1011"/>
      <c r="B752" s="1010"/>
      <c r="C752" s="1011"/>
      <c r="D752" s="1011"/>
    </row>
    <row r="753" spans="1:4">
      <c r="A753" s="1011"/>
      <c r="B753" s="1010"/>
      <c r="C753" s="1011"/>
      <c r="D753" s="1011"/>
    </row>
    <row r="754" spans="1:4">
      <c r="A754" s="1011"/>
      <c r="B754" s="1010"/>
      <c r="C754" s="1011"/>
      <c r="D754" s="1011"/>
    </row>
    <row r="755" spans="1:4">
      <c r="A755" s="1011"/>
      <c r="B755" s="1010"/>
      <c r="C755" s="1011"/>
      <c r="D755" s="1011"/>
    </row>
    <row r="756" spans="1:4">
      <c r="A756" s="1011"/>
      <c r="B756" s="1010"/>
      <c r="C756" s="1011"/>
      <c r="D756" s="1011"/>
    </row>
    <row r="757" spans="1:4">
      <c r="A757" s="1011"/>
      <c r="B757" s="1010"/>
      <c r="C757" s="1011"/>
      <c r="D757" s="1011"/>
    </row>
    <row r="758" spans="1:4">
      <c r="A758" s="1011"/>
      <c r="B758" s="1010"/>
      <c r="C758" s="1011"/>
      <c r="D758" s="1011"/>
    </row>
    <row r="759" spans="1:4">
      <c r="A759" s="1011"/>
      <c r="B759" s="1010"/>
      <c r="C759" s="1011"/>
      <c r="D759" s="1011"/>
    </row>
    <row r="760" spans="1:4">
      <c r="A760" s="1011"/>
      <c r="B760" s="1010"/>
      <c r="C760" s="1011"/>
      <c r="D760" s="1011"/>
    </row>
    <row r="761" spans="1:4">
      <c r="A761" s="1011"/>
      <c r="B761" s="1010"/>
      <c r="C761" s="1011"/>
      <c r="D761" s="1011"/>
    </row>
    <row r="762" spans="1:4">
      <c r="A762" s="1011"/>
      <c r="B762" s="1010"/>
      <c r="C762" s="1011"/>
      <c r="D762" s="1011"/>
    </row>
    <row r="763" spans="1:4">
      <c r="A763" s="1011"/>
      <c r="B763" s="1010"/>
      <c r="C763" s="1011"/>
      <c r="D763" s="1011"/>
    </row>
    <row r="764" spans="1:4">
      <c r="A764" s="1011"/>
      <c r="B764" s="1010"/>
      <c r="C764" s="1011"/>
      <c r="D764" s="1011"/>
    </row>
    <row r="765" spans="1:4">
      <c r="A765" s="1011"/>
      <c r="B765" s="1010"/>
      <c r="C765" s="1011"/>
      <c r="D765" s="1011"/>
    </row>
    <row r="766" spans="1:4">
      <c r="A766" s="1011"/>
      <c r="B766" s="1010"/>
      <c r="C766" s="1011"/>
      <c r="D766" s="1011"/>
    </row>
    <row r="767" spans="1:4">
      <c r="A767" s="1011"/>
      <c r="B767" s="1010"/>
      <c r="C767" s="1011"/>
      <c r="D767" s="1011"/>
    </row>
    <row r="768" spans="1:4">
      <c r="A768" s="1011"/>
      <c r="B768" s="1010"/>
      <c r="C768" s="1011"/>
      <c r="D768" s="1011"/>
    </row>
    <row r="769" spans="1:4">
      <c r="A769" s="1011"/>
      <c r="B769" s="1010"/>
      <c r="C769" s="1011"/>
      <c r="D769" s="1011"/>
    </row>
    <row r="770" spans="1:4">
      <c r="A770" s="1011"/>
      <c r="B770" s="1010"/>
      <c r="C770" s="1011"/>
      <c r="D770" s="1011"/>
    </row>
    <row r="771" spans="1:4">
      <c r="A771" s="1011"/>
      <c r="B771" s="1010"/>
      <c r="C771" s="1011"/>
      <c r="D771" s="1011"/>
    </row>
    <row r="772" spans="1:4">
      <c r="A772" s="1011"/>
      <c r="B772" s="1010"/>
      <c r="C772" s="1011"/>
      <c r="D772" s="1011"/>
    </row>
    <row r="773" spans="1:4">
      <c r="A773" s="1011"/>
      <c r="B773" s="1010"/>
      <c r="C773" s="1011"/>
      <c r="D773" s="1011"/>
    </row>
    <row r="774" spans="1:4">
      <c r="A774" s="1011"/>
      <c r="B774" s="1010"/>
      <c r="C774" s="1011"/>
      <c r="D774" s="1011"/>
    </row>
    <row r="775" spans="1:4">
      <c r="A775" s="1011"/>
      <c r="B775" s="1010"/>
      <c r="C775" s="1011"/>
      <c r="D775" s="1011"/>
    </row>
    <row r="776" spans="1:4">
      <c r="A776" s="1011"/>
      <c r="B776" s="1010"/>
      <c r="C776" s="1011"/>
      <c r="D776" s="1011"/>
    </row>
    <row r="777" spans="1:4">
      <c r="A777" s="1011"/>
      <c r="B777" s="1010"/>
      <c r="C777" s="1011"/>
      <c r="D777" s="1011"/>
    </row>
    <row r="778" spans="1:4">
      <c r="A778" s="1011"/>
      <c r="B778" s="1010"/>
      <c r="C778" s="1011"/>
      <c r="D778" s="1011"/>
    </row>
    <row r="779" spans="1:4">
      <c r="A779" s="1011"/>
      <c r="B779" s="1010"/>
      <c r="C779" s="1011"/>
      <c r="D779" s="1011"/>
    </row>
    <row r="780" spans="1:4">
      <c r="A780" s="1011"/>
      <c r="B780" s="1010"/>
      <c r="C780" s="1011"/>
      <c r="D780" s="1011"/>
    </row>
    <row r="781" spans="1:4">
      <c r="A781" s="1011"/>
      <c r="B781" s="1010"/>
      <c r="C781" s="1011"/>
      <c r="D781" s="1011"/>
    </row>
    <row r="782" spans="1:4">
      <c r="A782" s="1011"/>
      <c r="B782" s="1010"/>
      <c r="C782" s="1011"/>
      <c r="D782" s="1011"/>
    </row>
    <row r="783" spans="1:4">
      <c r="A783" s="1011"/>
      <c r="B783" s="1010"/>
      <c r="C783" s="1011"/>
      <c r="D783" s="1011"/>
    </row>
    <row r="784" spans="1:4">
      <c r="A784" s="1011"/>
      <c r="B784" s="1010"/>
      <c r="C784" s="1011"/>
      <c r="D784" s="1011"/>
    </row>
    <row r="785" spans="1:4">
      <c r="A785" s="1011"/>
      <c r="B785" s="1010"/>
      <c r="C785" s="1011"/>
      <c r="D785" s="1011"/>
    </row>
    <row r="786" spans="1:4">
      <c r="A786" s="1011"/>
      <c r="B786" s="1010"/>
      <c r="C786" s="1011"/>
      <c r="D786" s="1011"/>
    </row>
    <row r="787" spans="1:4">
      <c r="A787" s="1011"/>
      <c r="B787" s="1010"/>
      <c r="C787" s="1011"/>
      <c r="D787" s="1011"/>
    </row>
    <row r="788" spans="1:4">
      <c r="A788" s="1011"/>
      <c r="B788" s="1010"/>
      <c r="C788" s="1011"/>
      <c r="D788" s="1011"/>
    </row>
    <row r="789" spans="1:4">
      <c r="A789" s="1011"/>
      <c r="B789" s="1010"/>
      <c r="C789" s="1011"/>
      <c r="D789" s="1011"/>
    </row>
    <row r="790" spans="1:4">
      <c r="A790" s="1011"/>
      <c r="B790" s="1010"/>
      <c r="C790" s="1011"/>
      <c r="D790" s="1011"/>
    </row>
    <row r="791" spans="1:4">
      <c r="A791" s="1011"/>
      <c r="B791" s="1010"/>
      <c r="C791" s="1011"/>
      <c r="D791" s="1011"/>
    </row>
    <row r="792" spans="1:4">
      <c r="A792" s="1011"/>
      <c r="B792" s="1010"/>
      <c r="C792" s="1011"/>
      <c r="D792" s="1011"/>
    </row>
    <row r="793" spans="1:4">
      <c r="A793" s="1011"/>
      <c r="B793" s="1010"/>
      <c r="C793" s="1011"/>
      <c r="D793" s="1011"/>
    </row>
    <row r="794" spans="1:4">
      <c r="A794" s="1011"/>
      <c r="B794" s="1010"/>
      <c r="C794" s="1011"/>
      <c r="D794" s="1011"/>
    </row>
    <row r="795" spans="1:4">
      <c r="A795" s="1011"/>
      <c r="B795" s="1010"/>
      <c r="C795" s="1011"/>
      <c r="D795" s="1011"/>
    </row>
    <row r="796" spans="1:4">
      <c r="A796" s="1011"/>
      <c r="B796" s="1010"/>
      <c r="C796" s="1011"/>
      <c r="D796" s="1011"/>
    </row>
    <row r="797" spans="1:4">
      <c r="A797" s="1011"/>
      <c r="B797" s="1010"/>
      <c r="C797" s="1011"/>
      <c r="D797" s="1011"/>
    </row>
    <row r="798" spans="1:4">
      <c r="A798" s="1011"/>
      <c r="B798" s="1010"/>
      <c r="C798" s="1011"/>
      <c r="D798" s="1011"/>
    </row>
    <row r="799" spans="1:4">
      <c r="A799" s="1011"/>
      <c r="B799" s="1010"/>
      <c r="C799" s="1011"/>
      <c r="D799" s="1011"/>
    </row>
    <row r="800" spans="1:4">
      <c r="A800" s="1011"/>
      <c r="B800" s="1010"/>
      <c r="C800" s="1011"/>
      <c r="D800" s="1011"/>
    </row>
    <row r="801" spans="1:4">
      <c r="A801" s="1011"/>
      <c r="B801" s="1010"/>
      <c r="C801" s="1011"/>
      <c r="D801" s="1011"/>
    </row>
    <row r="802" spans="1:4">
      <c r="A802" s="1011"/>
      <c r="B802" s="1010"/>
      <c r="C802" s="1011"/>
      <c r="D802" s="1011"/>
    </row>
    <row r="803" spans="1:4">
      <c r="A803" s="1011"/>
      <c r="B803" s="1010"/>
      <c r="C803" s="1011"/>
      <c r="D803" s="1011"/>
    </row>
    <row r="804" spans="1:4">
      <c r="A804" s="1011"/>
      <c r="B804" s="1010"/>
      <c r="C804" s="1011"/>
      <c r="D804" s="1011"/>
    </row>
    <row r="805" spans="1:4">
      <c r="A805" s="1011"/>
      <c r="B805" s="1010"/>
      <c r="C805" s="1011"/>
      <c r="D805" s="1011"/>
    </row>
    <row r="806" spans="1:4">
      <c r="A806" s="1011"/>
      <c r="B806" s="1010"/>
      <c r="C806" s="1011"/>
      <c r="D806" s="1011"/>
    </row>
    <row r="807" spans="1:4">
      <c r="A807" s="1011"/>
      <c r="B807" s="1010"/>
      <c r="C807" s="1011"/>
      <c r="D807" s="1011"/>
    </row>
    <row r="808" spans="1:4">
      <c r="A808" s="1011"/>
      <c r="B808" s="1010"/>
      <c r="C808" s="1011"/>
      <c r="D808" s="1011"/>
    </row>
    <row r="809" spans="1:4">
      <c r="A809" s="1011"/>
      <c r="B809" s="1010"/>
      <c r="C809" s="1011"/>
      <c r="D809" s="1011"/>
    </row>
    <row r="810" spans="1:4">
      <c r="A810" s="1011"/>
      <c r="B810" s="1010"/>
      <c r="C810" s="1011"/>
      <c r="D810" s="1011"/>
    </row>
    <row r="811" spans="1:4">
      <c r="A811" s="1011"/>
      <c r="B811" s="1010"/>
      <c r="C811" s="1011"/>
      <c r="D811" s="1011"/>
    </row>
    <row r="812" spans="1:4">
      <c r="A812" s="1011"/>
      <c r="B812" s="1010"/>
      <c r="C812" s="1011"/>
      <c r="D812" s="1011"/>
    </row>
    <row r="813" spans="1:4">
      <c r="A813" s="1011"/>
      <c r="B813" s="1010"/>
      <c r="C813" s="1011"/>
      <c r="D813" s="1011"/>
    </row>
    <row r="814" spans="1:4">
      <c r="A814" s="1011"/>
      <c r="B814" s="1010"/>
      <c r="C814" s="1011"/>
      <c r="D814" s="1011"/>
    </row>
    <row r="815" spans="1:4">
      <c r="A815" s="1011"/>
      <c r="B815" s="1010"/>
      <c r="C815" s="1011"/>
      <c r="D815" s="1011"/>
    </row>
    <row r="816" spans="1:4">
      <c r="A816" s="1011"/>
      <c r="B816" s="1010"/>
      <c r="C816" s="1011"/>
      <c r="D816" s="1011"/>
    </row>
    <row r="817" spans="1:4">
      <c r="A817" s="1011"/>
      <c r="B817" s="1010"/>
      <c r="C817" s="1011"/>
      <c r="D817" s="1011"/>
    </row>
    <row r="818" spans="1:4">
      <c r="A818" s="1011"/>
      <c r="B818" s="1010"/>
      <c r="C818" s="1011"/>
      <c r="D818" s="1011"/>
    </row>
    <row r="819" spans="1:4">
      <c r="A819" s="1011"/>
      <c r="B819" s="1010"/>
      <c r="C819" s="1011"/>
      <c r="D819" s="1011"/>
    </row>
    <row r="820" spans="1:4">
      <c r="A820" s="1011"/>
      <c r="B820" s="1010"/>
      <c r="C820" s="1011"/>
      <c r="D820" s="1011"/>
    </row>
    <row r="821" spans="1:4">
      <c r="A821" s="1011"/>
      <c r="B821" s="1010"/>
      <c r="C821" s="1011"/>
      <c r="D821" s="1011"/>
    </row>
    <row r="822" spans="1:4">
      <c r="A822" s="1011"/>
      <c r="B822" s="1010"/>
      <c r="C822" s="1011"/>
      <c r="D822" s="1011"/>
    </row>
    <row r="823" spans="1:4">
      <c r="A823" s="1011"/>
      <c r="B823" s="1010"/>
      <c r="C823" s="1011"/>
      <c r="D823" s="1011"/>
    </row>
    <row r="824" spans="1:4">
      <c r="A824" s="1011"/>
      <c r="B824" s="1010"/>
      <c r="C824" s="1011"/>
      <c r="D824" s="1011"/>
    </row>
    <row r="825" spans="1:4">
      <c r="A825" s="1011"/>
      <c r="B825" s="1010"/>
      <c r="C825" s="1011"/>
      <c r="D825" s="1011"/>
    </row>
    <row r="826" spans="1:4">
      <c r="A826" s="1011"/>
      <c r="B826" s="1010"/>
      <c r="C826" s="1011"/>
      <c r="D826" s="1011"/>
    </row>
    <row r="827" spans="1:4">
      <c r="A827" s="1011"/>
      <c r="B827" s="1010"/>
      <c r="C827" s="1011"/>
      <c r="D827" s="1011"/>
    </row>
    <row r="828" spans="1:4">
      <c r="A828" s="1011"/>
      <c r="B828" s="1010"/>
      <c r="C828" s="1011"/>
      <c r="D828" s="1011"/>
    </row>
    <row r="829" spans="1:4">
      <c r="A829" s="1011"/>
      <c r="B829" s="1010"/>
      <c r="C829" s="1011"/>
      <c r="D829" s="1011"/>
    </row>
    <row r="830" spans="1:4">
      <c r="A830" s="1011"/>
      <c r="B830" s="1010"/>
      <c r="C830" s="1011"/>
      <c r="D830" s="1011"/>
    </row>
    <row r="831" spans="1:4">
      <c r="A831" s="1011"/>
      <c r="B831" s="1010"/>
      <c r="C831" s="1011"/>
      <c r="D831" s="1011"/>
    </row>
    <row r="832" spans="1:4">
      <c r="A832" s="1011"/>
      <c r="B832" s="1010"/>
      <c r="C832" s="1011"/>
      <c r="D832" s="1011"/>
    </row>
    <row r="833" spans="1:4">
      <c r="A833" s="1011"/>
      <c r="B833" s="1010"/>
      <c r="C833" s="1011"/>
      <c r="D833" s="1011"/>
    </row>
    <row r="834" spans="1:4">
      <c r="A834" s="1011"/>
      <c r="B834" s="1010"/>
      <c r="C834" s="1011"/>
      <c r="D834" s="1011"/>
    </row>
    <row r="835" spans="1:4">
      <c r="A835" s="1011"/>
      <c r="B835" s="1010"/>
      <c r="C835" s="1011"/>
      <c r="D835" s="1011"/>
    </row>
    <row r="836" spans="1:4">
      <c r="A836" s="1011"/>
      <c r="B836" s="1010"/>
      <c r="C836" s="1011"/>
      <c r="D836" s="1011"/>
    </row>
    <row r="837" spans="1:4">
      <c r="A837" s="1011"/>
      <c r="B837" s="1010"/>
      <c r="C837" s="1011"/>
      <c r="D837" s="1011"/>
    </row>
    <row r="838" spans="1:4">
      <c r="A838" s="1011"/>
      <c r="B838" s="1010"/>
      <c r="C838" s="1011"/>
      <c r="D838" s="1011"/>
    </row>
    <row r="839" spans="1:4">
      <c r="A839" s="1011"/>
      <c r="B839" s="1010"/>
      <c r="C839" s="1011"/>
      <c r="D839" s="1011"/>
    </row>
    <row r="840" spans="1:4">
      <c r="A840" s="1011"/>
      <c r="B840" s="1010"/>
      <c r="C840" s="1011"/>
      <c r="D840" s="1011"/>
    </row>
    <row r="841" spans="1:4">
      <c r="A841" s="1011"/>
      <c r="B841" s="1010"/>
      <c r="C841" s="1011"/>
      <c r="D841" s="1011"/>
    </row>
    <row r="842" spans="1:4">
      <c r="A842" s="1011"/>
      <c r="B842" s="1010"/>
      <c r="C842" s="1011"/>
      <c r="D842" s="1011"/>
    </row>
    <row r="843" spans="1:4">
      <c r="A843" s="1011"/>
      <c r="B843" s="1010"/>
      <c r="C843" s="1011"/>
      <c r="D843" s="1011"/>
    </row>
    <row r="844" spans="1:4">
      <c r="A844" s="1011"/>
      <c r="B844" s="1010"/>
      <c r="C844" s="1011"/>
      <c r="D844" s="1011"/>
    </row>
    <row r="845" spans="1:4">
      <c r="A845" s="1011"/>
      <c r="B845" s="1010"/>
      <c r="C845" s="1011"/>
      <c r="D845" s="1011"/>
    </row>
    <row r="846" spans="1:4">
      <c r="A846" s="1011"/>
      <c r="B846" s="1010"/>
      <c r="C846" s="1011"/>
      <c r="D846" s="1011"/>
    </row>
    <row r="847" spans="1:4">
      <c r="A847" s="1011"/>
      <c r="B847" s="1010"/>
      <c r="C847" s="1011"/>
      <c r="D847" s="1011"/>
    </row>
    <row r="848" spans="1:4">
      <c r="A848" s="1011"/>
      <c r="B848" s="1010"/>
      <c r="C848" s="1011"/>
      <c r="D848" s="1011"/>
    </row>
    <row r="849" spans="1:4">
      <c r="A849" s="1011"/>
      <c r="B849" s="1010"/>
      <c r="C849" s="1011"/>
      <c r="D849" s="1011"/>
    </row>
    <row r="850" spans="1:4">
      <c r="A850" s="1011"/>
      <c r="B850" s="1010"/>
      <c r="C850" s="1011"/>
      <c r="D850" s="1011"/>
    </row>
    <row r="851" spans="1:4">
      <c r="A851" s="1011"/>
      <c r="B851" s="1010"/>
      <c r="C851" s="1011"/>
      <c r="D851" s="1011"/>
    </row>
    <row r="852" spans="1:4">
      <c r="A852" s="1011"/>
      <c r="B852" s="1010"/>
      <c r="C852" s="1011"/>
      <c r="D852" s="1011"/>
    </row>
    <row r="853" spans="1:4">
      <c r="A853" s="1011"/>
      <c r="B853" s="1010"/>
      <c r="C853" s="1011"/>
      <c r="D853" s="1011"/>
    </row>
    <row r="854" spans="1:4">
      <c r="A854" s="1011"/>
      <c r="B854" s="1010"/>
      <c r="C854" s="1011"/>
      <c r="D854" s="1011"/>
    </row>
    <row r="855" spans="1:4">
      <c r="A855" s="1011"/>
      <c r="B855" s="1010"/>
      <c r="C855" s="1011"/>
      <c r="D855" s="1011"/>
    </row>
    <row r="856" spans="1:4">
      <c r="A856" s="1011"/>
      <c r="B856" s="1010"/>
      <c r="C856" s="1011"/>
      <c r="D856" s="1011"/>
    </row>
    <row r="857" spans="1:4">
      <c r="A857" s="1011"/>
      <c r="B857" s="1010"/>
      <c r="C857" s="1011"/>
      <c r="D857" s="1011"/>
    </row>
    <row r="858" spans="1:4">
      <c r="A858" s="1011"/>
      <c r="B858" s="1010"/>
      <c r="C858" s="1011"/>
      <c r="D858" s="1011"/>
    </row>
    <row r="859" spans="1:4">
      <c r="A859" s="1011"/>
      <c r="B859" s="1010"/>
      <c r="C859" s="1011"/>
      <c r="D859" s="1011"/>
    </row>
    <row r="860" spans="1:4">
      <c r="A860" s="1011"/>
      <c r="B860" s="1010"/>
      <c r="C860" s="1011"/>
      <c r="D860" s="1011"/>
    </row>
    <row r="861" spans="1:4">
      <c r="A861" s="1011"/>
      <c r="B861" s="1010"/>
      <c r="C861" s="1011"/>
      <c r="D861" s="1011"/>
    </row>
    <row r="862" spans="1:4">
      <c r="A862" s="1011"/>
      <c r="B862" s="1010"/>
      <c r="C862" s="1011"/>
      <c r="D862" s="1011"/>
    </row>
    <row r="863" spans="1:4">
      <c r="A863" s="1011"/>
      <c r="B863" s="1010"/>
      <c r="C863" s="1011"/>
      <c r="D863" s="1011"/>
    </row>
    <row r="864" spans="1:4">
      <c r="A864" s="1011"/>
      <c r="B864" s="1010"/>
      <c r="C864" s="1011"/>
      <c r="D864" s="1011"/>
    </row>
    <row r="865" spans="1:4">
      <c r="A865" s="1011"/>
      <c r="B865" s="1010"/>
      <c r="C865" s="1011"/>
      <c r="D865" s="1011"/>
    </row>
    <row r="866" spans="1:4">
      <c r="A866" s="1011"/>
      <c r="B866" s="1010"/>
      <c r="C866" s="1011"/>
      <c r="D866" s="1011"/>
    </row>
    <row r="867" spans="1:4">
      <c r="A867" s="1011"/>
      <c r="B867" s="1010"/>
      <c r="C867" s="1011"/>
      <c r="D867" s="1011"/>
    </row>
    <row r="868" spans="1:4">
      <c r="A868" s="1011"/>
      <c r="B868" s="1010"/>
      <c r="C868" s="1011"/>
      <c r="D868" s="1011"/>
    </row>
    <row r="869" spans="1:4">
      <c r="A869" s="1011"/>
      <c r="B869" s="1010"/>
      <c r="C869" s="1011"/>
      <c r="D869" s="1011"/>
    </row>
    <row r="870" spans="1:4">
      <c r="A870" s="1011"/>
      <c r="B870" s="1010"/>
      <c r="C870" s="1011"/>
      <c r="D870" s="1011"/>
    </row>
    <row r="871" spans="1:4">
      <c r="A871" s="1011"/>
      <c r="B871" s="1010"/>
      <c r="C871" s="1011"/>
      <c r="D871" s="1011"/>
    </row>
    <row r="872" spans="1:4">
      <c r="A872" s="1011"/>
      <c r="B872" s="1010"/>
      <c r="C872" s="1011"/>
      <c r="D872" s="1011"/>
    </row>
    <row r="873" spans="1:4">
      <c r="A873" s="1011"/>
      <c r="B873" s="1010"/>
      <c r="C873" s="1011"/>
      <c r="D873" s="1011"/>
    </row>
    <row r="874" spans="1:4">
      <c r="A874" s="1011"/>
      <c r="B874" s="1010"/>
      <c r="C874" s="1011"/>
      <c r="D874" s="1011"/>
    </row>
    <row r="875" spans="1:4">
      <c r="A875" s="1011"/>
      <c r="B875" s="1010"/>
      <c r="C875" s="1011"/>
      <c r="D875" s="1011"/>
    </row>
    <row r="876" spans="1:4">
      <c r="A876" s="1011"/>
      <c r="B876" s="1010"/>
      <c r="C876" s="1011"/>
      <c r="D876" s="1011"/>
    </row>
    <row r="877" spans="1:4">
      <c r="A877" s="1011"/>
      <c r="B877" s="1010"/>
      <c r="C877" s="1011"/>
      <c r="D877" s="1011"/>
    </row>
    <row r="878" spans="1:4">
      <c r="A878" s="1011"/>
      <c r="B878" s="1010"/>
      <c r="C878" s="1011"/>
      <c r="D878" s="1011"/>
    </row>
    <row r="879" spans="1:4">
      <c r="A879" s="1011"/>
      <c r="B879" s="1010"/>
      <c r="C879" s="1011"/>
      <c r="D879" s="1011"/>
    </row>
    <row r="880" spans="1:4">
      <c r="A880" s="1011"/>
      <c r="B880" s="1010"/>
      <c r="C880" s="1011"/>
      <c r="D880" s="1011"/>
    </row>
    <row r="881" spans="1:4">
      <c r="A881" s="1011"/>
      <c r="B881" s="1010"/>
      <c r="C881" s="1011"/>
      <c r="D881" s="1011"/>
    </row>
    <row r="882" spans="1:4">
      <c r="A882" s="1011"/>
      <c r="B882" s="1010"/>
      <c r="C882" s="1011"/>
      <c r="D882" s="1011"/>
    </row>
    <row r="883" spans="1:4">
      <c r="A883" s="1011"/>
      <c r="B883" s="1010"/>
      <c r="C883" s="1011"/>
      <c r="D883" s="1011"/>
    </row>
    <row r="884" spans="1:4">
      <c r="A884" s="1011"/>
      <c r="B884" s="1010"/>
      <c r="C884" s="1011"/>
      <c r="D884" s="1011"/>
    </row>
    <row r="885" spans="1:4">
      <c r="A885" s="1011"/>
      <c r="B885" s="1010"/>
      <c r="C885" s="1011"/>
      <c r="D885" s="1011"/>
    </row>
    <row r="886" spans="1:4">
      <c r="A886" s="1011"/>
      <c r="B886" s="1010"/>
      <c r="C886" s="1011"/>
      <c r="D886" s="1011"/>
    </row>
    <row r="887" spans="1:4">
      <c r="A887" s="1011"/>
      <c r="B887" s="1010"/>
      <c r="C887" s="1011"/>
      <c r="D887" s="1011"/>
    </row>
    <row r="888" spans="1:4">
      <c r="A888" s="1011"/>
      <c r="B888" s="1010"/>
      <c r="C888" s="1011"/>
      <c r="D888" s="1011"/>
    </row>
    <row r="889" spans="1:4">
      <c r="A889" s="1011"/>
      <c r="B889" s="1010"/>
      <c r="C889" s="1011"/>
      <c r="D889" s="1011"/>
    </row>
    <row r="890" spans="1:4">
      <c r="A890" s="1011"/>
      <c r="B890" s="1010"/>
      <c r="C890" s="1011"/>
      <c r="D890" s="1011"/>
    </row>
    <row r="891" spans="1:4">
      <c r="A891" s="1011"/>
      <c r="B891" s="1010"/>
      <c r="C891" s="1011"/>
      <c r="D891" s="1011"/>
    </row>
    <row r="892" spans="1:4">
      <c r="A892" s="1011"/>
      <c r="B892" s="1010"/>
      <c r="C892" s="1011"/>
      <c r="D892" s="1011"/>
    </row>
    <row r="893" spans="1:4">
      <c r="A893" s="1011"/>
      <c r="B893" s="1010"/>
      <c r="C893" s="1011"/>
      <c r="D893" s="1011"/>
    </row>
    <row r="894" spans="1:4">
      <c r="A894" s="1011"/>
      <c r="B894" s="1010"/>
      <c r="C894" s="1011"/>
      <c r="D894" s="1011"/>
    </row>
    <row r="895" spans="1:4">
      <c r="A895" s="1011"/>
      <c r="B895" s="1010"/>
      <c r="C895" s="1011"/>
      <c r="D895" s="1011"/>
    </row>
    <row r="896" spans="1:4">
      <c r="A896" s="1011"/>
      <c r="B896" s="1010"/>
      <c r="C896" s="1011"/>
      <c r="D896" s="1011"/>
    </row>
    <row r="897" spans="1:4">
      <c r="A897" s="1011"/>
      <c r="B897" s="1010"/>
      <c r="C897" s="1011"/>
      <c r="D897" s="1011"/>
    </row>
    <row r="898" spans="1:4">
      <c r="A898" s="1011"/>
      <c r="B898" s="1010"/>
      <c r="C898" s="1011"/>
      <c r="D898" s="1011"/>
    </row>
    <row r="899" spans="1:4">
      <c r="A899" s="1011"/>
      <c r="B899" s="1010"/>
      <c r="C899" s="1011"/>
      <c r="D899" s="1011"/>
    </row>
    <row r="900" spans="1:4">
      <c r="A900" s="1011"/>
      <c r="B900" s="1010"/>
      <c r="C900" s="1011"/>
      <c r="D900" s="1011"/>
    </row>
    <row r="901" spans="1:4">
      <c r="A901" s="1011"/>
      <c r="B901" s="1010"/>
      <c r="C901" s="1011"/>
      <c r="D901" s="1011"/>
    </row>
    <row r="902" spans="1:4">
      <c r="A902" s="1011"/>
      <c r="B902" s="1010"/>
      <c r="C902" s="1011"/>
      <c r="D902" s="1011"/>
    </row>
    <row r="903" spans="1:4">
      <c r="A903" s="1011"/>
      <c r="B903" s="1010"/>
      <c r="C903" s="1011"/>
      <c r="D903" s="1011"/>
    </row>
    <row r="904" spans="1:4">
      <c r="A904" s="1011"/>
      <c r="B904" s="1010"/>
      <c r="C904" s="1011"/>
      <c r="D904" s="1011"/>
    </row>
    <row r="905" spans="1:4">
      <c r="A905" s="1011"/>
      <c r="B905" s="1010"/>
      <c r="C905" s="1011"/>
      <c r="D905" s="1011"/>
    </row>
    <row r="906" spans="1:4">
      <c r="A906" s="1011"/>
      <c r="B906" s="1010"/>
      <c r="C906" s="1011"/>
      <c r="D906" s="1011"/>
    </row>
    <row r="907" spans="1:4">
      <c r="A907" s="1011"/>
      <c r="B907" s="1010"/>
      <c r="C907" s="1011"/>
      <c r="D907" s="1011"/>
    </row>
    <row r="908" spans="1:4">
      <c r="A908" s="1011"/>
      <c r="B908" s="1010"/>
      <c r="C908" s="1011"/>
      <c r="D908" s="1011"/>
    </row>
    <row r="909" spans="1:4">
      <c r="A909" s="1011"/>
      <c r="B909" s="1010"/>
      <c r="C909" s="1011"/>
      <c r="D909" s="1011"/>
    </row>
    <row r="910" spans="1:4">
      <c r="A910" s="1011"/>
      <c r="B910" s="1010"/>
      <c r="C910" s="1011"/>
      <c r="D910" s="1011"/>
    </row>
    <row r="911" spans="1:4">
      <c r="A911" s="1011"/>
      <c r="B911" s="1010"/>
      <c r="C911" s="1011"/>
      <c r="D911" s="1011"/>
    </row>
    <row r="912" spans="1:4">
      <c r="A912" s="1011"/>
      <c r="B912" s="1010"/>
      <c r="C912" s="1011"/>
      <c r="D912" s="1011"/>
    </row>
    <row r="913" spans="1:4">
      <c r="A913" s="1011"/>
      <c r="B913" s="1010"/>
      <c r="C913" s="1011"/>
      <c r="D913" s="1011"/>
    </row>
    <row r="914" spans="1:4">
      <c r="A914" s="1011"/>
      <c r="B914" s="1010"/>
      <c r="C914" s="1011"/>
      <c r="D914" s="1011"/>
    </row>
    <row r="915" spans="1:4">
      <c r="A915" s="1011"/>
      <c r="B915" s="1010"/>
      <c r="C915" s="1011"/>
      <c r="D915" s="1011"/>
    </row>
    <row r="916" spans="1:4">
      <c r="A916" s="1011"/>
      <c r="B916" s="1010"/>
      <c r="C916" s="1011"/>
      <c r="D916" s="1011"/>
    </row>
    <row r="917" spans="1:4">
      <c r="A917" s="1011"/>
      <c r="B917" s="1010"/>
      <c r="C917" s="1011"/>
      <c r="D917" s="1011"/>
    </row>
    <row r="918" spans="1:4">
      <c r="A918" s="1011"/>
      <c r="B918" s="1010"/>
      <c r="C918" s="1011"/>
      <c r="D918" s="1011"/>
    </row>
    <row r="919" spans="1:4">
      <c r="A919" s="1011"/>
      <c r="B919" s="1010"/>
      <c r="C919" s="1011"/>
      <c r="D919" s="1011"/>
    </row>
    <row r="920" spans="1:4">
      <c r="A920" s="1011"/>
      <c r="B920" s="1010"/>
      <c r="C920" s="1011"/>
      <c r="D920" s="1011"/>
    </row>
    <row r="921" spans="1:4">
      <c r="A921" s="1011"/>
      <c r="B921" s="1010"/>
      <c r="C921" s="1011"/>
      <c r="D921" s="1011"/>
    </row>
    <row r="922" spans="1:4">
      <c r="A922" s="1011"/>
      <c r="B922" s="1010"/>
      <c r="C922" s="1011"/>
      <c r="D922" s="1011"/>
    </row>
    <row r="923" spans="1:4">
      <c r="A923" s="1011"/>
      <c r="B923" s="1010"/>
      <c r="C923" s="1011"/>
      <c r="D923" s="1011"/>
    </row>
    <row r="924" spans="1:4">
      <c r="A924" s="1011"/>
      <c r="B924" s="1010"/>
      <c r="C924" s="1011"/>
      <c r="D924" s="1011"/>
    </row>
    <row r="925" spans="1:4">
      <c r="A925" s="1011"/>
      <c r="B925" s="1010"/>
      <c r="C925" s="1011"/>
      <c r="D925" s="1011"/>
    </row>
    <row r="926" spans="1:4">
      <c r="A926" s="1011"/>
      <c r="B926" s="1010"/>
      <c r="C926" s="1011"/>
      <c r="D926" s="1011"/>
    </row>
    <row r="927" spans="1:4">
      <c r="A927" s="1011"/>
      <c r="B927" s="1010"/>
      <c r="C927" s="1011"/>
      <c r="D927" s="1011"/>
    </row>
    <row r="928" spans="1:4">
      <c r="A928" s="1011"/>
      <c r="B928" s="1010"/>
      <c r="C928" s="1011"/>
      <c r="D928" s="1011"/>
    </row>
    <row r="929" spans="1:4">
      <c r="A929" s="1011"/>
      <c r="B929" s="1010"/>
      <c r="C929" s="1011"/>
      <c r="D929" s="1011"/>
    </row>
    <row r="930" spans="1:4">
      <c r="A930" s="1011"/>
      <c r="B930" s="1010"/>
      <c r="C930" s="1011"/>
      <c r="D930" s="1011"/>
    </row>
    <row r="931" spans="1:4">
      <c r="A931" s="1011"/>
      <c r="B931" s="1010"/>
      <c r="C931" s="1011"/>
      <c r="D931" s="1011"/>
    </row>
    <row r="932" spans="1:4">
      <c r="A932" s="1011"/>
      <c r="B932" s="1010"/>
      <c r="C932" s="1011"/>
      <c r="D932" s="1011"/>
    </row>
    <row r="933" spans="1:4">
      <c r="A933" s="1011"/>
      <c r="B933" s="1010"/>
      <c r="C933" s="1011"/>
      <c r="D933" s="1011"/>
    </row>
    <row r="934" spans="1:4">
      <c r="A934" s="1011"/>
      <c r="B934" s="1010"/>
      <c r="C934" s="1011"/>
      <c r="D934" s="1011"/>
    </row>
    <row r="935" spans="1:4">
      <c r="A935" s="1011"/>
      <c r="B935" s="1010"/>
      <c r="C935" s="1011"/>
      <c r="D935" s="1011"/>
    </row>
    <row r="936" spans="1:4">
      <c r="A936" s="1011"/>
      <c r="B936" s="1010"/>
      <c r="C936" s="1011"/>
      <c r="D936" s="1011"/>
    </row>
    <row r="937" spans="1:4">
      <c r="A937" s="1011"/>
      <c r="B937" s="1010"/>
      <c r="C937" s="1011"/>
      <c r="D937" s="1011"/>
    </row>
    <row r="938" spans="1:4">
      <c r="A938" s="1011"/>
      <c r="B938" s="1010"/>
      <c r="C938" s="1011"/>
      <c r="D938" s="1011"/>
    </row>
    <row r="939" spans="1:4">
      <c r="A939" s="1011"/>
      <c r="B939" s="1010"/>
      <c r="C939" s="1011"/>
      <c r="D939" s="1011"/>
    </row>
    <row r="940" spans="1:4">
      <c r="A940" s="1011"/>
      <c r="B940" s="1010"/>
      <c r="C940" s="1011"/>
      <c r="D940" s="1011"/>
    </row>
    <row r="941" spans="1:4">
      <c r="A941" s="1011"/>
      <c r="B941" s="1010"/>
      <c r="C941" s="1011"/>
      <c r="D941" s="1011"/>
    </row>
    <row r="942" spans="1:4">
      <c r="A942" s="1011"/>
      <c r="B942" s="1010"/>
      <c r="C942" s="1011"/>
      <c r="D942" s="1011"/>
    </row>
    <row r="943" spans="1:4">
      <c r="A943" s="1011"/>
      <c r="B943" s="1010"/>
      <c r="C943" s="1011"/>
      <c r="D943" s="1011"/>
    </row>
    <row r="944" spans="1:4">
      <c r="A944" s="1011"/>
      <c r="B944" s="1010"/>
      <c r="C944" s="1011"/>
      <c r="D944" s="1011"/>
    </row>
    <row r="945" spans="1:4">
      <c r="A945" s="1011"/>
      <c r="B945" s="1010"/>
      <c r="C945" s="1011"/>
      <c r="D945" s="1011"/>
    </row>
    <row r="946" spans="1:4">
      <c r="A946" s="1011"/>
      <c r="B946" s="1010"/>
      <c r="C946" s="1011"/>
      <c r="D946" s="1011"/>
    </row>
    <row r="947" spans="1:4">
      <c r="A947" s="1011"/>
      <c r="B947" s="1010"/>
      <c r="C947" s="1011"/>
      <c r="D947" s="1011"/>
    </row>
    <row r="948" spans="1:4">
      <c r="A948" s="1011"/>
      <c r="B948" s="1010"/>
      <c r="C948" s="1011"/>
      <c r="D948" s="1011"/>
    </row>
    <row r="949" spans="1:4">
      <c r="A949" s="1011"/>
      <c r="B949" s="1010"/>
      <c r="C949" s="1011"/>
      <c r="D949" s="1011"/>
    </row>
    <row r="950" spans="1:4">
      <c r="A950" s="1011"/>
      <c r="B950" s="1010"/>
      <c r="C950" s="1011"/>
      <c r="D950" s="1011"/>
    </row>
    <row r="951" spans="1:4">
      <c r="A951" s="1011"/>
      <c r="B951" s="1010"/>
      <c r="C951" s="1011"/>
      <c r="D951" s="1011"/>
    </row>
    <row r="952" spans="1:4">
      <c r="A952" s="1011"/>
      <c r="B952" s="1010"/>
      <c r="C952" s="1011"/>
      <c r="D952" s="1011"/>
    </row>
    <row r="953" spans="1:4">
      <c r="A953" s="1011"/>
      <c r="B953" s="1010"/>
      <c r="C953" s="1011"/>
      <c r="D953" s="1011"/>
    </row>
    <row r="954" spans="1:4">
      <c r="A954" s="1011"/>
      <c r="B954" s="1010"/>
      <c r="C954" s="1011"/>
      <c r="D954" s="1011"/>
    </row>
    <row r="955" spans="1:4">
      <c r="A955" s="1011"/>
      <c r="B955" s="1010"/>
      <c r="C955" s="1011"/>
      <c r="D955" s="1011"/>
    </row>
    <row r="956" spans="1:4">
      <c r="A956" s="1011"/>
      <c r="B956" s="1010"/>
      <c r="C956" s="1011"/>
      <c r="D956" s="1011"/>
    </row>
    <row r="957" spans="1:4">
      <c r="A957" s="1011"/>
      <c r="B957" s="1010"/>
      <c r="C957" s="1011"/>
      <c r="D957" s="1011"/>
    </row>
    <row r="958" spans="1:4">
      <c r="A958" s="1011"/>
      <c r="B958" s="1010"/>
      <c r="C958" s="1011"/>
      <c r="D958" s="1011"/>
    </row>
    <row r="959" spans="1:4">
      <c r="A959" s="1011"/>
      <c r="B959" s="1010"/>
      <c r="C959" s="1011"/>
      <c r="D959" s="1011"/>
    </row>
    <row r="960" spans="1:4">
      <c r="A960" s="1011"/>
      <c r="B960" s="1010"/>
      <c r="C960" s="1011"/>
      <c r="D960" s="1011"/>
    </row>
    <row r="961" spans="1:4">
      <c r="A961" s="1011"/>
      <c r="B961" s="1010"/>
      <c r="C961" s="1011"/>
      <c r="D961" s="1011"/>
    </row>
    <row r="962" spans="1:4">
      <c r="A962" s="1011"/>
      <c r="B962" s="1010"/>
      <c r="C962" s="1011"/>
      <c r="D962" s="1011"/>
    </row>
    <row r="963" spans="1:4">
      <c r="A963" s="1011"/>
      <c r="B963" s="1010"/>
      <c r="C963" s="1011"/>
      <c r="D963" s="1011"/>
    </row>
    <row r="964" spans="1:4">
      <c r="A964" s="1011"/>
      <c r="B964" s="1010"/>
      <c r="C964" s="1011"/>
      <c r="D964" s="1011"/>
    </row>
    <row r="965" spans="1:4">
      <c r="A965" s="1011"/>
      <c r="B965" s="1010"/>
      <c r="C965" s="1011"/>
      <c r="D965" s="1011"/>
    </row>
    <row r="966" spans="1:4">
      <c r="A966" s="1011"/>
      <c r="B966" s="1010"/>
      <c r="C966" s="1011"/>
      <c r="D966" s="1011"/>
    </row>
    <row r="967" spans="1:4">
      <c r="A967" s="1011"/>
      <c r="B967" s="1010"/>
      <c r="C967" s="1011"/>
      <c r="D967" s="1011"/>
    </row>
    <row r="968" spans="1:4">
      <c r="A968" s="1011"/>
      <c r="B968" s="1010"/>
      <c r="C968" s="1011"/>
      <c r="D968" s="1011"/>
    </row>
    <row r="969" spans="1:4">
      <c r="A969" s="1011"/>
      <c r="B969" s="1010"/>
      <c r="C969" s="1011"/>
      <c r="D969" s="1011"/>
    </row>
    <row r="970" spans="1:4">
      <c r="A970" s="1011"/>
      <c r="B970" s="1010"/>
      <c r="C970" s="1011"/>
      <c r="D970" s="1011"/>
    </row>
    <row r="971" spans="1:4">
      <c r="A971" s="1011"/>
      <c r="B971" s="1010"/>
      <c r="C971" s="1011"/>
      <c r="D971" s="1011"/>
    </row>
    <row r="972" spans="1:4">
      <c r="A972" s="1011"/>
      <c r="B972" s="1010"/>
      <c r="C972" s="1011"/>
      <c r="D972" s="1011"/>
    </row>
    <row r="973" spans="1:4">
      <c r="A973" s="1011"/>
      <c r="B973" s="1010"/>
      <c r="C973" s="1011"/>
      <c r="D973" s="1011"/>
    </row>
    <row r="974" spans="1:4">
      <c r="A974" s="1011"/>
      <c r="B974" s="1010"/>
      <c r="C974" s="1011"/>
      <c r="D974" s="1011"/>
    </row>
    <row r="975" spans="1:4">
      <c r="A975" s="1011"/>
      <c r="B975" s="1010"/>
      <c r="C975" s="1011"/>
      <c r="D975" s="1011"/>
    </row>
    <row r="976" spans="1:4">
      <c r="A976" s="1011"/>
      <c r="B976" s="1010"/>
      <c r="C976" s="1011"/>
      <c r="D976" s="1011"/>
    </row>
    <row r="977" spans="1:4">
      <c r="A977" s="1011"/>
      <c r="B977" s="1010"/>
      <c r="C977" s="1011"/>
      <c r="D977" s="1011"/>
    </row>
    <row r="978" spans="1:4">
      <c r="A978" s="1011"/>
      <c r="B978" s="1010"/>
      <c r="C978" s="1011"/>
      <c r="D978" s="1011"/>
    </row>
    <row r="979" spans="1:4">
      <c r="A979" s="1011"/>
      <c r="B979" s="1010"/>
      <c r="C979" s="1011"/>
      <c r="D979" s="1011"/>
    </row>
    <row r="980" spans="1:4">
      <c r="A980" s="1011"/>
      <c r="B980" s="1010"/>
      <c r="C980" s="1011"/>
      <c r="D980" s="1011"/>
    </row>
    <row r="981" spans="1:4">
      <c r="A981" s="1011"/>
      <c r="B981" s="1010"/>
      <c r="C981" s="1011"/>
      <c r="D981" s="1011"/>
    </row>
    <row r="982" spans="1:4">
      <c r="A982" s="1011"/>
      <c r="B982" s="1010"/>
      <c r="C982" s="1011"/>
      <c r="D982" s="1011"/>
    </row>
    <row r="983" spans="1:4">
      <c r="A983" s="1011"/>
      <c r="B983" s="1010"/>
      <c r="C983" s="1011"/>
      <c r="D983" s="1011"/>
    </row>
    <row r="984" spans="1:4">
      <c r="A984" s="1011"/>
      <c r="B984" s="1010"/>
      <c r="C984" s="1011"/>
      <c r="D984" s="1011"/>
    </row>
    <row r="985" spans="1:4">
      <c r="A985" s="1011"/>
      <c r="B985" s="1010"/>
      <c r="C985" s="1011"/>
      <c r="D985" s="1011"/>
    </row>
    <row r="986" spans="1:4">
      <c r="A986" s="1011"/>
      <c r="B986" s="1010"/>
      <c r="C986" s="1011"/>
      <c r="D986" s="1011"/>
    </row>
    <row r="987" spans="1:4">
      <c r="A987" s="1011"/>
      <c r="B987" s="1010"/>
      <c r="C987" s="1011"/>
      <c r="D987" s="1011"/>
    </row>
    <row r="988" spans="1:4">
      <c r="A988" s="1011"/>
      <c r="B988" s="1010"/>
      <c r="C988" s="1011"/>
      <c r="D988" s="1011"/>
    </row>
    <row r="989" spans="1:4">
      <c r="A989" s="1011"/>
      <c r="B989" s="1010"/>
      <c r="C989" s="1011"/>
      <c r="D989" s="1011"/>
    </row>
    <row r="990" spans="1:4">
      <c r="A990" s="1011"/>
      <c r="B990" s="1010"/>
      <c r="C990" s="1011"/>
      <c r="D990" s="1011"/>
    </row>
    <row r="991" spans="1:4">
      <c r="A991" s="1011"/>
      <c r="B991" s="1010"/>
      <c r="C991" s="1011"/>
      <c r="D991" s="1011"/>
    </row>
    <row r="992" spans="1:4">
      <c r="A992" s="1011"/>
      <c r="B992" s="1010"/>
      <c r="C992" s="1011"/>
      <c r="D992" s="1011"/>
    </row>
    <row r="993" spans="1:4">
      <c r="A993" s="1011"/>
      <c r="B993" s="1010"/>
      <c r="C993" s="1011"/>
      <c r="D993" s="1011"/>
    </row>
    <row r="994" spans="1:4">
      <c r="A994" s="1011"/>
      <c r="B994" s="1010"/>
      <c r="C994" s="1011"/>
      <c r="D994" s="1011"/>
    </row>
    <row r="995" spans="1:4">
      <c r="A995" s="1011"/>
      <c r="B995" s="1010"/>
      <c r="C995" s="1011"/>
      <c r="D995" s="1011"/>
    </row>
    <row r="996" spans="1:4">
      <c r="A996" s="1011"/>
      <c r="B996" s="1010"/>
      <c r="C996" s="1011"/>
      <c r="D996" s="1011"/>
    </row>
    <row r="997" spans="1:4">
      <c r="A997" s="1011"/>
      <c r="B997" s="1010"/>
      <c r="C997" s="1011"/>
      <c r="D997" s="1011"/>
    </row>
    <row r="998" spans="1:4">
      <c r="A998" s="1011"/>
      <c r="B998" s="1010"/>
      <c r="C998" s="1011"/>
      <c r="D998" s="1011"/>
    </row>
    <row r="999" spans="1:4">
      <c r="A999" s="1011"/>
      <c r="B999" s="1010"/>
      <c r="C999" s="1011"/>
      <c r="D999" s="1011"/>
    </row>
    <row r="1000" spans="1:4">
      <c r="A1000" s="1011"/>
      <c r="B1000" s="1010"/>
      <c r="C1000" s="1011"/>
      <c r="D1000" s="1011"/>
    </row>
    <row r="1001" spans="1:4">
      <c r="A1001" s="1011"/>
      <c r="B1001" s="1010"/>
      <c r="C1001" s="1011"/>
      <c r="D1001" s="1011"/>
    </row>
    <row r="1002" spans="1:4">
      <c r="A1002" s="1011"/>
      <c r="B1002" s="1010"/>
      <c r="C1002" s="1011"/>
      <c r="D1002" s="1011"/>
    </row>
    <row r="1003" spans="1:4">
      <c r="A1003" s="1011"/>
      <c r="B1003" s="1010"/>
      <c r="C1003" s="1011"/>
      <c r="D1003" s="1011"/>
    </row>
    <row r="1004" spans="1:4">
      <c r="A1004" s="1011"/>
      <c r="B1004" s="1010"/>
      <c r="C1004" s="1011"/>
      <c r="D1004" s="1011"/>
    </row>
    <row r="1005" spans="1:4">
      <c r="A1005" s="1011"/>
      <c r="B1005" s="1010"/>
      <c r="C1005" s="1011"/>
      <c r="D1005" s="1011"/>
    </row>
    <row r="1006" spans="1:4">
      <c r="A1006" s="1011"/>
      <c r="B1006" s="1010"/>
      <c r="C1006" s="1011"/>
      <c r="D1006" s="1011"/>
    </row>
    <row r="1007" spans="1:4">
      <c r="A1007" s="1011"/>
      <c r="B1007" s="1010"/>
      <c r="C1007" s="1011"/>
      <c r="D1007" s="1011"/>
    </row>
    <row r="1008" spans="1:4">
      <c r="A1008" s="1011"/>
      <c r="B1008" s="1010"/>
      <c r="C1008" s="1011"/>
      <c r="D1008" s="1011"/>
    </row>
    <row r="1009" spans="1:4">
      <c r="A1009" s="1011"/>
      <c r="B1009" s="1010"/>
      <c r="C1009" s="1011"/>
      <c r="D1009" s="1011"/>
    </row>
    <row r="1010" spans="1:4">
      <c r="A1010" s="1011"/>
      <c r="B1010" s="1010"/>
      <c r="C1010" s="1011"/>
      <c r="D1010" s="1011"/>
    </row>
    <row r="1011" spans="1:4">
      <c r="A1011" s="1011"/>
      <c r="B1011" s="1010"/>
      <c r="C1011" s="1011"/>
      <c r="D1011" s="1011"/>
    </row>
    <row r="1012" spans="1:4">
      <c r="A1012" s="1011"/>
      <c r="B1012" s="1010"/>
      <c r="C1012" s="1011"/>
      <c r="D1012" s="1011"/>
    </row>
    <row r="1013" spans="1:4">
      <c r="A1013" s="1011"/>
      <c r="B1013" s="1010"/>
      <c r="C1013" s="1011"/>
      <c r="D1013" s="1011"/>
    </row>
    <row r="1014" spans="1:4">
      <c r="A1014" s="1011"/>
      <c r="B1014" s="1010"/>
      <c r="C1014" s="1011"/>
      <c r="D1014" s="1011"/>
    </row>
    <row r="1015" spans="1:4">
      <c r="A1015" s="1011"/>
      <c r="B1015" s="1010"/>
      <c r="C1015" s="1011"/>
      <c r="D1015" s="1011"/>
    </row>
    <row r="1016" spans="1:4">
      <c r="A1016" s="1011"/>
      <c r="B1016" s="1010"/>
      <c r="C1016" s="1011"/>
      <c r="D1016" s="1011"/>
    </row>
    <row r="1017" spans="1:4">
      <c r="A1017" s="1011"/>
      <c r="B1017" s="1010"/>
      <c r="C1017" s="1011"/>
      <c r="D1017" s="1011"/>
    </row>
    <row r="1018" spans="1:4">
      <c r="A1018" s="1011"/>
      <c r="B1018" s="1010"/>
      <c r="C1018" s="1011"/>
      <c r="D1018" s="1011"/>
    </row>
    <row r="1019" spans="1:4">
      <c r="A1019" s="1011"/>
      <c r="B1019" s="1010"/>
      <c r="C1019" s="1011"/>
      <c r="D1019" s="1011"/>
    </row>
    <row r="1020" spans="1:4">
      <c r="A1020" s="1011"/>
      <c r="B1020" s="1010"/>
      <c r="C1020" s="1011"/>
      <c r="D1020" s="1011"/>
    </row>
    <row r="1021" spans="1:4">
      <c r="A1021" s="1011"/>
      <c r="B1021" s="1010"/>
      <c r="C1021" s="1011"/>
      <c r="D1021" s="1011"/>
    </row>
    <row r="1022" spans="1:4">
      <c r="A1022" s="1011"/>
      <c r="B1022" s="1010"/>
      <c r="C1022" s="1011"/>
      <c r="D1022" s="1011"/>
    </row>
    <row r="1023" spans="1:4">
      <c r="A1023" s="1011"/>
      <c r="B1023" s="1010"/>
      <c r="C1023" s="1011"/>
      <c r="D1023" s="1011"/>
    </row>
    <row r="1024" spans="1:4">
      <c r="A1024" s="1011"/>
      <c r="B1024" s="1010"/>
      <c r="C1024" s="1011"/>
      <c r="D1024" s="1011"/>
    </row>
    <row r="1025" spans="1:4">
      <c r="A1025" s="1011"/>
      <c r="B1025" s="1010"/>
      <c r="C1025" s="1011"/>
      <c r="D1025" s="1011"/>
    </row>
    <row r="1026" spans="1:4">
      <c r="A1026" s="1011"/>
      <c r="B1026" s="1010"/>
      <c r="C1026" s="1011"/>
      <c r="D1026" s="1011"/>
    </row>
    <row r="1027" spans="1:4">
      <c r="A1027" s="1011"/>
      <c r="B1027" s="1010"/>
      <c r="C1027" s="1011"/>
      <c r="D1027" s="1011"/>
    </row>
    <row r="1028" spans="1:4">
      <c r="A1028" s="1011"/>
      <c r="B1028" s="1010"/>
      <c r="C1028" s="1011"/>
      <c r="D1028" s="1011"/>
    </row>
    <row r="1029" spans="1:4">
      <c r="A1029" s="1011"/>
      <c r="B1029" s="1010"/>
      <c r="C1029" s="1011"/>
      <c r="D1029" s="1011"/>
    </row>
    <row r="1030" spans="1:4">
      <c r="A1030" s="1011"/>
      <c r="B1030" s="1010"/>
      <c r="C1030" s="1011"/>
      <c r="D1030" s="1011"/>
    </row>
    <row r="1031" spans="1:4">
      <c r="A1031" s="1011"/>
      <c r="B1031" s="1010"/>
      <c r="C1031" s="1011"/>
      <c r="D1031" s="1011"/>
    </row>
    <row r="1032" spans="1:4">
      <c r="A1032" s="1011"/>
      <c r="B1032" s="1010"/>
      <c r="C1032" s="1011"/>
      <c r="D1032" s="1011"/>
    </row>
    <row r="1033" spans="1:4">
      <c r="A1033" s="1011"/>
      <c r="B1033" s="1010"/>
      <c r="C1033" s="1011"/>
      <c r="D1033" s="1011"/>
    </row>
    <row r="1034" spans="1:4">
      <c r="A1034" s="1011"/>
      <c r="B1034" s="1010"/>
      <c r="C1034" s="1011"/>
      <c r="D1034" s="1011"/>
    </row>
    <row r="1035" spans="1:4">
      <c r="A1035" s="1011"/>
      <c r="B1035" s="1010"/>
      <c r="C1035" s="1011"/>
      <c r="D1035" s="1011"/>
    </row>
    <row r="1036" spans="1:4">
      <c r="A1036" s="1011"/>
      <c r="B1036" s="1010"/>
      <c r="C1036" s="1011"/>
      <c r="D1036" s="1011"/>
    </row>
    <row r="1037" spans="1:4">
      <c r="A1037" s="1011"/>
      <c r="B1037" s="1010"/>
      <c r="C1037" s="1011"/>
      <c r="D1037" s="1011"/>
    </row>
    <row r="1038" spans="1:4">
      <c r="A1038" s="1011"/>
      <c r="B1038" s="1010"/>
      <c r="C1038" s="1011"/>
      <c r="D1038" s="1011"/>
    </row>
    <row r="1039" spans="1:4">
      <c r="A1039" s="1011"/>
      <c r="B1039" s="1010"/>
      <c r="C1039" s="1011"/>
      <c r="D1039" s="1011"/>
    </row>
    <row r="1040" spans="1:4">
      <c r="A1040" s="1011"/>
      <c r="B1040" s="1010"/>
      <c r="C1040" s="1011"/>
      <c r="D1040" s="1011"/>
    </row>
    <row r="1041" spans="1:4">
      <c r="A1041" s="1011"/>
      <c r="B1041" s="1010"/>
      <c r="C1041" s="1011"/>
      <c r="D1041" s="1011"/>
    </row>
    <row r="1042" spans="1:4">
      <c r="A1042" s="1011"/>
      <c r="B1042" s="1010"/>
      <c r="C1042" s="1011"/>
      <c r="D1042" s="1011"/>
    </row>
    <row r="1043" spans="1:4">
      <c r="A1043" s="1011"/>
      <c r="B1043" s="1010"/>
      <c r="C1043" s="1011"/>
      <c r="D1043" s="1011"/>
    </row>
    <row r="1044" spans="1:4">
      <c r="A1044" s="1011"/>
      <c r="B1044" s="1010"/>
      <c r="C1044" s="1011"/>
      <c r="D1044" s="1011"/>
    </row>
    <row r="1045" spans="1:4">
      <c r="A1045" s="1011"/>
      <c r="B1045" s="1010"/>
      <c r="C1045" s="1011"/>
      <c r="D1045" s="1011"/>
    </row>
    <row r="1046" spans="1:4">
      <c r="A1046" s="1011"/>
      <c r="B1046" s="1010"/>
      <c r="C1046" s="1011"/>
      <c r="D1046" s="1011"/>
    </row>
    <row r="1047" spans="1:4">
      <c r="A1047" s="1011"/>
      <c r="B1047" s="1010"/>
      <c r="C1047" s="1011"/>
      <c r="D1047" s="1011"/>
    </row>
    <row r="1048" spans="1:4">
      <c r="A1048" s="1011"/>
      <c r="B1048" s="1010"/>
      <c r="C1048" s="1011"/>
      <c r="D1048" s="1011"/>
    </row>
    <row r="1049" spans="1:4">
      <c r="A1049" s="1011"/>
      <c r="B1049" s="1010"/>
      <c r="C1049" s="1011"/>
      <c r="D1049" s="1011"/>
    </row>
    <row r="1050" spans="1:4">
      <c r="A1050" s="1011"/>
      <c r="B1050" s="1010"/>
      <c r="C1050" s="1011"/>
      <c r="D1050" s="1011"/>
    </row>
    <row r="1051" spans="1:4">
      <c r="A1051" s="1011"/>
      <c r="B1051" s="1010"/>
      <c r="C1051" s="1011"/>
      <c r="D1051" s="1011"/>
    </row>
    <row r="1052" spans="1:4">
      <c r="A1052" s="1011"/>
      <c r="B1052" s="1010"/>
      <c r="C1052" s="1011"/>
      <c r="D1052" s="1011"/>
    </row>
    <row r="1053" spans="1:4">
      <c r="A1053" s="1011"/>
      <c r="B1053" s="1010"/>
      <c r="C1053" s="1011"/>
      <c r="D1053" s="1011"/>
    </row>
    <row r="1054" spans="1:4">
      <c r="A1054" s="1011"/>
      <c r="B1054" s="1010"/>
      <c r="C1054" s="1011"/>
      <c r="D1054" s="1011"/>
    </row>
    <row r="1055" spans="1:4">
      <c r="A1055" s="1011"/>
      <c r="B1055" s="1010"/>
      <c r="C1055" s="1011"/>
      <c r="D1055" s="1011"/>
    </row>
    <row r="1056" spans="1:4">
      <c r="A1056" s="1011"/>
      <c r="B1056" s="1010"/>
      <c r="C1056" s="1011"/>
      <c r="D1056" s="1011"/>
    </row>
    <row r="1057" spans="1:4">
      <c r="A1057" s="1011"/>
      <c r="B1057" s="1010"/>
      <c r="C1057" s="1011"/>
      <c r="D1057" s="1011"/>
    </row>
    <row r="1058" spans="1:4">
      <c r="A1058" s="1011"/>
      <c r="B1058" s="1010"/>
      <c r="C1058" s="1011"/>
      <c r="D1058" s="1011"/>
    </row>
    <row r="1059" spans="1:4">
      <c r="A1059" s="1011"/>
      <c r="B1059" s="1010"/>
      <c r="C1059" s="1011"/>
      <c r="D1059" s="1011"/>
    </row>
    <row r="1060" spans="1:4">
      <c r="A1060" s="1011"/>
      <c r="B1060" s="1010"/>
      <c r="C1060" s="1011"/>
      <c r="D1060" s="1011"/>
    </row>
    <row r="1061" spans="1:4">
      <c r="A1061" s="1011"/>
      <c r="B1061" s="1010"/>
      <c r="C1061" s="1011"/>
      <c r="D1061" s="1011"/>
    </row>
    <row r="1062" spans="1:4">
      <c r="A1062" s="1011"/>
      <c r="B1062" s="1010"/>
      <c r="C1062" s="1011"/>
      <c r="D1062" s="1011"/>
    </row>
    <row r="1063" spans="1:4">
      <c r="A1063" s="1011"/>
      <c r="B1063" s="1010"/>
      <c r="C1063" s="1011"/>
      <c r="D1063" s="1011"/>
    </row>
    <row r="1064" spans="1:4">
      <c r="A1064" s="1011"/>
      <c r="B1064" s="1010"/>
      <c r="C1064" s="1011"/>
      <c r="D1064" s="1011"/>
    </row>
    <row r="1065" spans="1:4">
      <c r="A1065" s="1011"/>
      <c r="B1065" s="1010"/>
      <c r="C1065" s="1011"/>
      <c r="D1065" s="1011"/>
    </row>
    <row r="1066" spans="1:4">
      <c r="A1066" s="1011"/>
      <c r="B1066" s="1010"/>
      <c r="C1066" s="1011"/>
      <c r="D1066" s="1011"/>
    </row>
    <row r="1067" spans="1:4">
      <c r="A1067" s="1011"/>
      <c r="B1067" s="1010"/>
      <c r="C1067" s="1011"/>
      <c r="D1067" s="1011"/>
    </row>
    <row r="1068" spans="1:4">
      <c r="A1068" s="1011"/>
      <c r="B1068" s="1010"/>
      <c r="C1068" s="1011"/>
      <c r="D1068" s="1011"/>
    </row>
    <row r="1069" spans="1:4">
      <c r="A1069" s="1011"/>
      <c r="B1069" s="1010"/>
      <c r="C1069" s="1011"/>
      <c r="D1069" s="1011"/>
    </row>
    <row r="1070" spans="1:4">
      <c r="A1070" s="1011"/>
      <c r="B1070" s="1010"/>
      <c r="C1070" s="1011"/>
      <c r="D1070" s="1011"/>
    </row>
    <row r="1071" spans="1:4">
      <c r="A1071" s="1011"/>
      <c r="B1071" s="1010"/>
      <c r="C1071" s="1011"/>
      <c r="D1071" s="1011"/>
    </row>
    <row r="1072" spans="1:4">
      <c r="A1072" s="1011"/>
      <c r="B1072" s="1010"/>
      <c r="C1072" s="1011"/>
      <c r="D1072" s="1011"/>
    </row>
    <row r="1073" spans="1:4">
      <c r="A1073" s="1011"/>
      <c r="B1073" s="1010"/>
      <c r="C1073" s="1011"/>
      <c r="D1073" s="1011"/>
    </row>
    <row r="1074" spans="1:4">
      <c r="A1074" s="1011"/>
      <c r="B1074" s="1010"/>
      <c r="C1074" s="1011"/>
      <c r="D1074" s="1011"/>
    </row>
    <row r="1075" spans="1:4">
      <c r="A1075" s="1011"/>
      <c r="B1075" s="1010"/>
      <c r="C1075" s="1011"/>
      <c r="D1075" s="1011"/>
    </row>
    <row r="1076" spans="1:4">
      <c r="A1076" s="1011"/>
      <c r="B1076" s="1010"/>
      <c r="C1076" s="1011"/>
      <c r="D1076" s="1011"/>
    </row>
    <row r="1077" spans="1:4">
      <c r="A1077" s="1011"/>
      <c r="B1077" s="1010"/>
      <c r="C1077" s="1011"/>
      <c r="D1077" s="1011"/>
    </row>
    <row r="1078" spans="1:4">
      <c r="A1078" s="1011"/>
      <c r="B1078" s="1010"/>
      <c r="C1078" s="1011"/>
      <c r="D1078" s="1011"/>
    </row>
    <row r="1079" spans="1:4">
      <c r="A1079" s="1011"/>
      <c r="B1079" s="1010"/>
      <c r="C1079" s="1011"/>
      <c r="D1079" s="1011"/>
    </row>
    <row r="1080" spans="1:4">
      <c r="A1080" s="1011"/>
      <c r="B1080" s="1010"/>
      <c r="C1080" s="1011"/>
      <c r="D1080" s="1011"/>
    </row>
    <row r="1081" spans="1:4">
      <c r="A1081" s="1011"/>
      <c r="B1081" s="1010"/>
      <c r="C1081" s="1011"/>
      <c r="D1081" s="1011"/>
    </row>
    <row r="1082" spans="1:4">
      <c r="A1082" s="1011"/>
      <c r="B1082" s="1010"/>
      <c r="C1082" s="1011"/>
      <c r="D1082" s="1011"/>
    </row>
    <row r="1083" spans="1:4">
      <c r="A1083" s="1011"/>
      <c r="B1083" s="1010"/>
      <c r="C1083" s="1011"/>
      <c r="D1083" s="1011"/>
    </row>
    <row r="1084" spans="1:4">
      <c r="A1084" s="1011"/>
      <c r="B1084" s="1010"/>
      <c r="C1084" s="1011"/>
      <c r="D1084" s="1011"/>
    </row>
    <row r="1085" spans="1:4">
      <c r="A1085" s="1011"/>
      <c r="B1085" s="1010"/>
      <c r="C1085" s="1011"/>
      <c r="D1085" s="1011"/>
    </row>
    <row r="1086" spans="1:4">
      <c r="A1086" s="1011"/>
      <c r="B1086" s="1010"/>
      <c r="C1086" s="1011"/>
      <c r="D1086" s="1011"/>
    </row>
    <row r="1087" spans="1:4">
      <c r="A1087" s="1011"/>
      <c r="B1087" s="1010"/>
      <c r="C1087" s="1011"/>
      <c r="D1087" s="1011"/>
    </row>
    <row r="1088" spans="1:4">
      <c r="A1088" s="1011"/>
      <c r="B1088" s="1010"/>
      <c r="C1088" s="1011"/>
      <c r="D1088" s="1011"/>
    </row>
    <row r="1089" spans="1:4">
      <c r="A1089" s="1011"/>
      <c r="B1089" s="1010"/>
      <c r="C1089" s="1011"/>
      <c r="D1089" s="1011"/>
    </row>
    <row r="1090" spans="1:4">
      <c r="A1090" s="1011"/>
      <c r="B1090" s="1010"/>
      <c r="C1090" s="1011"/>
      <c r="D1090" s="1011"/>
    </row>
    <row r="1091" spans="1:4">
      <c r="A1091" s="1011"/>
      <c r="B1091" s="1010"/>
      <c r="C1091" s="1011"/>
      <c r="D1091" s="1011"/>
    </row>
    <row r="1092" spans="1:4">
      <c r="A1092" s="1011"/>
      <c r="B1092" s="1010"/>
      <c r="C1092" s="1011"/>
      <c r="D1092" s="1011"/>
    </row>
    <row r="1093" spans="1:4">
      <c r="A1093" s="1011"/>
      <c r="B1093" s="1010"/>
      <c r="C1093" s="1011"/>
      <c r="D1093" s="1011"/>
    </row>
    <row r="1094" spans="1:4">
      <c r="A1094" s="1011"/>
      <c r="B1094" s="1010"/>
      <c r="C1094" s="1011"/>
      <c r="D1094" s="1011"/>
    </row>
    <row r="1095" spans="1:4">
      <c r="A1095" s="1011"/>
      <c r="B1095" s="1010"/>
      <c r="C1095" s="1011"/>
      <c r="D1095" s="1011"/>
    </row>
    <row r="1096" spans="1:4">
      <c r="A1096" s="1011"/>
      <c r="B1096" s="1010"/>
      <c r="C1096" s="1011"/>
      <c r="D1096" s="1011"/>
    </row>
    <row r="1097" spans="1:4">
      <c r="A1097" s="1011"/>
      <c r="B1097" s="1010"/>
      <c r="C1097" s="1011"/>
      <c r="D1097" s="1011"/>
    </row>
    <row r="1098" spans="1:4">
      <c r="A1098" s="1011"/>
      <c r="B1098" s="1010"/>
      <c r="C1098" s="1011"/>
      <c r="D1098" s="1011"/>
    </row>
    <row r="1099" spans="1:4">
      <c r="A1099" s="1011"/>
      <c r="B1099" s="1010"/>
      <c r="C1099" s="1011"/>
      <c r="D1099" s="1011"/>
    </row>
    <row r="1100" spans="1:4">
      <c r="A1100" s="1011"/>
      <c r="B1100" s="1010"/>
      <c r="C1100" s="1011"/>
      <c r="D1100" s="1011"/>
    </row>
    <row r="1101" spans="1:4">
      <c r="A1101" s="1011"/>
      <c r="B1101" s="1010"/>
      <c r="C1101" s="1011"/>
      <c r="D1101" s="1011"/>
    </row>
    <row r="1102" spans="1:4">
      <c r="A1102" s="1011"/>
      <c r="B1102" s="1010"/>
      <c r="C1102" s="1011"/>
      <c r="D1102" s="1011"/>
    </row>
    <row r="1103" spans="1:4">
      <c r="A1103" s="1011"/>
      <c r="B1103" s="1010"/>
      <c r="C1103" s="1011"/>
      <c r="D1103" s="1011"/>
    </row>
    <row r="1104" spans="1:4">
      <c r="A1104" s="1011"/>
      <c r="B1104" s="1010"/>
      <c r="C1104" s="1011"/>
      <c r="D1104" s="1011"/>
    </row>
    <row r="1105" spans="1:4">
      <c r="A1105" s="1011"/>
      <c r="B1105" s="1010"/>
      <c r="C1105" s="1011"/>
      <c r="D1105" s="1011"/>
    </row>
    <row r="1106" spans="1:4">
      <c r="A1106" s="1011"/>
      <c r="B1106" s="1010"/>
      <c r="C1106" s="1011"/>
      <c r="D1106" s="1011"/>
    </row>
    <row r="1107" spans="1:4">
      <c r="A1107" s="1011"/>
      <c r="B1107" s="1010"/>
      <c r="C1107" s="1011"/>
      <c r="D1107" s="1011"/>
    </row>
    <row r="1108" spans="1:4">
      <c r="A1108" s="1011"/>
      <c r="B1108" s="1010"/>
      <c r="C1108" s="1011"/>
      <c r="D1108" s="1011"/>
    </row>
    <row r="1109" spans="1:4">
      <c r="A1109" s="1011"/>
      <c r="B1109" s="1010"/>
      <c r="C1109" s="1011"/>
      <c r="D1109" s="1011"/>
    </row>
    <row r="1110" spans="1:4">
      <c r="A1110" s="1011"/>
      <c r="B1110" s="1010"/>
      <c r="C1110" s="1011"/>
      <c r="D1110" s="1011"/>
    </row>
    <row r="1111" spans="1:4">
      <c r="A1111" s="1011"/>
      <c r="B1111" s="1010"/>
      <c r="C1111" s="1011"/>
      <c r="D1111" s="1011"/>
    </row>
    <row r="1112" spans="1:4">
      <c r="A1112" s="1011"/>
      <c r="B1112" s="1010"/>
      <c r="C1112" s="1011"/>
      <c r="D1112" s="1011"/>
    </row>
    <row r="1113" spans="1:4">
      <c r="A1113" s="1011"/>
      <c r="B1113" s="1010"/>
      <c r="C1113" s="1011"/>
      <c r="D1113" s="1011"/>
    </row>
    <row r="1114" spans="1:4">
      <c r="A1114" s="1011"/>
      <c r="B1114" s="1010"/>
      <c r="C1114" s="1011"/>
      <c r="D1114" s="1011"/>
    </row>
    <row r="1115" spans="1:4">
      <c r="A1115" s="1011"/>
      <c r="B1115" s="1010"/>
      <c r="C1115" s="1011"/>
      <c r="D1115" s="1011"/>
    </row>
    <row r="1116" spans="1:4">
      <c r="A1116" s="1011"/>
      <c r="B1116" s="1010"/>
      <c r="C1116" s="1011"/>
      <c r="D1116" s="1011"/>
    </row>
    <row r="1117" spans="1:4">
      <c r="A1117" s="1011"/>
      <c r="B1117" s="1010"/>
      <c r="C1117" s="1011"/>
      <c r="D1117" s="1011"/>
    </row>
    <row r="1118" spans="1:4">
      <c r="A1118" s="1011"/>
      <c r="B1118" s="1010"/>
      <c r="C1118" s="1011"/>
      <c r="D1118" s="1011"/>
    </row>
    <row r="1119" spans="1:4">
      <c r="A1119" s="1011"/>
      <c r="B1119" s="1010"/>
      <c r="C1119" s="1011"/>
      <c r="D1119" s="1011"/>
    </row>
    <row r="1120" spans="1:4">
      <c r="A1120" s="1011"/>
      <c r="B1120" s="1010"/>
      <c r="C1120" s="1011"/>
      <c r="D1120" s="1011"/>
    </row>
    <row r="1121" spans="1:4">
      <c r="A1121" s="1011"/>
      <c r="B1121" s="1010"/>
      <c r="C1121" s="1011"/>
      <c r="D1121" s="1011"/>
    </row>
    <row r="1122" spans="1:4">
      <c r="A1122" s="1011"/>
      <c r="B1122" s="1010"/>
      <c r="C1122" s="1011"/>
      <c r="D1122" s="1011"/>
    </row>
    <row r="1123" spans="1:4">
      <c r="A1123" s="1011"/>
      <c r="B1123" s="1010"/>
      <c r="C1123" s="1011"/>
      <c r="D1123" s="1011"/>
    </row>
    <row r="1124" spans="1:4">
      <c r="A1124" s="1011"/>
      <c r="B1124" s="1010"/>
      <c r="C1124" s="1011"/>
      <c r="D1124" s="1011"/>
    </row>
    <row r="1125" spans="1:4">
      <c r="A1125" s="1011"/>
      <c r="B1125" s="1010"/>
      <c r="C1125" s="1011"/>
      <c r="D1125" s="1011"/>
    </row>
    <row r="1126" spans="1:4">
      <c r="A1126" s="1011"/>
      <c r="B1126" s="1010"/>
      <c r="C1126" s="1011"/>
      <c r="D1126" s="1011"/>
    </row>
    <row r="1127" spans="1:4">
      <c r="A1127" s="1011"/>
      <c r="B1127" s="1010"/>
      <c r="C1127" s="1011"/>
      <c r="D1127" s="1011"/>
    </row>
    <row r="1128" spans="1:4">
      <c r="A1128" s="1011"/>
      <c r="B1128" s="1010"/>
      <c r="C1128" s="1011"/>
      <c r="D1128" s="1011"/>
    </row>
    <row r="1129" spans="1:4">
      <c r="A1129" s="1011"/>
      <c r="B1129" s="1010"/>
      <c r="C1129" s="1011"/>
      <c r="D1129" s="1011"/>
    </row>
    <row r="1130" spans="1:4">
      <c r="A1130" s="1011"/>
      <c r="B1130" s="1010"/>
      <c r="C1130" s="1011"/>
      <c r="D1130" s="1011"/>
    </row>
    <row r="1131" spans="1:4">
      <c r="A1131" s="1011"/>
      <c r="B1131" s="1010"/>
      <c r="C1131" s="1011"/>
      <c r="D1131" s="1011"/>
    </row>
    <row r="1132" spans="1:4">
      <c r="A1132" s="1011"/>
      <c r="B1132" s="1010"/>
      <c r="C1132" s="1011"/>
      <c r="D1132" s="1011"/>
    </row>
    <row r="1133" spans="1:4">
      <c r="A1133" s="1011"/>
      <c r="B1133" s="1010"/>
      <c r="C1133" s="1011"/>
      <c r="D1133" s="1011"/>
    </row>
    <row r="1134" spans="1:4">
      <c r="A1134" s="1011"/>
      <c r="B1134" s="1010"/>
      <c r="C1134" s="1011"/>
      <c r="D1134" s="1011"/>
    </row>
    <row r="1135" spans="1:4">
      <c r="A1135" s="1011"/>
      <c r="B1135" s="1010"/>
      <c r="C1135" s="1011"/>
      <c r="D1135" s="1011"/>
    </row>
    <row r="1136" spans="1:4">
      <c r="A1136" s="1011"/>
      <c r="B1136" s="1010"/>
      <c r="C1136" s="1011"/>
      <c r="D1136" s="1011"/>
    </row>
    <row r="1137" spans="1:4">
      <c r="A1137" s="1011"/>
      <c r="B1137" s="1010"/>
      <c r="C1137" s="1011"/>
      <c r="D1137" s="1011"/>
    </row>
    <row r="1138" spans="1:4">
      <c r="A1138" s="1011"/>
      <c r="B1138" s="1010"/>
      <c r="C1138" s="1011"/>
      <c r="D1138" s="1011"/>
    </row>
    <row r="1139" spans="1:4">
      <c r="A1139" s="1011"/>
      <c r="B1139" s="1010"/>
      <c r="C1139" s="1011"/>
      <c r="D1139" s="1011"/>
    </row>
    <row r="1140" spans="1:4">
      <c r="A1140" s="1011"/>
      <c r="B1140" s="1010"/>
      <c r="C1140" s="1011"/>
      <c r="D1140" s="1011"/>
    </row>
    <row r="1141" spans="1:4">
      <c r="A1141" s="1011"/>
      <c r="B1141" s="1010"/>
      <c r="C1141" s="1011"/>
      <c r="D1141" s="1011"/>
    </row>
    <row r="1142" spans="1:4">
      <c r="A1142" s="1011"/>
      <c r="B1142" s="1010"/>
      <c r="C1142" s="1011"/>
      <c r="D1142" s="1011"/>
    </row>
    <row r="1143" spans="1:4">
      <c r="A1143" s="1011"/>
      <c r="B1143" s="1010"/>
      <c r="C1143" s="1011"/>
      <c r="D1143" s="1011"/>
    </row>
    <row r="1144" spans="1:4">
      <c r="A1144" s="1011"/>
      <c r="B1144" s="1010"/>
      <c r="C1144" s="1011"/>
      <c r="D1144" s="1011"/>
    </row>
    <row r="1145" spans="1:4">
      <c r="A1145" s="1011"/>
      <c r="B1145" s="1010"/>
      <c r="C1145" s="1011"/>
      <c r="D1145" s="1011"/>
    </row>
    <row r="1146" spans="1:4">
      <c r="A1146" s="1011"/>
      <c r="B1146" s="1010"/>
      <c r="C1146" s="1011"/>
      <c r="D1146" s="1011"/>
    </row>
    <row r="1147" spans="1:4">
      <c r="A1147" s="1011"/>
      <c r="B1147" s="1010"/>
      <c r="C1147" s="1011"/>
      <c r="D1147" s="1011"/>
    </row>
    <row r="1148" spans="1:4">
      <c r="A1148" s="1011"/>
      <c r="B1148" s="1010"/>
      <c r="C1148" s="1011"/>
      <c r="D1148" s="1011"/>
    </row>
    <row r="1149" spans="1:4">
      <c r="A1149" s="1011"/>
      <c r="B1149" s="1010"/>
      <c r="C1149" s="1011"/>
      <c r="D1149" s="1011"/>
    </row>
    <row r="1150" spans="1:4">
      <c r="A1150" s="1011"/>
      <c r="B1150" s="1010"/>
      <c r="C1150" s="1011"/>
      <c r="D1150" s="1011"/>
    </row>
    <row r="1151" spans="1:4">
      <c r="A1151" s="1011"/>
      <c r="B1151" s="1010"/>
      <c r="C1151" s="1011"/>
      <c r="D1151" s="1011"/>
    </row>
    <row r="1152" spans="1:4">
      <c r="A1152" s="1011"/>
      <c r="B1152" s="1010"/>
      <c r="C1152" s="1011"/>
      <c r="D1152" s="1011"/>
    </row>
    <row r="1153" spans="1:4">
      <c r="A1153" s="1011"/>
      <c r="B1153" s="1010"/>
      <c r="C1153" s="1011"/>
      <c r="D1153" s="1011"/>
    </row>
    <row r="1154" spans="1:4">
      <c r="A1154" s="1011"/>
      <c r="B1154" s="1010"/>
      <c r="C1154" s="1011"/>
      <c r="D1154" s="1011"/>
    </row>
    <row r="1155" spans="1:4">
      <c r="A1155" s="1011"/>
      <c r="B1155" s="1010"/>
      <c r="C1155" s="1011"/>
      <c r="D1155" s="1011"/>
    </row>
    <row r="1156" spans="1:4">
      <c r="A1156" s="1011"/>
      <c r="B1156" s="1010"/>
      <c r="C1156" s="1011"/>
      <c r="D1156" s="1011"/>
    </row>
    <row r="1157" spans="1:4">
      <c r="A1157" s="1011"/>
      <c r="B1157" s="1010"/>
      <c r="C1157" s="1011"/>
      <c r="D1157" s="1011"/>
    </row>
    <row r="1158" spans="1:4">
      <c r="A1158" s="1011"/>
      <c r="B1158" s="1010"/>
      <c r="C1158" s="1011"/>
      <c r="D1158" s="1011"/>
    </row>
    <row r="1159" spans="1:4">
      <c r="A1159" s="1011"/>
      <c r="B1159" s="1010"/>
      <c r="C1159" s="1011"/>
      <c r="D1159" s="1011"/>
    </row>
    <row r="1160" spans="1:4">
      <c r="A1160" s="1011"/>
      <c r="B1160" s="1010"/>
      <c r="C1160" s="1011"/>
      <c r="D1160" s="1011"/>
    </row>
    <row r="1161" spans="1:4">
      <c r="A1161" s="1011"/>
      <c r="B1161" s="1010"/>
      <c r="C1161" s="1011"/>
      <c r="D1161" s="1011"/>
    </row>
    <row r="1162" spans="1:4">
      <c r="A1162" s="1011"/>
      <c r="B1162" s="1010"/>
      <c r="C1162" s="1011"/>
      <c r="D1162" s="1011"/>
    </row>
    <row r="1163" spans="1:4">
      <c r="A1163" s="1011"/>
      <c r="B1163" s="1010"/>
      <c r="C1163" s="1011"/>
      <c r="D1163" s="1011"/>
    </row>
    <row r="1164" spans="1:4">
      <c r="A1164" s="1011"/>
      <c r="B1164" s="1010"/>
      <c r="C1164" s="1011"/>
      <c r="D1164" s="1011"/>
    </row>
    <row r="1165" spans="1:4">
      <c r="A1165" s="1011"/>
      <c r="B1165" s="1010"/>
      <c r="C1165" s="1011"/>
      <c r="D1165" s="1011"/>
    </row>
    <row r="1166" spans="1:4">
      <c r="A1166" s="1011"/>
      <c r="B1166" s="1010"/>
      <c r="C1166" s="1011"/>
      <c r="D1166" s="1011"/>
    </row>
    <row r="1167" spans="1:4">
      <c r="A1167" s="1011"/>
      <c r="B1167" s="1010"/>
      <c r="C1167" s="1011"/>
      <c r="D1167" s="1011"/>
    </row>
    <row r="1168" spans="1:4">
      <c r="A1168" s="1011"/>
      <c r="B1168" s="1010"/>
      <c r="C1168" s="1011"/>
      <c r="D1168" s="1011"/>
    </row>
    <row r="1169" spans="1:4">
      <c r="A1169" s="1011"/>
      <c r="B1169" s="1010"/>
      <c r="C1169" s="1011"/>
      <c r="D1169" s="1011"/>
    </row>
    <row r="1170" spans="1:4">
      <c r="A1170" s="1011"/>
      <c r="B1170" s="1010"/>
      <c r="C1170" s="1011"/>
      <c r="D1170" s="1011"/>
    </row>
    <row r="1171" spans="1:4">
      <c r="A1171" s="1011"/>
      <c r="B1171" s="1010"/>
      <c r="C1171" s="1011"/>
      <c r="D1171" s="1011"/>
    </row>
    <row r="1172" spans="1:4">
      <c r="A1172" s="1011"/>
      <c r="B1172" s="1010"/>
      <c r="C1172" s="1011"/>
      <c r="D1172" s="1011"/>
    </row>
    <row r="1173" spans="1:4">
      <c r="A1173" s="1011"/>
      <c r="B1173" s="1010"/>
      <c r="C1173" s="1011"/>
      <c r="D1173" s="1011"/>
    </row>
    <row r="1174" spans="1:4">
      <c r="A1174" s="1011"/>
      <c r="B1174" s="1010"/>
      <c r="C1174" s="1011"/>
      <c r="D1174" s="1011"/>
    </row>
    <row r="1175" spans="1:4">
      <c r="A1175" s="1011"/>
      <c r="B1175" s="1010"/>
      <c r="C1175" s="1011"/>
      <c r="D1175" s="1011"/>
    </row>
    <row r="1176" spans="1:4">
      <c r="A1176" s="1011"/>
      <c r="B1176" s="1010"/>
      <c r="C1176" s="1011"/>
      <c r="D1176" s="1011"/>
    </row>
    <row r="1177" spans="1:4">
      <c r="A1177" s="1011"/>
      <c r="B1177" s="1010"/>
      <c r="C1177" s="1011"/>
      <c r="D1177" s="1011"/>
    </row>
    <row r="1178" spans="1:4">
      <c r="A1178" s="1011"/>
      <c r="B1178" s="1010"/>
      <c r="C1178" s="1011"/>
      <c r="D1178" s="1011"/>
    </row>
    <row r="1179" spans="1:4">
      <c r="A1179" s="1011"/>
      <c r="B1179" s="1010"/>
      <c r="C1179" s="1011"/>
      <c r="D1179" s="1011"/>
    </row>
    <row r="1180" spans="1:4">
      <c r="A1180" s="1011"/>
      <c r="B1180" s="1010"/>
      <c r="C1180" s="1011"/>
      <c r="D1180" s="1011"/>
    </row>
    <row r="1181" spans="1:4">
      <c r="A1181" s="1011"/>
      <c r="B1181" s="1010"/>
      <c r="C1181" s="1011"/>
      <c r="D1181" s="1011"/>
    </row>
    <row r="1182" spans="1:4">
      <c r="A1182" s="1011"/>
      <c r="B1182" s="1010"/>
      <c r="C1182" s="1011"/>
      <c r="D1182" s="1011"/>
    </row>
    <row r="1183" spans="1:4">
      <c r="A1183" s="1011"/>
      <c r="B1183" s="1010"/>
      <c r="C1183" s="1011"/>
      <c r="D1183" s="1011"/>
    </row>
    <row r="1184" spans="1:4">
      <c r="A1184" s="1011"/>
      <c r="B1184" s="1010"/>
      <c r="C1184" s="1011"/>
      <c r="D1184" s="1011"/>
    </row>
    <row r="1185" spans="1:4">
      <c r="A1185" s="1011"/>
      <c r="B1185" s="1010"/>
      <c r="C1185" s="1011"/>
      <c r="D1185" s="1011"/>
    </row>
    <row r="1186" spans="1:4">
      <c r="A1186" s="1011"/>
      <c r="B1186" s="1010"/>
      <c r="C1186" s="1011"/>
      <c r="D1186" s="1011"/>
    </row>
    <row r="1187" spans="1:4">
      <c r="A1187" s="1011"/>
      <c r="B1187" s="1010"/>
      <c r="C1187" s="1011"/>
      <c r="D1187" s="1011"/>
    </row>
    <row r="1188" spans="1:4">
      <c r="A1188" s="1011"/>
      <c r="B1188" s="1010"/>
      <c r="C1188" s="1011"/>
      <c r="D1188" s="1011"/>
    </row>
    <row r="1189" spans="1:4">
      <c r="A1189" s="1011"/>
      <c r="B1189" s="1010"/>
      <c r="C1189" s="1011"/>
      <c r="D1189" s="1011"/>
    </row>
    <row r="1190" spans="1:4">
      <c r="A1190" s="1011"/>
      <c r="B1190" s="1010"/>
      <c r="C1190" s="1011"/>
      <c r="D1190" s="1011"/>
    </row>
    <row r="1191" spans="1:4">
      <c r="A1191" s="1011"/>
      <c r="B1191" s="1010"/>
      <c r="C1191" s="1011"/>
      <c r="D1191" s="1011"/>
    </row>
    <row r="1192" spans="1:4">
      <c r="A1192" s="1011"/>
      <c r="B1192" s="1010"/>
      <c r="C1192" s="1011"/>
      <c r="D1192" s="1011"/>
    </row>
    <row r="1193" spans="1:4">
      <c r="A1193" s="1011"/>
      <c r="B1193" s="1010"/>
      <c r="C1193" s="1011"/>
      <c r="D1193" s="1011"/>
    </row>
    <row r="1194" spans="1:4">
      <c r="A1194" s="1011"/>
      <c r="B1194" s="1010"/>
      <c r="C1194" s="1011"/>
      <c r="D1194" s="1011"/>
    </row>
    <row r="1195" spans="1:4">
      <c r="A1195" s="1011"/>
      <c r="B1195" s="1010"/>
      <c r="C1195" s="1011"/>
      <c r="D1195" s="1011"/>
    </row>
    <row r="1196" spans="1:4">
      <c r="A1196" s="1011"/>
      <c r="B1196" s="1010"/>
      <c r="C1196" s="1011"/>
      <c r="D1196" s="1011"/>
    </row>
    <row r="1197" spans="1:4">
      <c r="A1197" s="1011"/>
      <c r="B1197" s="1010"/>
      <c r="C1197" s="1011"/>
      <c r="D1197" s="1011"/>
    </row>
    <row r="1198" spans="1:4">
      <c r="A1198" s="1011"/>
      <c r="B1198" s="1010"/>
      <c r="C1198" s="1011"/>
      <c r="D1198" s="1011"/>
    </row>
    <row r="1199" spans="1:4">
      <c r="A1199" s="1011"/>
      <c r="B1199" s="1010"/>
      <c r="C1199" s="1011"/>
      <c r="D1199" s="1011"/>
    </row>
    <row r="1200" spans="1:4">
      <c r="A1200" s="1011"/>
      <c r="B1200" s="1010"/>
      <c r="C1200" s="1011"/>
      <c r="D1200" s="1011"/>
    </row>
    <row r="1201" spans="1:4">
      <c r="A1201" s="1011"/>
      <c r="B1201" s="1010"/>
      <c r="C1201" s="1011"/>
      <c r="D1201" s="1011"/>
    </row>
    <row r="1202" spans="1:4">
      <c r="A1202" s="1011"/>
      <c r="B1202" s="1010"/>
      <c r="C1202" s="1011"/>
      <c r="D1202" s="1011"/>
    </row>
    <row r="1203" spans="1:4">
      <c r="A1203" s="1011"/>
      <c r="B1203" s="1010"/>
      <c r="C1203" s="1011"/>
      <c r="D1203" s="1011"/>
    </row>
    <row r="1204" spans="1:4">
      <c r="A1204" s="1011"/>
      <c r="B1204" s="1010"/>
      <c r="C1204" s="1011"/>
      <c r="D1204" s="1011"/>
    </row>
    <row r="1205" spans="1:4">
      <c r="A1205" s="1011"/>
      <c r="B1205" s="1010"/>
      <c r="C1205" s="1011"/>
      <c r="D1205" s="1011"/>
    </row>
    <row r="1206" spans="1:4">
      <c r="A1206" s="1011"/>
      <c r="B1206" s="1010"/>
      <c r="C1206" s="1011"/>
      <c r="D1206" s="1011"/>
    </row>
    <row r="1207" spans="1:4">
      <c r="A1207" s="1011"/>
      <c r="B1207" s="1010"/>
      <c r="C1207" s="1011"/>
      <c r="D1207" s="1011"/>
    </row>
    <row r="1208" spans="1:4">
      <c r="A1208" s="1011"/>
      <c r="B1208" s="1010"/>
      <c r="C1208" s="1011"/>
      <c r="D1208" s="1011"/>
    </row>
    <row r="1209" spans="1:4">
      <c r="A1209" s="1011"/>
      <c r="B1209" s="1010"/>
      <c r="C1209" s="1011"/>
      <c r="D1209" s="1011"/>
    </row>
    <row r="1210" spans="1:4">
      <c r="A1210" s="1011"/>
      <c r="B1210" s="1010"/>
      <c r="C1210" s="1011"/>
      <c r="D1210" s="1011"/>
    </row>
    <row r="1211" spans="1:4">
      <c r="A1211" s="1011"/>
      <c r="B1211" s="1010"/>
      <c r="C1211" s="1011"/>
      <c r="D1211" s="1011"/>
    </row>
    <row r="1212" spans="1:4">
      <c r="A1212" s="1011"/>
      <c r="B1212" s="1010"/>
      <c r="C1212" s="1011"/>
      <c r="D1212" s="1011"/>
    </row>
    <row r="1213" spans="1:4">
      <c r="A1213" s="1011"/>
      <c r="B1213" s="1010"/>
      <c r="C1213" s="1011"/>
      <c r="D1213" s="1011"/>
    </row>
    <row r="1214" spans="1:4">
      <c r="A1214" s="1011"/>
      <c r="B1214" s="1010"/>
      <c r="C1214" s="1011"/>
      <c r="D1214" s="1011"/>
    </row>
    <row r="1215" spans="1:4">
      <c r="A1215" s="1011"/>
      <c r="B1215" s="1010"/>
      <c r="C1215" s="1011"/>
      <c r="D1215" s="1011"/>
    </row>
    <row r="1216" spans="1:4">
      <c r="A1216" s="1011"/>
      <c r="B1216" s="1010"/>
      <c r="C1216" s="1011"/>
      <c r="D1216" s="1011"/>
    </row>
    <row r="1217" spans="1:4">
      <c r="A1217" s="1011"/>
      <c r="B1217" s="1010"/>
      <c r="C1217" s="1011"/>
      <c r="D1217" s="1011"/>
    </row>
    <row r="1218" spans="1:4">
      <c r="A1218" s="1011"/>
      <c r="B1218" s="1010"/>
      <c r="C1218" s="1011"/>
      <c r="D1218" s="1011"/>
    </row>
    <row r="1219" spans="1:4">
      <c r="A1219" s="1011"/>
      <c r="B1219" s="1010"/>
      <c r="C1219" s="1011"/>
      <c r="D1219" s="1011"/>
    </row>
    <row r="1220" spans="1:4">
      <c r="A1220" s="1011"/>
      <c r="B1220" s="1010"/>
      <c r="C1220" s="1011"/>
      <c r="D1220" s="1011"/>
    </row>
    <row r="1221" spans="1:4">
      <c r="A1221" s="1011"/>
      <c r="B1221" s="1010"/>
      <c r="C1221" s="1011"/>
      <c r="D1221" s="1011"/>
    </row>
    <row r="1222" spans="1:4">
      <c r="A1222" s="1011"/>
      <c r="B1222" s="1010"/>
      <c r="C1222" s="1011"/>
      <c r="D1222" s="1011"/>
    </row>
    <row r="1223" spans="1:4">
      <c r="A1223" s="1011"/>
      <c r="B1223" s="1010"/>
      <c r="C1223" s="1011"/>
      <c r="D1223" s="1011"/>
    </row>
    <row r="1224" spans="1:4">
      <c r="A1224" s="1011"/>
      <c r="B1224" s="1010"/>
      <c r="C1224" s="1011"/>
      <c r="D1224" s="1011"/>
    </row>
    <row r="1225" spans="1:4">
      <c r="A1225" s="1011"/>
      <c r="B1225" s="1010"/>
      <c r="C1225" s="1011"/>
      <c r="D1225" s="1011"/>
    </row>
    <row r="1226" spans="1:4">
      <c r="A1226" s="1011"/>
      <c r="B1226" s="1010"/>
      <c r="C1226" s="1011"/>
      <c r="D1226" s="1011"/>
    </row>
    <row r="1227" spans="1:4">
      <c r="A1227" s="1011"/>
      <c r="B1227" s="1010"/>
      <c r="C1227" s="1011"/>
      <c r="D1227" s="1011"/>
    </row>
    <row r="1228" spans="1:4">
      <c r="A1228" s="1011"/>
      <c r="B1228" s="1010"/>
      <c r="C1228" s="1011"/>
      <c r="D1228" s="1011"/>
    </row>
    <row r="1229" spans="1:4">
      <c r="A1229" s="1011"/>
      <c r="B1229" s="1010"/>
      <c r="C1229" s="1011"/>
      <c r="D1229" s="1011"/>
    </row>
    <row r="1230" spans="1:4">
      <c r="A1230" s="1011"/>
      <c r="B1230" s="1010"/>
      <c r="C1230" s="1011"/>
      <c r="D1230" s="1011"/>
    </row>
    <row r="1231" spans="1:4">
      <c r="A1231" s="1011"/>
      <c r="B1231" s="1010"/>
      <c r="C1231" s="1011"/>
      <c r="D1231" s="1011"/>
    </row>
    <row r="1232" spans="1:4">
      <c r="A1232" s="1011"/>
      <c r="B1232" s="1010"/>
      <c r="C1232" s="1011"/>
      <c r="D1232" s="1011"/>
    </row>
    <row r="1233" spans="1:4">
      <c r="A1233" s="1011"/>
      <c r="B1233" s="1010"/>
      <c r="C1233" s="1011"/>
      <c r="D1233" s="1011"/>
    </row>
    <row r="1234" spans="1:4">
      <c r="A1234" s="1011"/>
      <c r="B1234" s="1010"/>
      <c r="C1234" s="1011"/>
      <c r="D1234" s="1011"/>
    </row>
    <row r="1235" spans="1:4">
      <c r="A1235" s="1011"/>
      <c r="B1235" s="1010"/>
      <c r="C1235" s="1011"/>
      <c r="D1235" s="1011"/>
    </row>
    <row r="1236" spans="1:4">
      <c r="A1236" s="1011"/>
      <c r="B1236" s="1010"/>
      <c r="C1236" s="1011"/>
      <c r="D1236" s="1011"/>
    </row>
    <row r="1237" spans="1:4">
      <c r="A1237" s="1011"/>
      <c r="B1237" s="1010"/>
      <c r="C1237" s="1011"/>
      <c r="D1237" s="1011"/>
    </row>
    <row r="1238" spans="1:4">
      <c r="A1238" s="1011"/>
      <c r="B1238" s="1010"/>
      <c r="C1238" s="1011"/>
      <c r="D1238" s="1011"/>
    </row>
    <row r="1239" spans="1:4">
      <c r="A1239" s="1011"/>
      <c r="B1239" s="1010"/>
      <c r="C1239" s="1011"/>
      <c r="D1239" s="1011"/>
    </row>
    <row r="1240" spans="1:4">
      <c r="A1240" s="1011"/>
      <c r="B1240" s="1010"/>
      <c r="C1240" s="1011"/>
      <c r="D1240" s="1011"/>
    </row>
    <row r="1241" spans="1:4">
      <c r="A1241" s="1011"/>
      <c r="B1241" s="1010"/>
      <c r="C1241" s="1011"/>
      <c r="D1241" s="1011"/>
    </row>
    <row r="1242" spans="1:4">
      <c r="A1242" s="1011"/>
      <c r="B1242" s="1010"/>
      <c r="C1242" s="1011"/>
      <c r="D1242" s="1011"/>
    </row>
    <row r="1243" spans="1:4">
      <c r="A1243" s="1011"/>
      <c r="B1243" s="1010"/>
      <c r="C1243" s="1011"/>
      <c r="D1243" s="1011"/>
    </row>
    <row r="1244" spans="1:4">
      <c r="A1244" s="1011"/>
      <c r="B1244" s="1010"/>
      <c r="C1244" s="1011"/>
      <c r="D1244" s="1011"/>
    </row>
    <row r="1245" spans="1:4">
      <c r="A1245" s="1011"/>
      <c r="B1245" s="1010"/>
      <c r="C1245" s="1011"/>
      <c r="D1245" s="1011"/>
    </row>
    <row r="1246" spans="1:4">
      <c r="A1246" s="1011"/>
      <c r="B1246" s="1010"/>
      <c r="C1246" s="1011"/>
      <c r="D1246" s="1011"/>
    </row>
    <row r="1247" spans="1:4">
      <c r="A1247" s="1011"/>
      <c r="B1247" s="1010"/>
      <c r="C1247" s="1011"/>
      <c r="D1247" s="1011"/>
    </row>
    <row r="1248" spans="1:4">
      <c r="A1248" s="1011"/>
      <c r="B1248" s="1010"/>
      <c r="C1248" s="1011"/>
      <c r="D1248" s="1011"/>
    </row>
    <row r="1249" spans="1:4">
      <c r="A1249" s="1011"/>
      <c r="B1249" s="1010"/>
      <c r="C1249" s="1011"/>
      <c r="D1249" s="1011"/>
    </row>
    <row r="1250" spans="1:4">
      <c r="A1250" s="1011"/>
      <c r="B1250" s="1010"/>
      <c r="C1250" s="1011"/>
      <c r="D1250" s="1011"/>
    </row>
    <row r="1251" spans="1:4">
      <c r="A1251" s="1011"/>
      <c r="B1251" s="1010"/>
      <c r="C1251" s="1011"/>
      <c r="D1251" s="1011"/>
    </row>
    <row r="1252" spans="1:4">
      <c r="A1252" s="1011"/>
      <c r="B1252" s="1010"/>
      <c r="C1252" s="1011"/>
      <c r="D1252" s="1011"/>
    </row>
    <row r="1253" spans="1:4">
      <c r="A1253" s="1011"/>
      <c r="B1253" s="1010"/>
      <c r="C1253" s="1011"/>
      <c r="D1253" s="1011"/>
    </row>
    <row r="1254" spans="1:4">
      <c r="A1254" s="1011"/>
      <c r="B1254" s="1010"/>
      <c r="C1254" s="1011"/>
      <c r="D1254" s="1011"/>
    </row>
    <row r="1255" spans="1:4">
      <c r="A1255" s="1011"/>
      <c r="B1255" s="1010"/>
      <c r="C1255" s="1011"/>
      <c r="D1255" s="1011"/>
    </row>
    <row r="1256" spans="1:4">
      <c r="A1256" s="1011"/>
      <c r="B1256" s="1010"/>
      <c r="C1256" s="1011"/>
      <c r="D1256" s="1011"/>
    </row>
    <row r="1257" spans="1:4">
      <c r="A1257" s="1011"/>
      <c r="B1257" s="1010"/>
      <c r="C1257" s="1011"/>
      <c r="D1257" s="1011"/>
    </row>
    <row r="1258" spans="1:4">
      <c r="A1258" s="1011"/>
      <c r="B1258" s="1010"/>
      <c r="C1258" s="1011"/>
      <c r="D1258" s="1011"/>
    </row>
    <row r="1259" spans="1:4">
      <c r="A1259" s="1011"/>
      <c r="B1259" s="1010"/>
      <c r="C1259" s="1011"/>
      <c r="D1259" s="1011"/>
    </row>
    <row r="1260" spans="1:4">
      <c r="A1260" s="1011"/>
      <c r="B1260" s="1010"/>
      <c r="C1260" s="1011"/>
      <c r="D1260" s="1011"/>
    </row>
    <row r="1261" spans="1:4">
      <c r="A1261" s="1011"/>
      <c r="B1261" s="1010"/>
      <c r="C1261" s="1011"/>
      <c r="D1261" s="1011"/>
    </row>
    <row r="1262" spans="1:4">
      <c r="A1262" s="1011"/>
      <c r="B1262" s="1010"/>
      <c r="C1262" s="1011"/>
      <c r="D1262" s="1011"/>
    </row>
    <row r="1263" spans="1:4">
      <c r="A1263" s="1011"/>
      <c r="B1263" s="1010"/>
      <c r="C1263" s="1011"/>
      <c r="D1263" s="1011"/>
    </row>
    <row r="1264" spans="1:4">
      <c r="A1264" s="1011"/>
      <c r="B1264" s="1010"/>
      <c r="C1264" s="1011"/>
      <c r="D1264" s="1011"/>
    </row>
    <row r="1265" spans="1:4">
      <c r="A1265" s="1011"/>
      <c r="B1265" s="1010"/>
      <c r="C1265" s="1011"/>
      <c r="D1265" s="1011"/>
    </row>
    <row r="1266" spans="1:4">
      <c r="A1266" s="1011"/>
      <c r="B1266" s="1010"/>
      <c r="C1266" s="1011"/>
      <c r="D1266" s="1011"/>
    </row>
    <row r="1267" spans="1:4">
      <c r="A1267" s="1011"/>
      <c r="B1267" s="1010"/>
      <c r="C1267" s="1011"/>
      <c r="D1267" s="1011"/>
    </row>
    <row r="1268" spans="1:4">
      <c r="A1268" s="1011"/>
      <c r="B1268" s="1010"/>
      <c r="C1268" s="1011"/>
      <c r="D1268" s="1011"/>
    </row>
    <row r="1269" spans="1:4">
      <c r="A1269" s="1011"/>
      <c r="B1269" s="1010"/>
      <c r="C1269" s="1011"/>
      <c r="D1269" s="1011"/>
    </row>
    <row r="1270" spans="1:4">
      <c r="A1270" s="1011"/>
      <c r="B1270" s="1010"/>
      <c r="C1270" s="1011"/>
      <c r="D1270" s="1011"/>
    </row>
    <row r="1271" spans="1:4">
      <c r="A1271" s="1011"/>
      <c r="B1271" s="1010"/>
      <c r="C1271" s="1011"/>
      <c r="D1271" s="1011"/>
    </row>
    <row r="1272" spans="1:4">
      <c r="A1272" s="1011"/>
      <c r="B1272" s="1010"/>
      <c r="C1272" s="1011"/>
      <c r="D1272" s="1011"/>
    </row>
    <row r="1273" spans="1:4">
      <c r="A1273" s="1011"/>
      <c r="B1273" s="1010"/>
      <c r="C1273" s="1011"/>
      <c r="D1273" s="1011"/>
    </row>
    <row r="1274" spans="1:4">
      <c r="A1274" s="1011"/>
      <c r="B1274" s="1010"/>
      <c r="C1274" s="1011"/>
      <c r="D1274" s="1011"/>
    </row>
    <row r="1275" spans="1:4">
      <c r="A1275" s="1011"/>
      <c r="B1275" s="1010"/>
      <c r="C1275" s="1011"/>
      <c r="D1275" s="1011"/>
    </row>
    <row r="1276" spans="1:4">
      <c r="A1276" s="1011"/>
      <c r="B1276" s="1010"/>
      <c r="C1276" s="1011"/>
      <c r="D1276" s="1011"/>
    </row>
    <row r="1277" spans="1:4">
      <c r="A1277" s="1011"/>
      <c r="B1277" s="1010"/>
      <c r="C1277" s="1011"/>
      <c r="D1277" s="1011"/>
    </row>
    <row r="1278" spans="1:4">
      <c r="A1278" s="1011"/>
      <c r="B1278" s="1010"/>
      <c r="C1278" s="1011"/>
      <c r="D1278" s="1011"/>
    </row>
    <row r="1279" spans="1:4">
      <c r="A1279" s="1011"/>
      <c r="B1279" s="1010"/>
      <c r="C1279" s="1011"/>
      <c r="D1279" s="1011"/>
    </row>
    <row r="1280" spans="1:4">
      <c r="A1280" s="1011"/>
      <c r="B1280" s="1010"/>
      <c r="C1280" s="1011"/>
      <c r="D1280" s="1011"/>
    </row>
    <row r="1281" spans="1:4">
      <c r="A1281" s="1011"/>
      <c r="B1281" s="1010"/>
      <c r="C1281" s="1011"/>
      <c r="D1281" s="1011"/>
    </row>
    <row r="1282" spans="1:4">
      <c r="A1282" s="1011"/>
      <c r="B1282" s="1010"/>
      <c r="C1282" s="1011"/>
      <c r="D1282" s="1011"/>
    </row>
    <row r="1283" spans="1:4">
      <c r="A1283" s="1011"/>
      <c r="B1283" s="1010"/>
      <c r="C1283" s="1011"/>
      <c r="D1283" s="1011"/>
    </row>
    <row r="1284" spans="1:4">
      <c r="A1284" s="1011"/>
      <c r="B1284" s="1010"/>
      <c r="C1284" s="1011"/>
      <c r="D1284" s="1011"/>
    </row>
    <row r="1285" spans="1:4">
      <c r="A1285" s="1011"/>
      <c r="B1285" s="1010"/>
      <c r="C1285" s="1011"/>
      <c r="D1285" s="1011"/>
    </row>
    <row r="1286" spans="1:4">
      <c r="A1286" s="1011"/>
      <c r="B1286" s="1010"/>
      <c r="C1286" s="1011"/>
      <c r="D1286" s="1011"/>
    </row>
    <row r="1287" spans="1:4">
      <c r="A1287" s="1011"/>
      <c r="B1287" s="1010"/>
      <c r="C1287" s="1011"/>
      <c r="D1287" s="1011"/>
    </row>
    <row r="1288" spans="1:4">
      <c r="A1288" s="1011"/>
      <c r="B1288" s="1010"/>
      <c r="C1288" s="1011"/>
      <c r="D1288" s="1011"/>
    </row>
    <row r="1289" spans="1:4">
      <c r="A1289" s="1011"/>
      <c r="B1289" s="1010"/>
      <c r="C1289" s="1011"/>
      <c r="D1289" s="1011"/>
    </row>
    <row r="1290" spans="1:4">
      <c r="A1290" s="1011"/>
      <c r="B1290" s="1010"/>
      <c r="C1290" s="1011"/>
      <c r="D1290" s="1011"/>
    </row>
    <row r="1291" spans="1:4">
      <c r="A1291" s="1011"/>
      <c r="B1291" s="1010"/>
      <c r="C1291" s="1011"/>
      <c r="D1291" s="1011"/>
    </row>
    <row r="1292" spans="1:4">
      <c r="A1292" s="1011"/>
      <c r="B1292" s="1010"/>
      <c r="C1292" s="1011"/>
      <c r="D1292" s="1011"/>
    </row>
    <row r="1293" spans="1:4">
      <c r="A1293" s="1011"/>
      <c r="B1293" s="1010"/>
      <c r="C1293" s="1011"/>
      <c r="D1293" s="1011"/>
    </row>
    <row r="1294" spans="1:4">
      <c r="A1294" s="1011"/>
      <c r="B1294" s="1010"/>
      <c r="C1294" s="1011"/>
      <c r="D1294" s="1011"/>
    </row>
    <row r="1295" spans="1:4">
      <c r="A1295" s="1011"/>
      <c r="B1295" s="1010"/>
      <c r="C1295" s="1011"/>
      <c r="D1295" s="1011"/>
    </row>
    <row r="1296" spans="1:4">
      <c r="A1296" s="1011"/>
      <c r="B1296" s="1010"/>
      <c r="C1296" s="1011"/>
      <c r="D1296" s="1011"/>
    </row>
    <row r="1297" spans="1:4">
      <c r="A1297" s="1011"/>
      <c r="B1297" s="1010"/>
      <c r="C1297" s="1011"/>
      <c r="D1297" s="1011"/>
    </row>
    <row r="1298" spans="1:4">
      <c r="A1298" s="1011"/>
      <c r="B1298" s="1010"/>
      <c r="C1298" s="1011"/>
      <c r="D1298" s="1011"/>
    </row>
    <row r="1299" spans="1:4">
      <c r="A1299" s="1011"/>
      <c r="B1299" s="1010"/>
      <c r="C1299" s="1011"/>
      <c r="D1299" s="1011"/>
    </row>
    <row r="1300" spans="1:4">
      <c r="A1300" s="1011"/>
      <c r="B1300" s="1010"/>
      <c r="C1300" s="1011"/>
      <c r="D1300" s="1011"/>
    </row>
    <row r="1301" spans="1:4">
      <c r="A1301" s="1011"/>
      <c r="B1301" s="1010"/>
      <c r="C1301" s="1011"/>
      <c r="D1301" s="1011"/>
    </row>
    <row r="1302" spans="1:4">
      <c r="A1302" s="1011"/>
      <c r="B1302" s="1010"/>
      <c r="C1302" s="1011"/>
      <c r="D1302" s="1011"/>
    </row>
    <row r="1303" spans="1:4">
      <c r="A1303" s="1011"/>
      <c r="B1303" s="1010"/>
      <c r="C1303" s="1011"/>
      <c r="D1303" s="1011"/>
    </row>
    <row r="1304" spans="1:4">
      <c r="A1304" s="1011"/>
      <c r="B1304" s="1010"/>
      <c r="C1304" s="1011"/>
      <c r="D1304" s="1011"/>
    </row>
    <row r="1305" spans="1:4">
      <c r="A1305" s="1011"/>
      <c r="B1305" s="1010"/>
      <c r="C1305" s="1011"/>
      <c r="D1305" s="1011"/>
    </row>
    <row r="1306" spans="1:4">
      <c r="A1306" s="1011"/>
      <c r="B1306" s="1010"/>
      <c r="C1306" s="1011"/>
      <c r="D1306" s="1011"/>
    </row>
    <row r="1307" spans="1:4">
      <c r="A1307" s="1011"/>
      <c r="B1307" s="1010"/>
      <c r="C1307" s="1011"/>
      <c r="D1307" s="1011"/>
    </row>
    <row r="1308" spans="1:4">
      <c r="A1308" s="1011"/>
      <c r="B1308" s="1010"/>
      <c r="C1308" s="1011"/>
      <c r="D1308" s="1011"/>
    </row>
    <row r="1309" spans="1:4">
      <c r="A1309" s="1011"/>
      <c r="B1309" s="1010"/>
      <c r="C1309" s="1011"/>
      <c r="D1309" s="1011"/>
    </row>
    <row r="1310" spans="1:4">
      <c r="A1310" s="1011"/>
      <c r="B1310" s="1010"/>
      <c r="C1310" s="1011"/>
      <c r="D1310" s="1011"/>
    </row>
    <row r="1311" spans="1:4">
      <c r="A1311" s="1011"/>
      <c r="B1311" s="1010"/>
      <c r="C1311" s="1011"/>
      <c r="D1311" s="1011"/>
    </row>
    <row r="1312" spans="1:4">
      <c r="A1312" s="1011"/>
      <c r="B1312" s="1010"/>
      <c r="C1312" s="1011"/>
      <c r="D1312" s="1011"/>
    </row>
    <row r="1313" spans="1:4">
      <c r="A1313" s="1011"/>
      <c r="B1313" s="1010"/>
      <c r="C1313" s="1011"/>
      <c r="D1313" s="1011"/>
    </row>
    <row r="1314" spans="1:4">
      <c r="A1314" s="1011"/>
      <c r="B1314" s="1010"/>
      <c r="C1314" s="1011"/>
      <c r="D1314" s="1011"/>
    </row>
    <row r="1315" spans="1:4">
      <c r="A1315" s="1011"/>
      <c r="B1315" s="1010"/>
      <c r="C1315" s="1011"/>
      <c r="D1315" s="1011"/>
    </row>
    <row r="1316" spans="1:4">
      <c r="A1316" s="1011"/>
      <c r="B1316" s="1010"/>
      <c r="C1316" s="1011"/>
      <c r="D1316" s="1011"/>
    </row>
    <row r="1317" spans="1:4">
      <c r="A1317" s="1011"/>
      <c r="B1317" s="1010"/>
      <c r="C1317" s="1011"/>
      <c r="D1317" s="1011"/>
    </row>
    <row r="1318" spans="1:4">
      <c r="A1318" s="1011"/>
      <c r="B1318" s="1010"/>
      <c r="C1318" s="1011"/>
      <c r="D1318" s="1011"/>
    </row>
    <row r="1319" spans="1:4">
      <c r="A1319" s="1011"/>
      <c r="B1319" s="1010"/>
      <c r="C1319" s="1011"/>
      <c r="D1319" s="1011"/>
    </row>
    <row r="1320" spans="1:4">
      <c r="A1320" s="1011"/>
      <c r="B1320" s="1010"/>
      <c r="C1320" s="1011"/>
      <c r="D1320" s="1011"/>
    </row>
    <row r="1321" spans="1:4">
      <c r="A1321" s="1011"/>
      <c r="B1321" s="1010"/>
      <c r="C1321" s="1011"/>
      <c r="D1321" s="1011"/>
    </row>
    <row r="1322" spans="1:4">
      <c r="A1322" s="1011"/>
      <c r="B1322" s="1010"/>
      <c r="C1322" s="1011"/>
      <c r="D1322" s="1011"/>
    </row>
    <row r="1323" spans="1:4">
      <c r="A1323" s="1011"/>
      <c r="B1323" s="1010"/>
      <c r="C1323" s="1011"/>
      <c r="D1323" s="1011"/>
    </row>
    <row r="1324" spans="1:4">
      <c r="A1324" s="1011"/>
      <c r="B1324" s="1010"/>
      <c r="C1324" s="1011"/>
      <c r="D1324" s="1011"/>
    </row>
    <row r="1325" spans="1:4">
      <c r="A1325" s="1011"/>
      <c r="B1325" s="1010"/>
      <c r="C1325" s="1011"/>
      <c r="D1325" s="1011"/>
    </row>
    <row r="1326" spans="1:4">
      <c r="A1326" s="1011"/>
      <c r="B1326" s="1010"/>
      <c r="C1326" s="1011"/>
      <c r="D1326" s="1011"/>
    </row>
    <row r="1327" spans="1:4">
      <c r="A1327" s="1011"/>
      <c r="B1327" s="1010"/>
      <c r="C1327" s="1011"/>
      <c r="D1327" s="1011"/>
    </row>
    <row r="1328" spans="1:4">
      <c r="A1328" s="1011"/>
      <c r="B1328" s="1010"/>
      <c r="C1328" s="1011"/>
      <c r="D1328" s="1011"/>
    </row>
    <row r="1329" spans="1:4">
      <c r="A1329" s="1011"/>
      <c r="B1329" s="1010"/>
      <c r="C1329" s="1011"/>
      <c r="D1329" s="1011"/>
    </row>
    <row r="1330" spans="1:4">
      <c r="A1330" s="1011"/>
      <c r="B1330" s="1010"/>
      <c r="C1330" s="1011"/>
      <c r="D1330" s="1011"/>
    </row>
    <row r="1331" spans="1:4">
      <c r="A1331" s="1011"/>
      <c r="B1331" s="1010"/>
      <c r="C1331" s="1011"/>
      <c r="D1331" s="1011"/>
    </row>
    <row r="1332" spans="1:4">
      <c r="A1332" s="1011"/>
      <c r="B1332" s="1010"/>
      <c r="C1332" s="1011"/>
      <c r="D1332" s="1011"/>
    </row>
    <row r="1333" spans="1:4">
      <c r="A1333" s="1011"/>
      <c r="B1333" s="1010"/>
      <c r="C1333" s="1011"/>
      <c r="D1333" s="1011"/>
    </row>
    <row r="1334" spans="1:4">
      <c r="A1334" s="1011"/>
      <c r="B1334" s="1010"/>
      <c r="C1334" s="1011"/>
      <c r="D1334" s="1011"/>
    </row>
    <row r="1335" spans="1:4">
      <c r="A1335" s="1011"/>
      <c r="B1335" s="1010"/>
      <c r="C1335" s="1011"/>
      <c r="D1335" s="1011"/>
    </row>
    <row r="1336" spans="1:4">
      <c r="A1336" s="1011"/>
      <c r="B1336" s="1010"/>
      <c r="C1336" s="1011"/>
      <c r="D1336" s="1011"/>
    </row>
    <row r="1337" spans="1:4">
      <c r="A1337" s="1011"/>
      <c r="B1337" s="1010"/>
      <c r="C1337" s="1011"/>
      <c r="D1337" s="1011"/>
    </row>
    <row r="1338" spans="1:4">
      <c r="A1338" s="1011"/>
      <c r="B1338" s="1010"/>
      <c r="C1338" s="1011"/>
      <c r="D1338" s="1011"/>
    </row>
    <row r="1339" spans="1:4">
      <c r="A1339" s="1011"/>
      <c r="B1339" s="1010"/>
      <c r="C1339" s="1011"/>
      <c r="D1339" s="1011"/>
    </row>
    <row r="1340" spans="1:4">
      <c r="A1340" s="1011"/>
      <c r="B1340" s="1010"/>
      <c r="C1340" s="1011"/>
      <c r="D1340" s="1011"/>
    </row>
    <row r="1341" spans="1:4">
      <c r="A1341" s="1011"/>
      <c r="B1341" s="1010"/>
      <c r="C1341" s="1011"/>
      <c r="D1341" s="1011"/>
    </row>
    <row r="1342" spans="1:4">
      <c r="A1342" s="1011"/>
      <c r="B1342" s="1010"/>
      <c r="C1342" s="1011"/>
      <c r="D1342" s="1011"/>
    </row>
    <row r="1343" spans="1:4">
      <c r="A1343" s="1011"/>
      <c r="B1343" s="1010"/>
      <c r="C1343" s="1011"/>
      <c r="D1343" s="1011"/>
    </row>
    <row r="1344" spans="1:4">
      <c r="A1344" s="1011"/>
      <c r="B1344" s="1010"/>
      <c r="C1344" s="1011"/>
      <c r="D1344" s="1011"/>
    </row>
    <row r="1345" spans="1:4">
      <c r="A1345" s="1011"/>
      <c r="B1345" s="1010"/>
      <c r="C1345" s="1011"/>
      <c r="D1345" s="1011"/>
    </row>
    <row r="1346" spans="1:4">
      <c r="A1346" s="1011"/>
      <c r="B1346" s="1010"/>
      <c r="C1346" s="1011"/>
      <c r="D1346" s="1011"/>
    </row>
    <row r="1347" spans="1:4">
      <c r="A1347" s="1011"/>
      <c r="B1347" s="1010"/>
      <c r="C1347" s="1011"/>
      <c r="D1347" s="1011"/>
    </row>
    <row r="1348" spans="1:4">
      <c r="A1348" s="1011"/>
      <c r="B1348" s="1010"/>
      <c r="C1348" s="1011"/>
      <c r="D1348" s="1011"/>
    </row>
    <row r="1349" spans="1:4">
      <c r="A1349" s="1011"/>
      <c r="B1349" s="1010"/>
      <c r="C1349" s="1011"/>
      <c r="D1349" s="1011"/>
    </row>
    <row r="1350" spans="1:4">
      <c r="A1350" s="1011"/>
      <c r="B1350" s="1010"/>
      <c r="C1350" s="1011"/>
      <c r="D1350" s="1011"/>
    </row>
    <row r="1351" spans="1:4">
      <c r="A1351" s="1011"/>
      <c r="B1351" s="1010"/>
      <c r="C1351" s="1011"/>
      <c r="D1351" s="1011"/>
    </row>
    <row r="1352" spans="1:4">
      <c r="A1352" s="1011"/>
      <c r="B1352" s="1010"/>
      <c r="C1352" s="1011"/>
      <c r="D1352" s="1011"/>
    </row>
    <row r="1353" spans="1:4">
      <c r="A1353" s="1011"/>
      <c r="B1353" s="1010"/>
      <c r="C1353" s="1011"/>
      <c r="D1353" s="1011"/>
    </row>
    <row r="1354" spans="1:4">
      <c r="A1354" s="1011"/>
      <c r="B1354" s="1010"/>
      <c r="C1354" s="1011"/>
      <c r="D1354" s="1011"/>
    </row>
    <row r="1355" spans="1:4">
      <c r="A1355" s="1011"/>
      <c r="B1355" s="1010"/>
      <c r="C1355" s="1011"/>
      <c r="D1355" s="1011"/>
    </row>
    <row r="1356" spans="1:4">
      <c r="A1356" s="1011"/>
      <c r="B1356" s="1010"/>
      <c r="C1356" s="1011"/>
      <c r="D1356" s="1011"/>
    </row>
    <row r="1357" spans="1:4">
      <c r="A1357" s="1011"/>
      <c r="B1357" s="1010"/>
      <c r="C1357" s="1011"/>
      <c r="D1357" s="1011"/>
    </row>
    <row r="1358" spans="1:4">
      <c r="A1358" s="1011"/>
      <c r="B1358" s="1010"/>
      <c r="C1358" s="1011"/>
      <c r="D1358" s="1011"/>
    </row>
    <row r="1359" spans="1:4">
      <c r="A1359" s="1011"/>
      <c r="B1359" s="1010"/>
      <c r="C1359" s="1011"/>
      <c r="D1359" s="1011"/>
    </row>
    <row r="1360" spans="1:4">
      <c r="A1360" s="1011"/>
      <c r="B1360" s="1010"/>
      <c r="C1360" s="1011"/>
      <c r="D1360" s="1011"/>
    </row>
    <row r="1361" spans="1:4">
      <c r="A1361" s="1011"/>
      <c r="B1361" s="1010"/>
      <c r="C1361" s="1011"/>
      <c r="D1361" s="1011"/>
    </row>
    <row r="1362" spans="1:4">
      <c r="A1362" s="1011"/>
      <c r="B1362" s="1010"/>
      <c r="C1362" s="1011"/>
      <c r="D1362" s="1011"/>
    </row>
    <row r="1363" spans="1:4">
      <c r="A1363" s="1011"/>
      <c r="B1363" s="1010"/>
      <c r="C1363" s="1011"/>
      <c r="D1363" s="1011"/>
    </row>
    <row r="1364" spans="1:4">
      <c r="A1364" s="1011"/>
      <c r="B1364" s="1010"/>
      <c r="C1364" s="1011"/>
      <c r="D1364" s="1011"/>
    </row>
    <row r="1365" spans="1:4">
      <c r="A1365" s="1011"/>
      <c r="B1365" s="1010"/>
      <c r="C1365" s="1011"/>
      <c r="D1365" s="1011"/>
    </row>
    <row r="1366" spans="1:4">
      <c r="A1366" s="1011"/>
      <c r="B1366" s="1010"/>
      <c r="C1366" s="1011"/>
      <c r="D1366" s="1011"/>
    </row>
    <row r="1367" spans="1:4">
      <c r="A1367" s="1011"/>
      <c r="B1367" s="1010"/>
      <c r="C1367" s="1011"/>
      <c r="D1367" s="1011"/>
    </row>
    <row r="1368" spans="1:4">
      <c r="A1368" s="1011"/>
      <c r="B1368" s="1010"/>
      <c r="C1368" s="1011"/>
      <c r="D1368" s="1011"/>
    </row>
    <row r="1369" spans="1:4">
      <c r="A1369" s="1011"/>
      <c r="B1369" s="1010"/>
      <c r="C1369" s="1011"/>
      <c r="D1369" s="1011"/>
    </row>
    <row r="1370" spans="1:4">
      <c r="A1370" s="1011"/>
      <c r="B1370" s="1010"/>
      <c r="C1370" s="1011"/>
      <c r="D1370" s="1011"/>
    </row>
    <row r="1371" spans="1:4">
      <c r="A1371" s="1011"/>
      <c r="B1371" s="1010"/>
      <c r="C1371" s="1011"/>
      <c r="D1371" s="1011"/>
    </row>
    <row r="1372" spans="1:4">
      <c r="A1372" s="1011"/>
      <c r="B1372" s="1010"/>
      <c r="C1372" s="1011"/>
      <c r="D1372" s="1011"/>
    </row>
    <row r="1373" spans="1:4">
      <c r="A1373" s="1011"/>
      <c r="B1373" s="1010"/>
      <c r="C1373" s="1011"/>
      <c r="D1373" s="1011"/>
    </row>
    <row r="1374" spans="1:4">
      <c r="A1374" s="1011"/>
      <c r="B1374" s="1010"/>
      <c r="C1374" s="1011"/>
      <c r="D1374" s="1011"/>
    </row>
    <row r="1375" spans="1:4">
      <c r="A1375" s="1011"/>
      <c r="B1375" s="1010"/>
      <c r="C1375" s="1011"/>
      <c r="D1375" s="1011"/>
    </row>
    <row r="1376" spans="1:4">
      <c r="A1376" s="1011"/>
      <c r="B1376" s="1010"/>
      <c r="C1376" s="1011"/>
      <c r="D1376" s="1011"/>
    </row>
    <row r="1377" spans="1:4">
      <c r="A1377" s="1011"/>
      <c r="B1377" s="1010"/>
      <c r="C1377" s="1011"/>
      <c r="D1377" s="1011"/>
    </row>
    <row r="1378" spans="1:4">
      <c r="A1378" s="1011"/>
      <c r="B1378" s="1010"/>
      <c r="C1378" s="1011"/>
      <c r="D1378" s="1011"/>
    </row>
    <row r="1379" spans="1:4">
      <c r="A1379" s="1011"/>
      <c r="B1379" s="1010"/>
      <c r="C1379" s="1011"/>
      <c r="D1379" s="1011"/>
    </row>
    <row r="1380" spans="1:4">
      <c r="A1380" s="1011"/>
      <c r="B1380" s="1010"/>
      <c r="C1380" s="1011"/>
      <c r="D1380" s="1011"/>
    </row>
    <row r="1381" spans="1:4">
      <c r="A1381" s="1011"/>
      <c r="B1381" s="1010"/>
      <c r="C1381" s="1011"/>
      <c r="D1381" s="1011"/>
    </row>
    <row r="1382" spans="1:4">
      <c r="A1382" s="1011"/>
      <c r="B1382" s="1010"/>
      <c r="C1382" s="1011"/>
      <c r="D1382" s="1011"/>
    </row>
    <row r="1383" spans="1:4">
      <c r="A1383" s="1011"/>
      <c r="B1383" s="1010"/>
      <c r="C1383" s="1011"/>
      <c r="D1383" s="1011"/>
    </row>
    <row r="1384" spans="1:4">
      <c r="A1384" s="1011"/>
      <c r="B1384" s="1010"/>
      <c r="C1384" s="1011"/>
      <c r="D1384" s="1011"/>
    </row>
    <row r="1385" spans="1:4">
      <c r="A1385" s="1011"/>
      <c r="B1385" s="1010"/>
      <c r="C1385" s="1011"/>
      <c r="D1385" s="1011"/>
    </row>
    <row r="1386" spans="1:4">
      <c r="A1386" s="1011"/>
      <c r="B1386" s="1010"/>
      <c r="C1386" s="1011"/>
      <c r="D1386" s="1011"/>
    </row>
    <row r="1387" spans="1:4">
      <c r="A1387" s="1011"/>
      <c r="B1387" s="1010"/>
      <c r="C1387" s="1011"/>
      <c r="D1387" s="1011"/>
    </row>
    <row r="1388" spans="1:4">
      <c r="A1388" s="1011"/>
      <c r="B1388" s="1010"/>
      <c r="C1388" s="1011"/>
      <c r="D1388" s="1011"/>
    </row>
    <row r="1389" spans="1:4">
      <c r="A1389" s="1011"/>
      <c r="B1389" s="1010"/>
      <c r="C1389" s="1011"/>
      <c r="D1389" s="1011"/>
    </row>
    <row r="1390" spans="1:4">
      <c r="A1390" s="1011"/>
      <c r="B1390" s="1010"/>
      <c r="C1390" s="1011"/>
      <c r="D1390" s="1011"/>
    </row>
    <row r="1391" spans="1:4">
      <c r="A1391" s="1011"/>
      <c r="B1391" s="1010"/>
      <c r="C1391" s="1011"/>
      <c r="D1391" s="1011"/>
    </row>
    <row r="1392" spans="1:4">
      <c r="A1392" s="1011"/>
      <c r="B1392" s="1010"/>
      <c r="C1392" s="1011"/>
      <c r="D1392" s="1011"/>
    </row>
    <row r="1393" spans="1:4">
      <c r="A1393" s="1011"/>
      <c r="B1393" s="1010"/>
      <c r="C1393" s="1011"/>
      <c r="D1393" s="1011"/>
    </row>
    <row r="1394" spans="1:4">
      <c r="A1394" s="1011"/>
      <c r="B1394" s="1010"/>
      <c r="C1394" s="1011"/>
      <c r="D1394" s="1011"/>
    </row>
    <row r="1395" spans="1:4">
      <c r="A1395" s="1011"/>
      <c r="B1395" s="1010"/>
      <c r="C1395" s="1011"/>
      <c r="D1395" s="1011"/>
    </row>
    <row r="1396" spans="1:4">
      <c r="A1396" s="1011"/>
      <c r="B1396" s="1010"/>
      <c r="C1396" s="1011"/>
      <c r="D1396" s="1011"/>
    </row>
    <row r="1397" spans="1:4">
      <c r="A1397" s="1011"/>
      <c r="B1397" s="1010"/>
      <c r="C1397" s="1011"/>
      <c r="D1397" s="1011"/>
    </row>
    <row r="1398" spans="1:4">
      <c r="A1398" s="1011"/>
      <c r="B1398" s="1010"/>
      <c r="C1398" s="1011"/>
      <c r="D1398" s="1011"/>
    </row>
    <row r="1399" spans="1:4">
      <c r="A1399" s="1011"/>
      <c r="B1399" s="1010"/>
      <c r="C1399" s="1011"/>
      <c r="D1399" s="1011"/>
    </row>
    <row r="1400" spans="1:4">
      <c r="A1400" s="1011"/>
      <c r="B1400" s="1010"/>
      <c r="C1400" s="1011"/>
      <c r="D1400" s="1011"/>
    </row>
    <row r="1401" spans="1:4">
      <c r="A1401" s="1011"/>
      <c r="B1401" s="1010"/>
      <c r="C1401" s="1011"/>
      <c r="D1401" s="1011"/>
    </row>
    <row r="1402" spans="1:4">
      <c r="A1402" s="1011"/>
      <c r="B1402" s="1010"/>
      <c r="C1402" s="1011"/>
      <c r="D1402" s="1011"/>
    </row>
    <row r="1403" spans="1:4">
      <c r="A1403" s="1011"/>
      <c r="B1403" s="1010"/>
      <c r="C1403" s="1011"/>
      <c r="D1403" s="1011"/>
    </row>
    <row r="1404" spans="1:4">
      <c r="A1404" s="1011"/>
      <c r="B1404" s="1010"/>
      <c r="C1404" s="1011"/>
      <c r="D1404" s="1011"/>
    </row>
    <row r="1405" spans="1:4">
      <c r="A1405" s="1011"/>
      <c r="B1405" s="1010"/>
      <c r="C1405" s="1011"/>
      <c r="D1405" s="1011"/>
    </row>
    <row r="1406" spans="1:4">
      <c r="A1406" s="1011"/>
      <c r="B1406" s="1010"/>
      <c r="C1406" s="1011"/>
      <c r="D1406" s="1011"/>
    </row>
    <row r="1407" spans="1:4">
      <c r="A1407" s="1011"/>
      <c r="B1407" s="1010"/>
      <c r="C1407" s="1011"/>
      <c r="D1407" s="1011"/>
    </row>
    <row r="1408" spans="1:4">
      <c r="A1408" s="1011"/>
      <c r="B1408" s="1010"/>
      <c r="C1408" s="1011"/>
      <c r="D1408" s="1011"/>
    </row>
    <row r="1409" spans="1:4">
      <c r="A1409" s="1011"/>
      <c r="B1409" s="1010"/>
      <c r="C1409" s="1011"/>
      <c r="D1409" s="1011"/>
    </row>
    <row r="1410" spans="1:4">
      <c r="A1410" s="1011"/>
      <c r="B1410" s="1010"/>
      <c r="C1410" s="1011"/>
      <c r="D1410" s="1011"/>
    </row>
    <row r="1411" spans="1:4">
      <c r="A1411" s="1011"/>
      <c r="B1411" s="1010"/>
      <c r="C1411" s="1011"/>
      <c r="D1411" s="1011"/>
    </row>
    <row r="1412" spans="1:4">
      <c r="A1412" s="1011"/>
      <c r="B1412" s="1010"/>
      <c r="C1412" s="1011"/>
      <c r="D1412" s="1011"/>
    </row>
    <row r="1413" spans="1:4">
      <c r="A1413" s="1011"/>
      <c r="B1413" s="1010"/>
      <c r="C1413" s="1011"/>
      <c r="D1413" s="1011"/>
    </row>
    <row r="1414" spans="1:4">
      <c r="A1414" s="1011"/>
      <c r="B1414" s="1010"/>
      <c r="C1414" s="1011"/>
      <c r="D1414" s="1011"/>
    </row>
    <row r="1415" spans="1:4">
      <c r="A1415" s="1011"/>
      <c r="B1415" s="1010"/>
      <c r="C1415" s="1011"/>
      <c r="D1415" s="1011"/>
    </row>
    <row r="1416" spans="1:4">
      <c r="A1416" s="1011"/>
      <c r="B1416" s="1010"/>
      <c r="C1416" s="1011"/>
      <c r="D1416" s="1011"/>
    </row>
    <row r="1417" spans="1:4">
      <c r="A1417" s="1011"/>
      <c r="B1417" s="1010"/>
      <c r="C1417" s="1011"/>
      <c r="D1417" s="1011"/>
    </row>
    <row r="1418" spans="1:4">
      <c r="A1418" s="1011"/>
      <c r="B1418" s="1010"/>
      <c r="C1418" s="1011"/>
      <c r="D1418" s="1011"/>
    </row>
    <row r="1419" spans="1:4">
      <c r="A1419" s="1011"/>
      <c r="B1419" s="1010"/>
      <c r="C1419" s="1011"/>
      <c r="D1419" s="1011"/>
    </row>
    <row r="1420" spans="1:4">
      <c r="A1420" s="1011"/>
      <c r="B1420" s="1010"/>
      <c r="C1420" s="1011"/>
      <c r="D1420" s="1011"/>
    </row>
    <row r="1421" spans="1:4">
      <c r="A1421" s="1011"/>
      <c r="B1421" s="1010"/>
      <c r="C1421" s="1011"/>
      <c r="D1421" s="1011"/>
    </row>
    <row r="1422" spans="1:4">
      <c r="A1422" s="1011"/>
      <c r="B1422" s="1010"/>
      <c r="C1422" s="1011"/>
      <c r="D1422" s="1011"/>
    </row>
    <row r="1423" spans="1:4">
      <c r="A1423" s="1011"/>
      <c r="B1423" s="1010"/>
      <c r="C1423" s="1011"/>
      <c r="D1423" s="1011"/>
    </row>
    <row r="1424" spans="1:4">
      <c r="A1424" s="1011"/>
      <c r="B1424" s="1010"/>
      <c r="C1424" s="1011"/>
      <c r="D1424" s="1011"/>
    </row>
    <row r="1425" spans="1:4">
      <c r="A1425" s="1011"/>
      <c r="B1425" s="1010"/>
      <c r="C1425" s="1011"/>
      <c r="D1425" s="1011"/>
    </row>
    <row r="1426" spans="1:4">
      <c r="A1426" s="1011"/>
      <c r="B1426" s="1010"/>
      <c r="C1426" s="1011"/>
      <c r="D1426" s="1011"/>
    </row>
    <row r="1427" spans="1:4">
      <c r="A1427" s="1011"/>
      <c r="B1427" s="1010"/>
      <c r="C1427" s="1011"/>
      <c r="D1427" s="1011"/>
    </row>
    <row r="1428" spans="1:4">
      <c r="A1428" s="1011"/>
      <c r="B1428" s="1010"/>
      <c r="C1428" s="1011"/>
      <c r="D1428" s="1011"/>
    </row>
    <row r="1429" spans="1:4">
      <c r="A1429" s="1011"/>
      <c r="B1429" s="1010"/>
      <c r="C1429" s="1011"/>
      <c r="D1429" s="1011"/>
    </row>
    <row r="1430" spans="1:4">
      <c r="A1430" s="1011"/>
      <c r="B1430" s="1010"/>
      <c r="C1430" s="1011"/>
      <c r="D1430" s="1011"/>
    </row>
    <row r="1431" spans="1:4">
      <c r="A1431" s="1011"/>
      <c r="B1431" s="1010"/>
      <c r="C1431" s="1011"/>
      <c r="D1431" s="1011"/>
    </row>
    <row r="1432" spans="1:4">
      <c r="A1432" s="1011"/>
      <c r="B1432" s="1010"/>
      <c r="C1432" s="1011"/>
      <c r="D1432" s="1011"/>
    </row>
    <row r="1433" spans="1:4">
      <c r="A1433" s="1011"/>
      <c r="B1433" s="1010"/>
      <c r="C1433" s="1011"/>
      <c r="D1433" s="1011"/>
    </row>
    <row r="1434" spans="1:4">
      <c r="A1434" s="1011"/>
      <c r="B1434" s="1010"/>
      <c r="C1434" s="1011"/>
      <c r="D1434" s="1011"/>
    </row>
    <row r="1435" spans="1:4">
      <c r="A1435" s="1011"/>
      <c r="B1435" s="1010"/>
      <c r="C1435" s="1011"/>
      <c r="D1435" s="1011"/>
    </row>
    <row r="1436" spans="1:4">
      <c r="A1436" s="1011"/>
      <c r="B1436" s="1010"/>
      <c r="C1436" s="1011"/>
      <c r="D1436" s="1011"/>
    </row>
    <row r="1437" spans="1:4">
      <c r="A1437" s="1011"/>
      <c r="B1437" s="1010"/>
      <c r="C1437" s="1011"/>
      <c r="D1437" s="1011"/>
    </row>
    <row r="1438" spans="1:4">
      <c r="A1438" s="1011"/>
      <c r="B1438" s="1010"/>
      <c r="C1438" s="1011"/>
      <c r="D1438" s="1011"/>
    </row>
    <row r="1439" spans="1:4">
      <c r="A1439" s="1011"/>
      <c r="B1439" s="1010"/>
      <c r="C1439" s="1011"/>
      <c r="D1439" s="1011"/>
    </row>
    <row r="1440" spans="1:4">
      <c r="A1440" s="1011"/>
      <c r="B1440" s="1010"/>
      <c r="C1440" s="1011"/>
      <c r="D1440" s="1011"/>
    </row>
    <row r="1441" spans="1:4">
      <c r="A1441" s="1011"/>
      <c r="B1441" s="1010"/>
      <c r="C1441" s="1011"/>
      <c r="D1441" s="1011"/>
    </row>
    <row r="1442" spans="1:4">
      <c r="A1442" s="1011"/>
      <c r="B1442" s="1010"/>
      <c r="C1442" s="1011"/>
      <c r="D1442" s="1011"/>
    </row>
    <row r="1443" spans="1:4">
      <c r="A1443" s="1011"/>
      <c r="B1443" s="1010"/>
      <c r="C1443" s="1011"/>
      <c r="D1443" s="1011"/>
    </row>
    <row r="1444" spans="1:4">
      <c r="A1444" s="1011"/>
      <c r="B1444" s="1010"/>
      <c r="C1444" s="1011"/>
      <c r="D1444" s="1011"/>
    </row>
    <row r="1445" spans="1:4">
      <c r="A1445" s="1011"/>
      <c r="B1445" s="1010"/>
      <c r="C1445" s="1011"/>
      <c r="D1445" s="1011"/>
    </row>
    <row r="1446" spans="1:4">
      <c r="A1446" s="1011"/>
      <c r="B1446" s="1010"/>
      <c r="C1446" s="1011"/>
      <c r="D1446" s="1011"/>
    </row>
    <row r="1447" spans="1:4">
      <c r="A1447" s="1011"/>
      <c r="B1447" s="1010"/>
      <c r="C1447" s="1011"/>
      <c r="D1447" s="1011"/>
    </row>
    <row r="1448" spans="1:4">
      <c r="A1448" s="1011"/>
      <c r="B1448" s="1010"/>
      <c r="C1448" s="1011"/>
      <c r="D1448" s="1011"/>
    </row>
    <row r="1449" spans="1:4">
      <c r="A1449" s="1011"/>
      <c r="B1449" s="1010"/>
      <c r="C1449" s="1011"/>
      <c r="D1449" s="1011"/>
    </row>
    <row r="1450" spans="1:4">
      <c r="A1450" s="1011"/>
      <c r="B1450" s="1010"/>
      <c r="C1450" s="1011"/>
      <c r="D1450" s="1011"/>
    </row>
    <row r="1451" spans="1:4">
      <c r="A1451" s="1011"/>
      <c r="B1451" s="1010"/>
      <c r="C1451" s="1011"/>
      <c r="D1451" s="1011"/>
    </row>
    <row r="1452" spans="1:4">
      <c r="A1452" s="1011"/>
      <c r="B1452" s="1010"/>
      <c r="C1452" s="1011"/>
      <c r="D1452" s="1011"/>
    </row>
    <row r="1453" spans="1:4">
      <c r="A1453" s="1011"/>
      <c r="B1453" s="1010"/>
      <c r="C1453" s="1011"/>
      <c r="D1453" s="1011"/>
    </row>
    <row r="1454" spans="1:4">
      <c r="A1454" s="1011"/>
      <c r="B1454" s="1010"/>
      <c r="C1454" s="1011"/>
      <c r="D1454" s="1011"/>
    </row>
    <row r="1455" spans="1:4">
      <c r="A1455" s="1011"/>
      <c r="B1455" s="1010"/>
      <c r="C1455" s="1011"/>
      <c r="D1455" s="1011"/>
    </row>
    <row r="1456" spans="1:4">
      <c r="A1456" s="1011"/>
      <c r="B1456" s="1010"/>
      <c r="C1456" s="1011"/>
      <c r="D1456" s="1011"/>
    </row>
    <row r="1457" spans="1:4">
      <c r="A1457" s="1011"/>
      <c r="B1457" s="1010"/>
      <c r="C1457" s="1011"/>
      <c r="D1457" s="1011"/>
    </row>
    <row r="1458" spans="1:4">
      <c r="A1458" s="1011"/>
      <c r="B1458" s="1010"/>
      <c r="C1458" s="1011"/>
      <c r="D1458" s="1011"/>
    </row>
    <row r="1459" spans="1:4">
      <c r="A1459" s="1011"/>
      <c r="B1459" s="1010"/>
      <c r="C1459" s="1011"/>
      <c r="D1459" s="1011"/>
    </row>
    <row r="1460" spans="1:4">
      <c r="A1460" s="1011"/>
      <c r="B1460" s="1010"/>
      <c r="C1460" s="1011"/>
      <c r="D1460" s="1011"/>
    </row>
    <row r="1461" spans="1:4">
      <c r="A1461" s="1011"/>
      <c r="B1461" s="1010"/>
      <c r="C1461" s="1011"/>
      <c r="D1461" s="1011"/>
    </row>
    <row r="1462" spans="1:4">
      <c r="A1462" s="1011"/>
      <c r="B1462" s="1010"/>
      <c r="C1462" s="1011"/>
      <c r="D1462" s="1011"/>
    </row>
    <row r="1463" spans="1:4">
      <c r="A1463" s="1011"/>
      <c r="B1463" s="1010"/>
      <c r="C1463" s="1011"/>
      <c r="D1463" s="1011"/>
    </row>
    <row r="1464" spans="1:4">
      <c r="A1464" s="1011"/>
      <c r="B1464" s="1010"/>
      <c r="C1464" s="1011"/>
      <c r="D1464" s="1011"/>
    </row>
    <row r="1465" spans="1:4">
      <c r="A1465" s="1011"/>
      <c r="B1465" s="1010"/>
      <c r="C1465" s="1011"/>
      <c r="D1465" s="1011"/>
    </row>
    <row r="1466" spans="1:4">
      <c r="A1466" s="1011"/>
      <c r="B1466" s="1010"/>
      <c r="C1466" s="1011"/>
      <c r="D1466" s="1011"/>
    </row>
    <row r="1467" spans="1:4">
      <c r="A1467" s="1011"/>
      <c r="B1467" s="1010"/>
      <c r="C1467" s="1011"/>
      <c r="D1467" s="1011"/>
    </row>
    <row r="1468" spans="1:4">
      <c r="A1468" s="1011"/>
      <c r="B1468" s="1010"/>
      <c r="C1468" s="1011"/>
      <c r="D1468" s="1011"/>
    </row>
    <row r="1469" spans="1:4">
      <c r="A1469" s="1011"/>
      <c r="B1469" s="1010"/>
      <c r="C1469" s="1011"/>
      <c r="D1469" s="1011"/>
    </row>
    <row r="1470" spans="1:4">
      <c r="A1470" s="1011"/>
      <c r="B1470" s="1010"/>
      <c r="C1470" s="1011"/>
      <c r="D1470" s="1011"/>
    </row>
    <row r="1471" spans="1:4">
      <c r="A1471" s="1011"/>
      <c r="B1471" s="1010"/>
      <c r="C1471" s="1011"/>
      <c r="D1471" s="1011"/>
    </row>
    <row r="1472" spans="1:4">
      <c r="A1472" s="1011"/>
      <c r="B1472" s="1010"/>
      <c r="C1472" s="1011"/>
      <c r="D1472" s="1011"/>
    </row>
    <row r="1473" spans="1:4">
      <c r="A1473" s="1011"/>
      <c r="B1473" s="1010"/>
      <c r="C1473" s="1011"/>
      <c r="D1473" s="1011"/>
    </row>
    <row r="1474" spans="1:4">
      <c r="A1474" s="1011"/>
      <c r="B1474" s="1010"/>
      <c r="C1474" s="1011"/>
      <c r="D1474" s="1011"/>
    </row>
    <row r="1475" spans="1:4">
      <c r="A1475" s="1011"/>
      <c r="B1475" s="1010"/>
      <c r="C1475" s="1011"/>
      <c r="D1475" s="1011"/>
    </row>
    <row r="1476" spans="1:4">
      <c r="A1476" s="1011"/>
      <c r="B1476" s="1010"/>
      <c r="C1476" s="1011"/>
      <c r="D1476" s="1011"/>
    </row>
    <row r="1477" spans="1:4">
      <c r="A1477" s="1011"/>
      <c r="B1477" s="1010"/>
      <c r="C1477" s="1011"/>
      <c r="D1477" s="1011"/>
    </row>
    <row r="1478" spans="1:4">
      <c r="A1478" s="1011"/>
      <c r="B1478" s="1010"/>
      <c r="C1478" s="1011"/>
      <c r="D1478" s="1011"/>
    </row>
    <row r="1479" spans="1:4">
      <c r="A1479" s="1011"/>
      <c r="B1479" s="1010"/>
      <c r="C1479" s="1011"/>
      <c r="D1479" s="1011"/>
    </row>
    <row r="1480" spans="1:4">
      <c r="A1480" s="1011"/>
      <c r="B1480" s="1010"/>
      <c r="C1480" s="1011"/>
      <c r="D1480" s="1011"/>
    </row>
    <row r="1481" spans="1:4">
      <c r="A1481" s="1011"/>
      <c r="B1481" s="1010"/>
      <c r="C1481" s="1011"/>
      <c r="D1481" s="1011"/>
    </row>
    <row r="1482" spans="1:4">
      <c r="A1482" s="1011"/>
      <c r="B1482" s="1010"/>
      <c r="C1482" s="1011"/>
      <c r="D1482" s="1011"/>
    </row>
    <row r="1483" spans="1:4">
      <c r="A1483" s="1011"/>
      <c r="B1483" s="1010"/>
      <c r="C1483" s="1011"/>
      <c r="D1483" s="1011"/>
    </row>
    <row r="1484" spans="1:4">
      <c r="A1484" s="1011"/>
      <c r="B1484" s="1010"/>
      <c r="C1484" s="1011"/>
      <c r="D1484" s="1011"/>
    </row>
    <row r="1485" spans="1:4">
      <c r="A1485" s="1011"/>
      <c r="B1485" s="1010"/>
      <c r="C1485" s="1011"/>
      <c r="D1485" s="1011"/>
    </row>
    <row r="1486" spans="1:4">
      <c r="A1486" s="1011"/>
      <c r="B1486" s="1010"/>
      <c r="C1486" s="1011"/>
      <c r="D1486" s="1011"/>
    </row>
    <row r="1487" spans="1:4">
      <c r="A1487" s="1011"/>
      <c r="B1487" s="1010"/>
      <c r="C1487" s="1011"/>
      <c r="D1487" s="1011"/>
    </row>
    <row r="1488" spans="1:4">
      <c r="A1488" s="1011"/>
      <c r="B1488" s="1010"/>
      <c r="C1488" s="1011"/>
      <c r="D1488" s="1011"/>
    </row>
    <row r="1489" spans="1:4">
      <c r="A1489" s="1011"/>
      <c r="B1489" s="1010"/>
      <c r="C1489" s="1011"/>
      <c r="D1489" s="1011"/>
    </row>
    <row r="1490" spans="1:4">
      <c r="A1490" s="1011"/>
      <c r="B1490" s="1010"/>
      <c r="C1490" s="1011"/>
      <c r="D1490" s="1011"/>
    </row>
    <row r="1491" spans="1:4">
      <c r="A1491" s="1011"/>
      <c r="B1491" s="1010"/>
      <c r="C1491" s="1011"/>
      <c r="D1491" s="1011"/>
    </row>
    <row r="1492" spans="1:4">
      <c r="A1492" s="1011"/>
      <c r="B1492" s="1010"/>
      <c r="C1492" s="1011"/>
      <c r="D1492" s="1011"/>
    </row>
    <row r="1493" spans="1:4">
      <c r="A1493" s="1011"/>
      <c r="B1493" s="1010"/>
      <c r="C1493" s="1011"/>
      <c r="D1493" s="1011"/>
    </row>
    <row r="1494" spans="1:4">
      <c r="A1494" s="1011"/>
      <c r="B1494" s="1010"/>
      <c r="C1494" s="1011"/>
      <c r="D1494" s="1011"/>
    </row>
    <row r="1495" spans="1:4">
      <c r="A1495" s="1011"/>
      <c r="B1495" s="1010"/>
      <c r="C1495" s="1011"/>
      <c r="D1495" s="1011"/>
    </row>
    <row r="1496" spans="1:4">
      <c r="A1496" s="1011"/>
      <c r="B1496" s="1010"/>
      <c r="C1496" s="1011"/>
      <c r="D1496" s="1011"/>
    </row>
    <row r="1497" spans="1:4">
      <c r="A1497" s="1011"/>
      <c r="B1497" s="1010"/>
      <c r="C1497" s="1011"/>
      <c r="D1497" s="1011"/>
    </row>
    <row r="1498" spans="1:4">
      <c r="A1498" s="1011"/>
      <c r="B1498" s="1010"/>
      <c r="C1498" s="1011"/>
      <c r="D1498" s="1011"/>
    </row>
    <row r="1499" spans="1:4">
      <c r="A1499" s="1011"/>
      <c r="B1499" s="1010"/>
      <c r="C1499" s="1011"/>
      <c r="D1499" s="1011"/>
    </row>
    <row r="1500" spans="1:4">
      <c r="A1500" s="1011"/>
      <c r="B1500" s="1010"/>
      <c r="C1500" s="1011"/>
      <c r="D1500" s="1011"/>
    </row>
    <row r="1501" spans="1:4">
      <c r="A1501" s="1011"/>
      <c r="B1501" s="1010"/>
      <c r="C1501" s="1011"/>
      <c r="D1501" s="1011"/>
    </row>
    <row r="1502" spans="1:4">
      <c r="A1502" s="1011"/>
      <c r="B1502" s="1010"/>
      <c r="C1502" s="1011"/>
      <c r="D1502" s="1011"/>
    </row>
    <row r="1503" spans="1:4">
      <c r="A1503" s="1011"/>
      <c r="B1503" s="1010"/>
      <c r="C1503" s="1011"/>
      <c r="D1503" s="1011"/>
    </row>
    <row r="1504" spans="1:4">
      <c r="A1504" s="1011"/>
      <c r="B1504" s="1010"/>
      <c r="C1504" s="1011"/>
      <c r="D1504" s="1011"/>
    </row>
    <row r="1505" spans="1:4">
      <c r="A1505" s="1011"/>
      <c r="B1505" s="1010"/>
      <c r="C1505" s="1011"/>
      <c r="D1505" s="1011"/>
    </row>
    <row r="1506" spans="1:4">
      <c r="A1506" s="1011"/>
      <c r="B1506" s="1010"/>
      <c r="C1506" s="1011"/>
      <c r="D1506" s="1011"/>
    </row>
    <row r="1507" spans="1:4">
      <c r="A1507" s="1011"/>
      <c r="B1507" s="1010"/>
      <c r="C1507" s="1011"/>
      <c r="D1507" s="1011"/>
    </row>
    <row r="1508" spans="1:4">
      <c r="A1508" s="1011"/>
      <c r="B1508" s="1010"/>
      <c r="C1508" s="1011"/>
      <c r="D1508" s="1011"/>
    </row>
    <row r="1509" spans="1:4">
      <c r="A1509" s="1011"/>
      <c r="B1509" s="1010"/>
      <c r="C1509" s="1011"/>
      <c r="D1509" s="1011"/>
    </row>
    <row r="1510" spans="1:4">
      <c r="A1510" s="1011"/>
      <c r="B1510" s="1010"/>
      <c r="C1510" s="1011"/>
      <c r="D1510" s="1011"/>
    </row>
    <row r="1511" spans="1:4">
      <c r="A1511" s="1011"/>
      <c r="B1511" s="1010"/>
      <c r="C1511" s="1011"/>
      <c r="D1511" s="1011"/>
    </row>
    <row r="1512" spans="1:4">
      <c r="A1512" s="1011"/>
      <c r="B1512" s="1010"/>
      <c r="C1512" s="1011"/>
      <c r="D1512" s="1011"/>
    </row>
    <row r="1513" spans="1:4">
      <c r="A1513" s="1011"/>
      <c r="B1513" s="1010"/>
      <c r="C1513" s="1011"/>
      <c r="D1513" s="1011"/>
    </row>
    <row r="1514" spans="1:4">
      <c r="A1514" s="1011"/>
      <c r="B1514" s="1010"/>
      <c r="C1514" s="1011"/>
      <c r="D1514" s="1011"/>
    </row>
    <row r="1515" spans="1:4">
      <c r="A1515" s="1011"/>
      <c r="B1515" s="1010"/>
      <c r="C1515" s="1011"/>
      <c r="D1515" s="1011"/>
    </row>
    <row r="1516" spans="1:4">
      <c r="A1516" s="1011"/>
      <c r="B1516" s="1010"/>
      <c r="C1516" s="1011"/>
      <c r="D1516" s="1011"/>
    </row>
    <row r="1517" spans="1:4">
      <c r="A1517" s="1011"/>
      <c r="B1517" s="1010"/>
      <c r="C1517" s="1011"/>
      <c r="D1517" s="1011"/>
    </row>
    <row r="1518" spans="1:4">
      <c r="A1518" s="1011"/>
      <c r="B1518" s="1010"/>
      <c r="C1518" s="1011"/>
      <c r="D1518" s="1011"/>
    </row>
    <row r="1519" spans="1:4">
      <c r="A1519" s="1011"/>
      <c r="B1519" s="1010"/>
      <c r="C1519" s="1011"/>
      <c r="D1519" s="1011"/>
    </row>
    <row r="1520" spans="1:4">
      <c r="A1520" s="1011"/>
      <c r="B1520" s="1010"/>
      <c r="C1520" s="1011"/>
      <c r="D1520" s="1011"/>
    </row>
    <row r="1521" spans="1:4">
      <c r="A1521" s="1011"/>
      <c r="B1521" s="1010"/>
      <c r="C1521" s="1011"/>
      <c r="D1521" s="1011"/>
    </row>
    <row r="1522" spans="1:4">
      <c r="A1522" s="1011"/>
      <c r="B1522" s="1010"/>
      <c r="C1522" s="1011"/>
      <c r="D1522" s="1011"/>
    </row>
    <row r="1523" spans="1:4">
      <c r="A1523" s="1011"/>
      <c r="B1523" s="1010"/>
      <c r="C1523" s="1011"/>
      <c r="D1523" s="1011"/>
    </row>
    <row r="1524" spans="1:4">
      <c r="A1524" s="1011"/>
      <c r="B1524" s="1010"/>
      <c r="C1524" s="1011"/>
      <c r="D1524" s="1011"/>
    </row>
    <row r="1525" spans="1:4">
      <c r="A1525" s="1011"/>
      <c r="B1525" s="1010"/>
      <c r="C1525" s="1011"/>
      <c r="D1525" s="1011"/>
    </row>
    <row r="1526" spans="1:4">
      <c r="A1526" s="1011"/>
      <c r="B1526" s="1010"/>
      <c r="C1526" s="1011"/>
      <c r="D1526" s="1011"/>
    </row>
    <row r="1527" spans="1:4">
      <c r="A1527" s="1011"/>
      <c r="B1527" s="1010"/>
      <c r="C1527" s="1011"/>
      <c r="D1527" s="1011"/>
    </row>
    <row r="1528" spans="1:4">
      <c r="A1528" s="1011"/>
      <c r="B1528" s="1010"/>
      <c r="C1528" s="1011"/>
      <c r="D1528" s="1011"/>
    </row>
    <row r="1529" spans="1:4">
      <c r="A1529" s="1011"/>
      <c r="B1529" s="1010"/>
      <c r="C1529" s="1011"/>
      <c r="D1529" s="1011"/>
    </row>
    <row r="1530" spans="1:4">
      <c r="A1530" s="1011"/>
      <c r="B1530" s="1010"/>
      <c r="C1530" s="1011"/>
      <c r="D1530" s="1011"/>
    </row>
    <row r="1531" spans="1:4">
      <c r="A1531" s="1011"/>
      <c r="B1531" s="1010"/>
      <c r="C1531" s="1011"/>
      <c r="D1531" s="1011"/>
    </row>
    <row r="1532" spans="1:4">
      <c r="A1532" s="1011"/>
      <c r="B1532" s="1010"/>
      <c r="C1532" s="1011"/>
      <c r="D1532" s="1011"/>
    </row>
    <row r="1533" spans="1:4">
      <c r="A1533" s="1011"/>
      <c r="B1533" s="1010"/>
      <c r="C1533" s="1011"/>
      <c r="D1533" s="1011"/>
    </row>
    <row r="1534" spans="1:4">
      <c r="A1534" s="1011"/>
      <c r="B1534" s="1010"/>
      <c r="C1534" s="1011"/>
      <c r="D1534" s="1011"/>
    </row>
    <row r="1535" spans="1:4">
      <c r="A1535" s="1011"/>
      <c r="B1535" s="1010"/>
      <c r="C1535" s="1011"/>
      <c r="D1535" s="1011"/>
    </row>
    <row r="1536" spans="1:4">
      <c r="A1536" s="1011"/>
      <c r="B1536" s="1010"/>
      <c r="C1536" s="1011"/>
      <c r="D1536" s="1011"/>
    </row>
    <row r="1537" spans="1:4">
      <c r="A1537" s="1011"/>
      <c r="B1537" s="1010"/>
      <c r="C1537" s="1011"/>
      <c r="D1537" s="1011"/>
    </row>
    <row r="1538" spans="1:4">
      <c r="A1538" s="1011"/>
      <c r="B1538" s="1010"/>
      <c r="C1538" s="1011"/>
      <c r="D1538" s="1011"/>
    </row>
    <row r="1539" spans="1:4">
      <c r="A1539" s="1011"/>
      <c r="B1539" s="1010"/>
      <c r="C1539" s="1011"/>
      <c r="D1539" s="1011"/>
    </row>
    <row r="1540" spans="1:4">
      <c r="A1540" s="1011"/>
      <c r="B1540" s="1010"/>
      <c r="C1540" s="1011"/>
      <c r="D1540" s="1011"/>
    </row>
    <row r="1541" spans="1:4">
      <c r="A1541" s="1011"/>
      <c r="B1541" s="1010"/>
      <c r="C1541" s="1011"/>
      <c r="D1541" s="1011"/>
    </row>
    <row r="1542" spans="1:4">
      <c r="A1542" s="1011"/>
      <c r="B1542" s="1010"/>
      <c r="C1542" s="1011"/>
      <c r="D1542" s="1011"/>
    </row>
    <row r="1543" spans="1:4">
      <c r="A1543" s="1011"/>
      <c r="B1543" s="1010"/>
      <c r="C1543" s="1011"/>
      <c r="D1543" s="1011"/>
    </row>
    <row r="1544" spans="1:4">
      <c r="A1544" s="1011"/>
      <c r="B1544" s="1010"/>
      <c r="C1544" s="1011"/>
      <c r="D1544" s="1011"/>
    </row>
    <row r="1545" spans="1:4">
      <c r="A1545" s="1011"/>
      <c r="B1545" s="1010"/>
      <c r="C1545" s="1011"/>
      <c r="D1545" s="1011"/>
    </row>
    <row r="1546" spans="1:4">
      <c r="A1546" s="1011"/>
      <c r="B1546" s="1010"/>
      <c r="C1546" s="1011"/>
      <c r="D1546" s="1011"/>
    </row>
    <row r="1547" spans="1:4">
      <c r="A1547" s="1011"/>
      <c r="B1547" s="1010"/>
      <c r="C1547" s="1011"/>
      <c r="D1547" s="1011"/>
    </row>
    <row r="1548" spans="1:4">
      <c r="A1548" s="1011"/>
      <c r="B1548" s="1010"/>
      <c r="C1548" s="1011"/>
      <c r="D1548" s="1011"/>
    </row>
    <row r="1549" spans="1:4">
      <c r="A1549" s="1011"/>
      <c r="B1549" s="1010"/>
      <c r="C1549" s="1011"/>
      <c r="D1549" s="1011"/>
    </row>
    <row r="1550" spans="1:4">
      <c r="A1550" s="1011"/>
      <c r="B1550" s="1010"/>
      <c r="C1550" s="1011"/>
      <c r="D1550" s="1011"/>
    </row>
    <row r="1551" spans="1:4">
      <c r="A1551" s="1011"/>
      <c r="B1551" s="1010"/>
      <c r="C1551" s="1011"/>
      <c r="D1551" s="1011"/>
    </row>
    <row r="1552" spans="1:4">
      <c r="A1552" s="1011"/>
      <c r="B1552" s="1010"/>
      <c r="C1552" s="1011"/>
      <c r="D1552" s="1011"/>
    </row>
    <row r="1553" spans="1:4">
      <c r="A1553" s="1011"/>
      <c r="B1553" s="1010"/>
      <c r="C1553" s="1011"/>
      <c r="D1553" s="1011"/>
    </row>
    <row r="1554" spans="1:4">
      <c r="A1554" s="1011"/>
      <c r="B1554" s="1010"/>
      <c r="C1554" s="1011"/>
      <c r="D1554" s="1011"/>
    </row>
    <row r="1555" spans="1:4">
      <c r="A1555" s="1011"/>
      <c r="B1555" s="1010"/>
      <c r="C1555" s="1011"/>
      <c r="D1555" s="1011"/>
    </row>
    <row r="1556" spans="1:4">
      <c r="A1556" s="1011"/>
      <c r="B1556" s="1010"/>
      <c r="C1556" s="1011"/>
      <c r="D1556" s="1011"/>
    </row>
    <row r="1557" spans="1:4">
      <c r="A1557" s="1011"/>
      <c r="B1557" s="1010"/>
      <c r="C1557" s="1011"/>
      <c r="D1557" s="1011"/>
    </row>
    <row r="1558" spans="1:4">
      <c r="A1558" s="1011"/>
      <c r="B1558" s="1010"/>
      <c r="C1558" s="1011"/>
      <c r="D1558" s="1011"/>
    </row>
    <row r="1559" spans="1:4">
      <c r="A1559" s="1011"/>
      <c r="B1559" s="1010"/>
      <c r="C1559" s="1011"/>
      <c r="D1559" s="1011"/>
    </row>
    <row r="1560" spans="1:4">
      <c r="A1560" s="1011"/>
      <c r="B1560" s="1010"/>
      <c r="C1560" s="1011"/>
      <c r="D1560" s="1011"/>
    </row>
    <row r="1561" spans="1:4">
      <c r="A1561" s="1011"/>
      <c r="B1561" s="1010"/>
      <c r="C1561" s="1011"/>
      <c r="D1561" s="1011"/>
    </row>
    <row r="1562" spans="1:4">
      <c r="A1562" s="1011"/>
      <c r="B1562" s="1010"/>
      <c r="C1562" s="1011"/>
      <c r="D1562" s="1011"/>
    </row>
    <row r="1563" spans="1:4">
      <c r="A1563" s="1011"/>
      <c r="B1563" s="1010"/>
      <c r="C1563" s="1011"/>
      <c r="D1563" s="1011"/>
    </row>
    <row r="1564" spans="1:4">
      <c r="A1564" s="1011"/>
      <c r="B1564" s="1010"/>
      <c r="C1564" s="1011"/>
      <c r="D1564" s="1011"/>
    </row>
    <row r="1565" spans="1:4">
      <c r="A1565" s="1011"/>
      <c r="B1565" s="1010"/>
      <c r="C1565" s="1011"/>
      <c r="D1565" s="1011"/>
    </row>
    <row r="1566" spans="1:4">
      <c r="A1566" s="1011"/>
      <c r="B1566" s="1010"/>
      <c r="C1566" s="1011"/>
      <c r="D1566" s="1011"/>
    </row>
    <row r="1567" spans="1:4">
      <c r="A1567" s="1011"/>
      <c r="B1567" s="1010"/>
      <c r="C1567" s="1011"/>
      <c r="D1567" s="1011"/>
    </row>
    <row r="1568" spans="1:4">
      <c r="A1568" s="1011"/>
      <c r="B1568" s="1010"/>
      <c r="C1568" s="1011"/>
      <c r="D1568" s="1011"/>
    </row>
    <row r="1569" spans="1:4">
      <c r="A1569" s="1011"/>
      <c r="B1569" s="1010"/>
      <c r="C1569" s="1011"/>
      <c r="D1569" s="1011"/>
    </row>
    <row r="1570" spans="1:4">
      <c r="A1570" s="1011"/>
      <c r="B1570" s="1010"/>
      <c r="C1570" s="1011"/>
      <c r="D1570" s="1011"/>
    </row>
    <row r="1571" spans="1:4">
      <c r="A1571" s="1011"/>
      <c r="B1571" s="1010"/>
      <c r="C1571" s="1011"/>
      <c r="D1571" s="1011"/>
    </row>
    <row r="1572" spans="1:4">
      <c r="A1572" s="1011"/>
      <c r="B1572" s="1010"/>
      <c r="C1572" s="1011"/>
      <c r="D1572" s="1011"/>
    </row>
    <row r="1573" spans="1:4">
      <c r="A1573" s="1011"/>
      <c r="B1573" s="1010"/>
      <c r="C1573" s="1011"/>
      <c r="D1573" s="1011"/>
    </row>
    <row r="1574" spans="1:4">
      <c r="A1574" s="1011"/>
      <c r="B1574" s="1010"/>
      <c r="C1574" s="1011"/>
      <c r="D1574" s="1011"/>
    </row>
    <row r="1575" spans="1:4">
      <c r="A1575" s="1011"/>
      <c r="B1575" s="1010"/>
      <c r="C1575" s="1011"/>
      <c r="D1575" s="1011"/>
    </row>
    <row r="1576" spans="1:4">
      <c r="A1576" s="1011"/>
      <c r="B1576" s="1010"/>
      <c r="C1576" s="1011"/>
      <c r="D1576" s="1011"/>
    </row>
    <row r="1577" spans="1:4">
      <c r="A1577" s="1011"/>
      <c r="B1577" s="1010"/>
      <c r="C1577" s="1011"/>
      <c r="D1577" s="1011"/>
    </row>
    <row r="1578" spans="1:4">
      <c r="A1578" s="1011"/>
      <c r="B1578" s="1010"/>
      <c r="C1578" s="1011"/>
      <c r="D1578" s="1011"/>
    </row>
    <row r="1579" spans="1:4">
      <c r="A1579" s="1011"/>
      <c r="B1579" s="1010"/>
      <c r="C1579" s="1011"/>
      <c r="D1579" s="1011"/>
    </row>
    <row r="1580" spans="1:4">
      <c r="A1580" s="1011"/>
      <c r="B1580" s="1010"/>
      <c r="C1580" s="1011"/>
      <c r="D1580" s="1011"/>
    </row>
    <row r="1581" spans="1:4">
      <c r="A1581" s="1011"/>
      <c r="B1581" s="1010"/>
      <c r="C1581" s="1011"/>
      <c r="D1581" s="1011"/>
    </row>
    <row r="1582" spans="1:4">
      <c r="A1582" s="1011"/>
      <c r="B1582" s="1010"/>
      <c r="C1582" s="1011"/>
      <c r="D1582" s="1011"/>
    </row>
    <row r="1583" spans="1:4">
      <c r="A1583" s="1011"/>
      <c r="B1583" s="1010"/>
      <c r="C1583" s="1011"/>
      <c r="D1583" s="1011"/>
    </row>
    <row r="1584" spans="1:4">
      <c r="A1584" s="1011"/>
      <c r="B1584" s="1010"/>
      <c r="C1584" s="1011"/>
      <c r="D1584" s="1011"/>
    </row>
    <row r="1585" spans="1:4">
      <c r="A1585" s="1011"/>
      <c r="B1585" s="1010"/>
      <c r="C1585" s="1011"/>
      <c r="D1585" s="1011"/>
    </row>
    <row r="1586" spans="1:4">
      <c r="A1586" s="1011"/>
      <c r="B1586" s="1010"/>
      <c r="C1586" s="1011"/>
      <c r="D1586" s="1011"/>
    </row>
    <row r="1587" spans="1:4">
      <c r="A1587" s="1011"/>
      <c r="B1587" s="1010"/>
      <c r="C1587" s="1011"/>
      <c r="D1587" s="1011"/>
    </row>
    <row r="1588" spans="1:4">
      <c r="A1588" s="1011"/>
      <c r="B1588" s="1010"/>
      <c r="C1588" s="1011"/>
      <c r="D1588" s="1011"/>
    </row>
    <row r="1589" spans="1:4">
      <c r="A1589" s="1011"/>
      <c r="B1589" s="1010"/>
      <c r="C1589" s="1011"/>
      <c r="D1589" s="1011"/>
    </row>
    <row r="1590" spans="1:4">
      <c r="A1590" s="1011"/>
      <c r="B1590" s="1010"/>
      <c r="C1590" s="1011"/>
      <c r="D1590" s="1011"/>
    </row>
    <row r="1591" spans="1:4">
      <c r="A1591" s="1011"/>
      <c r="B1591" s="1010"/>
      <c r="C1591" s="1011"/>
      <c r="D1591" s="1011"/>
    </row>
    <row r="1592" spans="1:4">
      <c r="A1592" s="1011"/>
      <c r="B1592" s="1010"/>
      <c r="C1592" s="1011"/>
      <c r="D1592" s="1011"/>
    </row>
    <row r="1593" spans="1:4">
      <c r="A1593" s="1011"/>
      <c r="B1593" s="1010"/>
      <c r="C1593" s="1011"/>
      <c r="D1593" s="1011"/>
    </row>
    <row r="1594" spans="1:4">
      <c r="A1594" s="1011"/>
      <c r="B1594" s="1010"/>
      <c r="C1594" s="1011"/>
      <c r="D1594" s="1011"/>
    </row>
    <row r="1595" spans="1:4">
      <c r="A1595" s="1011"/>
      <c r="B1595" s="1010"/>
      <c r="C1595" s="1011"/>
      <c r="D1595" s="1011"/>
    </row>
    <row r="1596" spans="1:4">
      <c r="A1596" s="1011"/>
      <c r="B1596" s="1010"/>
      <c r="C1596" s="1011"/>
      <c r="D1596" s="1011"/>
    </row>
    <row r="1597" spans="1:4">
      <c r="A1597" s="1011"/>
      <c r="B1597" s="1010"/>
      <c r="C1597" s="1011"/>
      <c r="D1597" s="1011"/>
    </row>
    <row r="1598" spans="1:4">
      <c r="A1598" s="1011"/>
      <c r="B1598" s="1010"/>
      <c r="C1598" s="1011"/>
      <c r="D1598" s="1011"/>
    </row>
    <row r="1599" spans="1:4">
      <c r="A1599" s="1011"/>
      <c r="B1599" s="1010"/>
      <c r="C1599" s="1011"/>
      <c r="D1599" s="1011"/>
    </row>
    <row r="1600" spans="1:4">
      <c r="A1600" s="1011"/>
      <c r="B1600" s="1010"/>
      <c r="C1600" s="1011"/>
      <c r="D1600" s="1011"/>
    </row>
    <row r="1601" spans="1:4">
      <c r="A1601" s="1011"/>
      <c r="B1601" s="1010"/>
      <c r="C1601" s="1011"/>
      <c r="D1601" s="1011"/>
    </row>
    <row r="1602" spans="1:4">
      <c r="A1602" s="1011"/>
      <c r="B1602" s="1010"/>
      <c r="C1602" s="1011"/>
      <c r="D1602" s="1011"/>
    </row>
    <row r="1603" spans="1:4">
      <c r="A1603" s="1011"/>
      <c r="B1603" s="1010"/>
      <c r="C1603" s="1011"/>
      <c r="D1603" s="1011"/>
    </row>
    <row r="1604" spans="1:4">
      <c r="A1604" s="1011"/>
      <c r="B1604" s="1010"/>
      <c r="C1604" s="1011"/>
      <c r="D1604" s="1011"/>
    </row>
    <row r="1605" spans="1:4">
      <c r="A1605" s="1011"/>
      <c r="B1605" s="1010"/>
      <c r="C1605" s="1011"/>
      <c r="D1605" s="1011"/>
    </row>
    <row r="1606" spans="1:4">
      <c r="A1606" s="1011"/>
      <c r="B1606" s="1010"/>
      <c r="C1606" s="1011"/>
      <c r="D1606" s="1011"/>
    </row>
    <row r="1607" spans="1:4">
      <c r="A1607" s="1011"/>
      <c r="B1607" s="1010"/>
      <c r="C1607" s="1011"/>
      <c r="D1607" s="1011"/>
    </row>
    <row r="1608" spans="1:4">
      <c r="A1608" s="1011"/>
      <c r="B1608" s="1010"/>
      <c r="C1608" s="1011"/>
      <c r="D1608" s="1011"/>
    </row>
    <row r="1609" spans="1:4">
      <c r="A1609" s="1011"/>
      <c r="B1609" s="1010"/>
      <c r="C1609" s="1011"/>
      <c r="D1609" s="1011"/>
    </row>
    <row r="1610" spans="1:4">
      <c r="A1610" s="1011"/>
      <c r="B1610" s="1010"/>
      <c r="C1610" s="1011"/>
      <c r="D1610" s="1011"/>
    </row>
    <row r="1611" spans="1:4">
      <c r="A1611" s="1011"/>
      <c r="B1611" s="1010"/>
      <c r="C1611" s="1011"/>
      <c r="D1611" s="1011"/>
    </row>
    <row r="1612" spans="1:4">
      <c r="A1612" s="1011"/>
      <c r="B1612" s="1010"/>
      <c r="C1612" s="1011"/>
      <c r="D1612" s="1011"/>
    </row>
    <row r="1613" spans="1:4">
      <c r="A1613" s="1011"/>
      <c r="B1613" s="1010"/>
      <c r="C1613" s="1011"/>
      <c r="D1613" s="1011"/>
    </row>
    <row r="1614" spans="1:4">
      <c r="A1614" s="1011"/>
      <c r="B1614" s="1010"/>
      <c r="C1614" s="1011"/>
      <c r="D1614" s="1011"/>
    </row>
    <row r="1615" spans="1:4">
      <c r="A1615" s="1011"/>
      <c r="B1615" s="1010"/>
      <c r="C1615" s="1011"/>
      <c r="D1615" s="1011"/>
    </row>
    <row r="1616" spans="1:4">
      <c r="A1616" s="1011"/>
      <c r="B1616" s="1010"/>
      <c r="C1616" s="1011"/>
      <c r="D1616" s="1011"/>
    </row>
    <row r="1617" spans="1:4">
      <c r="A1617" s="1011"/>
      <c r="B1617" s="1010"/>
      <c r="C1617" s="1011"/>
      <c r="D1617" s="1011"/>
    </row>
    <row r="1618" spans="1:4">
      <c r="A1618" s="1011"/>
      <c r="B1618" s="1010"/>
      <c r="C1618" s="1011"/>
      <c r="D1618" s="1011"/>
    </row>
    <row r="1619" spans="1:4">
      <c r="A1619" s="1011"/>
      <c r="B1619" s="1010"/>
      <c r="C1619" s="1011"/>
      <c r="D1619" s="1011"/>
    </row>
    <row r="1620" spans="1:4">
      <c r="A1620" s="1011"/>
      <c r="B1620" s="1010"/>
      <c r="C1620" s="1011"/>
      <c r="D1620" s="1011"/>
    </row>
    <row r="1621" spans="1:4">
      <c r="A1621" s="1011"/>
      <c r="B1621" s="1010"/>
      <c r="C1621" s="1011"/>
      <c r="D1621" s="1011"/>
    </row>
    <row r="1622" spans="1:4">
      <c r="A1622" s="1011"/>
      <c r="B1622" s="1010"/>
      <c r="C1622" s="1011"/>
      <c r="D1622" s="1011"/>
    </row>
    <row r="1623" spans="1:4">
      <c r="A1623" s="1011"/>
      <c r="B1623" s="1010"/>
      <c r="C1623" s="1011"/>
      <c r="D1623" s="1011"/>
    </row>
    <row r="1624" spans="1:4">
      <c r="A1624" s="1011"/>
      <c r="B1624" s="1010"/>
      <c r="C1624" s="1011"/>
      <c r="D1624" s="1011"/>
    </row>
    <row r="1625" spans="1:4">
      <c r="A1625" s="1011"/>
      <c r="B1625" s="1010"/>
      <c r="C1625" s="1011"/>
      <c r="D1625" s="1011"/>
    </row>
    <row r="1626" spans="1:4">
      <c r="A1626" s="1011"/>
      <c r="B1626" s="1010"/>
      <c r="C1626" s="1011"/>
      <c r="D1626" s="1011"/>
    </row>
    <row r="1627" spans="1:4">
      <c r="A1627" s="1011"/>
      <c r="B1627" s="1010"/>
      <c r="C1627" s="1011"/>
      <c r="D1627" s="1011"/>
    </row>
    <row r="1628" spans="1:4">
      <c r="A1628" s="1011"/>
      <c r="B1628" s="1010"/>
      <c r="C1628" s="1011"/>
      <c r="D1628" s="1011"/>
    </row>
    <row r="1629" spans="1:4">
      <c r="A1629" s="1011"/>
      <c r="B1629" s="1010"/>
      <c r="C1629" s="1011"/>
      <c r="D1629" s="1011"/>
    </row>
    <row r="1630" spans="1:4">
      <c r="A1630" s="1011"/>
      <c r="B1630" s="1010"/>
      <c r="C1630" s="1011"/>
      <c r="D1630" s="1011"/>
    </row>
    <row r="1631" spans="1:4">
      <c r="A1631" s="1011"/>
      <c r="B1631" s="1010"/>
      <c r="C1631" s="1011"/>
      <c r="D1631" s="1011"/>
    </row>
    <row r="1632" spans="1:4">
      <c r="A1632" s="1011"/>
      <c r="B1632" s="1010"/>
      <c r="C1632" s="1011"/>
      <c r="D1632" s="1011"/>
    </row>
    <row r="1633" spans="1:4">
      <c r="A1633" s="1011"/>
      <c r="B1633" s="1010"/>
      <c r="C1633" s="1011"/>
      <c r="D1633" s="1011"/>
    </row>
    <row r="1634" spans="1:4">
      <c r="A1634" s="1011"/>
      <c r="B1634" s="1010"/>
      <c r="C1634" s="1011"/>
      <c r="D1634" s="1011"/>
    </row>
    <row r="1635" spans="1:4">
      <c r="A1635" s="1011"/>
      <c r="B1635" s="1010"/>
      <c r="C1635" s="1011"/>
      <c r="D1635" s="1011"/>
    </row>
    <row r="1636" spans="1:4">
      <c r="A1636" s="1011"/>
      <c r="B1636" s="1010"/>
      <c r="C1636" s="1011"/>
      <c r="D1636" s="1011"/>
    </row>
    <row r="1637" spans="1:4">
      <c r="A1637" s="1011"/>
      <c r="B1637" s="1010"/>
      <c r="C1637" s="1011"/>
      <c r="D1637" s="1011"/>
    </row>
    <row r="1638" spans="1:4">
      <c r="A1638" s="1011"/>
      <c r="B1638" s="1010"/>
      <c r="C1638" s="1011"/>
      <c r="D1638" s="1011"/>
    </row>
    <row r="1639" spans="1:4">
      <c r="A1639" s="1011"/>
      <c r="B1639" s="1010"/>
      <c r="C1639" s="1011"/>
      <c r="D1639" s="1011"/>
    </row>
    <row r="1640" spans="1:4">
      <c r="A1640" s="1011"/>
      <c r="B1640" s="1010"/>
      <c r="C1640" s="1011"/>
      <c r="D1640" s="1011"/>
    </row>
    <row r="1641" spans="1:4">
      <c r="A1641" s="1011"/>
      <c r="B1641" s="1010"/>
      <c r="C1641" s="1011"/>
      <c r="D1641" s="1011"/>
    </row>
    <row r="1642" spans="1:4">
      <c r="A1642" s="1011"/>
      <c r="B1642" s="1010"/>
      <c r="C1642" s="1011"/>
      <c r="D1642" s="1011"/>
    </row>
    <row r="1643" spans="1:4">
      <c r="A1643" s="1011"/>
      <c r="B1643" s="1010"/>
      <c r="C1643" s="1011"/>
      <c r="D1643" s="1011"/>
    </row>
    <row r="1644" spans="1:4">
      <c r="A1644" s="1011"/>
      <c r="B1644" s="1010"/>
      <c r="C1644" s="1011"/>
      <c r="D1644" s="1011"/>
    </row>
    <row r="1645" spans="1:4">
      <c r="A1645" s="1011"/>
      <c r="B1645" s="1010"/>
      <c r="C1645" s="1011"/>
      <c r="D1645" s="1011"/>
    </row>
    <row r="1646" spans="1:4">
      <c r="A1646" s="1011"/>
      <c r="B1646" s="1010"/>
      <c r="C1646" s="1011"/>
      <c r="D1646" s="1011"/>
    </row>
    <row r="1647" spans="1:4">
      <c r="A1647" s="1011"/>
      <c r="B1647" s="1010"/>
      <c r="C1647" s="1011"/>
      <c r="D1647" s="1011"/>
    </row>
    <row r="1648" spans="1:4">
      <c r="A1648" s="1011"/>
      <c r="B1648" s="1010"/>
      <c r="C1648" s="1011"/>
      <c r="D1648" s="1011"/>
    </row>
    <row r="1649" spans="1:4">
      <c r="A1649" s="1011"/>
      <c r="B1649" s="1010"/>
      <c r="C1649" s="1011"/>
      <c r="D1649" s="1011"/>
    </row>
    <row r="1650" spans="1:4">
      <c r="A1650" s="1011"/>
      <c r="B1650" s="1010"/>
      <c r="C1650" s="1011"/>
      <c r="D1650" s="1011"/>
    </row>
    <row r="1651" spans="1:4">
      <c r="A1651" s="1011"/>
      <c r="B1651" s="1010"/>
      <c r="C1651" s="1011"/>
      <c r="D1651" s="1011"/>
    </row>
    <row r="1652" spans="1:4">
      <c r="A1652" s="1011"/>
      <c r="B1652" s="1010"/>
      <c r="C1652" s="1011"/>
      <c r="D1652" s="1011"/>
    </row>
    <row r="1653" spans="1:4">
      <c r="A1653" s="1011"/>
      <c r="B1653" s="1010"/>
      <c r="C1653" s="1011"/>
      <c r="D1653" s="1011"/>
    </row>
    <row r="1654" spans="1:4">
      <c r="A1654" s="1011"/>
      <c r="B1654" s="1010"/>
      <c r="C1654" s="1011"/>
      <c r="D1654" s="1011"/>
    </row>
    <row r="1655" spans="1:4">
      <c r="A1655" s="1011"/>
      <c r="B1655" s="1010"/>
      <c r="C1655" s="1011"/>
      <c r="D1655" s="1011"/>
    </row>
    <row r="1656" spans="1:4">
      <c r="A1656" s="1011"/>
      <c r="B1656" s="1010"/>
      <c r="C1656" s="1011"/>
      <c r="D1656" s="1011"/>
    </row>
    <row r="1657" spans="1:4">
      <c r="A1657" s="1011"/>
      <c r="B1657" s="1010"/>
      <c r="C1657" s="1011"/>
      <c r="D1657" s="1011"/>
    </row>
    <row r="1658" spans="1:4">
      <c r="A1658" s="1011"/>
      <c r="B1658" s="1010"/>
      <c r="C1658" s="1011"/>
      <c r="D1658" s="1011"/>
    </row>
    <row r="1659" spans="1:4">
      <c r="A1659" s="1011"/>
      <c r="B1659" s="1010"/>
      <c r="C1659" s="1011"/>
      <c r="D1659" s="1011"/>
    </row>
    <row r="1660" spans="1:4">
      <c r="A1660" s="1011"/>
      <c r="B1660" s="1010"/>
      <c r="C1660" s="1011"/>
      <c r="D1660" s="1011"/>
    </row>
    <row r="1661" spans="1:4">
      <c r="A1661" s="1011"/>
      <c r="B1661" s="1010"/>
      <c r="C1661" s="1011"/>
      <c r="D1661" s="1011"/>
    </row>
    <row r="1662" spans="1:4">
      <c r="A1662" s="1011"/>
      <c r="B1662" s="1010"/>
      <c r="C1662" s="1011"/>
      <c r="D1662" s="1011"/>
    </row>
    <row r="1663" spans="1:4">
      <c r="A1663" s="1011"/>
      <c r="B1663" s="1010"/>
      <c r="C1663" s="1011"/>
      <c r="D1663" s="1011"/>
    </row>
    <row r="1664" spans="1:4">
      <c r="A1664" s="1011"/>
      <c r="B1664" s="1010"/>
      <c r="C1664" s="1011"/>
      <c r="D1664" s="1011"/>
    </row>
    <row r="1665" spans="1:4">
      <c r="A1665" s="1011"/>
      <c r="B1665" s="1010"/>
      <c r="C1665" s="1011"/>
      <c r="D1665" s="1011"/>
    </row>
    <row r="1666" spans="1:4">
      <c r="A1666" s="1011"/>
      <c r="B1666" s="1010"/>
      <c r="C1666" s="1011"/>
      <c r="D1666" s="1011"/>
    </row>
    <row r="1667" spans="1:4">
      <c r="A1667" s="1011"/>
      <c r="B1667" s="1010"/>
      <c r="C1667" s="1011"/>
      <c r="D1667" s="1011"/>
    </row>
    <row r="1668" spans="1:4">
      <c r="A1668" s="1011"/>
      <c r="B1668" s="1010"/>
      <c r="C1668" s="1011"/>
      <c r="D1668" s="1011"/>
    </row>
    <row r="1669" spans="1:4">
      <c r="A1669" s="1011"/>
      <c r="B1669" s="1010"/>
      <c r="C1669" s="1011"/>
      <c r="D1669" s="1011"/>
    </row>
    <row r="1670" spans="1:4">
      <c r="A1670" s="1011"/>
      <c r="B1670" s="1010"/>
      <c r="C1670" s="1011"/>
      <c r="D1670" s="1011"/>
    </row>
    <row r="1671" spans="1:4">
      <c r="A1671" s="1011"/>
      <c r="B1671" s="1010"/>
      <c r="C1671" s="1011"/>
      <c r="D1671" s="1011"/>
    </row>
    <row r="1672" spans="1:4">
      <c r="A1672" s="1011"/>
      <c r="B1672" s="1010"/>
      <c r="C1672" s="1011"/>
      <c r="D1672" s="1011"/>
    </row>
    <row r="1673" spans="1:4">
      <c r="A1673" s="1011"/>
      <c r="B1673" s="1010"/>
      <c r="C1673" s="1011"/>
      <c r="D1673" s="1011"/>
    </row>
    <row r="1674" spans="1:4">
      <c r="A1674" s="1011"/>
      <c r="B1674" s="1010"/>
      <c r="C1674" s="1011"/>
      <c r="D1674" s="1011"/>
    </row>
    <row r="1675" spans="1:4">
      <c r="A1675" s="1011"/>
      <c r="B1675" s="1010"/>
      <c r="C1675" s="1011"/>
      <c r="D1675" s="1011"/>
    </row>
    <row r="1676" spans="1:4">
      <c r="A1676" s="1011"/>
      <c r="B1676" s="1010"/>
      <c r="C1676" s="1011"/>
      <c r="D1676" s="1011"/>
    </row>
    <row r="1677" spans="1:4">
      <c r="A1677" s="1011"/>
      <c r="B1677" s="1010"/>
      <c r="C1677" s="1011"/>
      <c r="D1677" s="1011"/>
    </row>
    <row r="1678" spans="1:4">
      <c r="A1678" s="1011"/>
      <c r="B1678" s="1010"/>
      <c r="C1678" s="1011"/>
      <c r="D1678" s="1011"/>
    </row>
    <row r="1679" spans="1:4">
      <c r="A1679" s="1011"/>
      <c r="B1679" s="1010"/>
      <c r="C1679" s="1011"/>
      <c r="D1679" s="1011"/>
    </row>
    <row r="1680" spans="1:4">
      <c r="A1680" s="1011"/>
      <c r="B1680" s="1010"/>
      <c r="C1680" s="1011"/>
      <c r="D1680" s="1011"/>
    </row>
    <row r="1681" spans="1:4">
      <c r="A1681" s="1011"/>
      <c r="B1681" s="1010"/>
      <c r="C1681" s="1011"/>
      <c r="D1681" s="1011"/>
    </row>
    <row r="1682" spans="1:4">
      <c r="A1682" s="1011"/>
      <c r="B1682" s="1010"/>
      <c r="C1682" s="1011"/>
      <c r="D1682" s="1011"/>
    </row>
    <row r="1683" spans="1:4">
      <c r="A1683" s="1011"/>
      <c r="B1683" s="1010"/>
      <c r="C1683" s="1011"/>
      <c r="D1683" s="1011"/>
    </row>
    <row r="1684" spans="1:4">
      <c r="A1684" s="1011"/>
      <c r="B1684" s="1010"/>
      <c r="C1684" s="1011"/>
      <c r="D1684" s="1011"/>
    </row>
    <row r="1685" spans="1:4">
      <c r="A1685" s="1011"/>
      <c r="B1685" s="1010"/>
      <c r="C1685" s="1011"/>
      <c r="D1685" s="1011"/>
    </row>
    <row r="1686" spans="1:4">
      <c r="A1686" s="1011"/>
      <c r="B1686" s="1010"/>
      <c r="C1686" s="1011"/>
      <c r="D1686" s="1011"/>
    </row>
    <row r="1687" spans="1:4">
      <c r="A1687" s="1011"/>
      <c r="B1687" s="1010"/>
      <c r="C1687" s="1011"/>
      <c r="D1687" s="1011"/>
    </row>
    <row r="1688" spans="1:4">
      <c r="A1688" s="1011"/>
      <c r="B1688" s="1010"/>
      <c r="C1688" s="1011"/>
      <c r="D1688" s="1011"/>
    </row>
    <row r="1689" spans="1:4">
      <c r="A1689" s="1011"/>
      <c r="B1689" s="1010"/>
      <c r="C1689" s="1011"/>
      <c r="D1689" s="1011"/>
    </row>
    <row r="1690" spans="1:4">
      <c r="A1690" s="1011"/>
      <c r="B1690" s="1010"/>
      <c r="C1690" s="1011"/>
      <c r="D1690" s="1011"/>
    </row>
    <row r="1691" spans="1:4">
      <c r="A1691" s="1011"/>
      <c r="B1691" s="1010"/>
      <c r="C1691" s="1011"/>
      <c r="D1691" s="1011"/>
    </row>
    <row r="1692" spans="1:4">
      <c r="A1692" s="1011"/>
      <c r="B1692" s="1010"/>
      <c r="C1692" s="1011"/>
      <c r="D1692" s="1011"/>
    </row>
    <row r="1693" spans="1:4">
      <c r="A1693" s="1011"/>
      <c r="B1693" s="1010"/>
      <c r="C1693" s="1011"/>
      <c r="D1693" s="1011"/>
    </row>
    <row r="1694" spans="1:4">
      <c r="A1694" s="1011"/>
      <c r="B1694" s="1010"/>
      <c r="C1694" s="1011"/>
      <c r="D1694" s="1011"/>
    </row>
    <row r="1695" spans="1:4">
      <c r="A1695" s="1011"/>
      <c r="B1695" s="1010"/>
      <c r="C1695" s="1011"/>
      <c r="D1695" s="1011"/>
    </row>
    <row r="1696" spans="1:4">
      <c r="A1696" s="1011"/>
      <c r="B1696" s="1010"/>
      <c r="C1696" s="1011"/>
      <c r="D1696" s="1011"/>
    </row>
    <row r="1697" spans="1:4">
      <c r="A1697" s="1011"/>
      <c r="B1697" s="1010"/>
      <c r="C1697" s="1011"/>
      <c r="D1697" s="1011"/>
    </row>
    <row r="1698" spans="1:4">
      <c r="A1698" s="1011"/>
      <c r="B1698" s="1010"/>
      <c r="C1698" s="1011"/>
      <c r="D1698" s="1011"/>
    </row>
    <row r="1699" spans="1:4">
      <c r="A1699" s="1011"/>
      <c r="B1699" s="1010"/>
      <c r="C1699" s="1011"/>
      <c r="D1699" s="1011"/>
    </row>
    <row r="1700" spans="1:4">
      <c r="A1700" s="1011"/>
      <c r="B1700" s="1010"/>
      <c r="C1700" s="1011"/>
      <c r="D1700" s="1011"/>
    </row>
    <row r="1701" spans="1:4">
      <c r="A1701" s="1011"/>
      <c r="B1701" s="1010"/>
      <c r="C1701" s="1011"/>
      <c r="D1701" s="1011"/>
    </row>
    <row r="1702" spans="1:4">
      <c r="A1702" s="1011"/>
      <c r="B1702" s="1010"/>
      <c r="C1702" s="1011"/>
      <c r="D1702" s="1011"/>
    </row>
    <row r="1703" spans="1:4">
      <c r="A1703" s="1011"/>
      <c r="B1703" s="1010"/>
      <c r="C1703" s="1011"/>
      <c r="D1703" s="1011"/>
    </row>
    <row r="1704" spans="1:4">
      <c r="A1704" s="1011"/>
      <c r="B1704" s="1010"/>
      <c r="C1704" s="1011"/>
      <c r="D1704" s="1011"/>
    </row>
    <row r="1705" spans="1:4">
      <c r="A1705" s="1011"/>
      <c r="B1705" s="1010"/>
      <c r="C1705" s="1011"/>
      <c r="D1705" s="1011"/>
    </row>
    <row r="1706" spans="1:4">
      <c r="A1706" s="1011"/>
      <c r="B1706" s="1010"/>
      <c r="C1706" s="1011"/>
      <c r="D1706" s="1011"/>
    </row>
    <row r="1707" spans="1:4">
      <c r="A1707" s="1011"/>
      <c r="B1707" s="1010"/>
      <c r="C1707" s="1011"/>
      <c r="D1707" s="1011"/>
    </row>
    <row r="1708" spans="1:4">
      <c r="A1708" s="1011"/>
      <c r="B1708" s="1010"/>
      <c r="C1708" s="1011"/>
      <c r="D1708" s="1011"/>
    </row>
    <row r="1709" spans="1:4">
      <c r="A1709" s="1011"/>
      <c r="B1709" s="1010"/>
      <c r="C1709" s="1011"/>
      <c r="D1709" s="1011"/>
    </row>
    <row r="1710" spans="1:4">
      <c r="A1710" s="1011"/>
      <c r="B1710" s="1010"/>
      <c r="C1710" s="1011"/>
      <c r="D1710" s="1011"/>
    </row>
    <row r="1711" spans="1:4">
      <c r="A1711" s="1011"/>
      <c r="B1711" s="1010"/>
      <c r="C1711" s="1011"/>
      <c r="D1711" s="1011"/>
    </row>
    <row r="1712" spans="1:4">
      <c r="A1712" s="1011"/>
      <c r="B1712" s="1010"/>
      <c r="C1712" s="1011"/>
      <c r="D1712" s="1011"/>
    </row>
    <row r="1713" spans="1:4">
      <c r="A1713" s="1011"/>
      <c r="B1713" s="1010"/>
      <c r="C1713" s="1011"/>
      <c r="D1713" s="1011"/>
    </row>
    <row r="1714" spans="1:4">
      <c r="A1714" s="1011"/>
      <c r="B1714" s="1010"/>
      <c r="C1714" s="1011"/>
      <c r="D1714" s="1011"/>
    </row>
    <row r="1715" spans="1:4">
      <c r="A1715" s="1011"/>
      <c r="B1715" s="1010"/>
      <c r="C1715" s="1011"/>
      <c r="D1715" s="1011"/>
    </row>
    <row r="1716" spans="1:4">
      <c r="A1716" s="1011"/>
      <c r="B1716" s="1010"/>
      <c r="C1716" s="1011"/>
      <c r="D1716" s="1011"/>
    </row>
    <row r="1717" spans="1:4">
      <c r="A1717" s="1011"/>
      <c r="B1717" s="1010"/>
      <c r="C1717" s="1011"/>
      <c r="D1717" s="1011"/>
    </row>
    <row r="1718" spans="1:4">
      <c r="A1718" s="1011"/>
      <c r="B1718" s="1010"/>
      <c r="C1718" s="1011"/>
      <c r="D1718" s="1011"/>
    </row>
    <row r="1719" spans="1:4">
      <c r="A1719" s="1011"/>
      <c r="B1719" s="1010"/>
      <c r="C1719" s="1011"/>
      <c r="D1719" s="1011"/>
    </row>
    <row r="1720" spans="1:4">
      <c r="A1720" s="1011"/>
      <c r="B1720" s="1010"/>
      <c r="C1720" s="1011"/>
      <c r="D1720" s="1011"/>
    </row>
    <row r="1721" spans="1:4">
      <c r="A1721" s="1011"/>
      <c r="B1721" s="1010"/>
      <c r="C1721" s="1011"/>
      <c r="D1721" s="1011"/>
    </row>
    <row r="1722" spans="1:4">
      <c r="A1722" s="1011"/>
      <c r="B1722" s="1010"/>
      <c r="C1722" s="1011"/>
      <c r="D1722" s="1011"/>
    </row>
    <row r="1723" spans="1:4">
      <c r="A1723" s="1011"/>
      <c r="B1723" s="1010"/>
      <c r="C1723" s="1011"/>
      <c r="D1723" s="1011"/>
    </row>
    <row r="1724" spans="1:4">
      <c r="A1724" s="1011"/>
      <c r="B1724" s="1010"/>
      <c r="C1724" s="1011"/>
      <c r="D1724" s="1011"/>
    </row>
    <row r="1725" spans="1:4">
      <c r="A1725" s="1011"/>
      <c r="B1725" s="1010"/>
      <c r="C1725" s="1011"/>
      <c r="D1725" s="1011"/>
    </row>
    <row r="1726" spans="1:4">
      <c r="A1726" s="1011"/>
      <c r="B1726" s="1010"/>
      <c r="C1726" s="1011"/>
      <c r="D1726" s="1011"/>
    </row>
    <row r="1727" spans="1:4">
      <c r="A1727" s="1011"/>
      <c r="B1727" s="1010"/>
      <c r="C1727" s="1011"/>
      <c r="D1727" s="1011"/>
    </row>
    <row r="1728" spans="1:4">
      <c r="A1728" s="1011"/>
      <c r="B1728" s="1010"/>
      <c r="C1728" s="1011"/>
      <c r="D1728" s="1011"/>
    </row>
    <row r="1729" spans="1:4">
      <c r="A1729" s="1011"/>
      <c r="B1729" s="1010"/>
      <c r="C1729" s="1011"/>
      <c r="D1729" s="1011"/>
    </row>
    <row r="1730" spans="1:4">
      <c r="A1730" s="1011"/>
      <c r="B1730" s="1010"/>
      <c r="C1730" s="1011"/>
      <c r="D1730" s="1011"/>
    </row>
    <row r="1731" spans="1:4">
      <c r="A1731" s="1011"/>
      <c r="B1731" s="1010"/>
      <c r="C1731" s="1011"/>
      <c r="D1731" s="1011"/>
    </row>
    <row r="1732" spans="1:4">
      <c r="A1732" s="1011"/>
      <c r="B1732" s="1010"/>
      <c r="C1732" s="1011"/>
      <c r="D1732" s="1011"/>
    </row>
    <row r="1733" spans="1:4">
      <c r="A1733" s="1011"/>
      <c r="B1733" s="1010"/>
      <c r="C1733" s="1011"/>
      <c r="D1733" s="1011"/>
    </row>
    <row r="1734" spans="1:4">
      <c r="A1734" s="1011"/>
      <c r="B1734" s="1010"/>
      <c r="C1734" s="1011"/>
      <c r="D1734" s="1011"/>
    </row>
    <row r="1735" spans="1:4">
      <c r="A1735" s="1011"/>
      <c r="B1735" s="1010"/>
      <c r="C1735" s="1011"/>
      <c r="D1735" s="1011"/>
    </row>
    <row r="1736" spans="1:4">
      <c r="A1736" s="1011"/>
      <c r="B1736" s="1010"/>
      <c r="C1736" s="1011"/>
      <c r="D1736" s="1011"/>
    </row>
    <row r="1737" spans="1:4">
      <c r="A1737" s="1011"/>
      <c r="B1737" s="1010"/>
      <c r="C1737" s="1011"/>
      <c r="D1737" s="1011"/>
    </row>
    <row r="1738" spans="1:4">
      <c r="A1738" s="1011"/>
      <c r="B1738" s="1010"/>
      <c r="C1738" s="1011"/>
      <c r="D1738" s="1011"/>
    </row>
    <row r="1739" spans="1:4">
      <c r="A1739" s="1011"/>
      <c r="B1739" s="1010"/>
      <c r="C1739" s="1011"/>
      <c r="D1739" s="1011"/>
    </row>
    <row r="1740" spans="1:4">
      <c r="A1740" s="1011"/>
      <c r="B1740" s="1010"/>
      <c r="C1740" s="1011"/>
      <c r="D1740" s="1011"/>
    </row>
    <row r="1741" spans="1:4">
      <c r="A1741" s="1011"/>
      <c r="B1741" s="1010"/>
      <c r="C1741" s="1011"/>
      <c r="D1741" s="1011"/>
    </row>
    <row r="1742" spans="1:4">
      <c r="A1742" s="1011"/>
      <c r="B1742" s="1010"/>
      <c r="C1742" s="1011"/>
      <c r="D1742" s="1011"/>
    </row>
    <row r="1743" spans="1:4">
      <c r="A1743" s="1011"/>
      <c r="B1743" s="1010"/>
      <c r="C1743" s="1011"/>
      <c r="D1743" s="1011"/>
    </row>
    <row r="1744" spans="1:4">
      <c r="A1744" s="1011"/>
      <c r="B1744" s="1010"/>
      <c r="C1744" s="1011"/>
      <c r="D1744" s="1011"/>
    </row>
    <row r="1745" spans="1:4">
      <c r="A1745" s="1011"/>
      <c r="B1745" s="1010"/>
      <c r="C1745" s="1011"/>
      <c r="D1745" s="1011"/>
    </row>
    <row r="1746" spans="1:4">
      <c r="A1746" s="1011"/>
      <c r="B1746" s="1010"/>
      <c r="C1746" s="1011"/>
      <c r="D1746" s="1011"/>
    </row>
    <row r="1747" spans="1:4">
      <c r="A1747" s="1011"/>
      <c r="B1747" s="1010"/>
      <c r="C1747" s="1011"/>
      <c r="D1747" s="1011"/>
    </row>
    <row r="1748" spans="1:4">
      <c r="A1748" s="1011"/>
      <c r="B1748" s="1010"/>
      <c r="C1748" s="1011"/>
      <c r="D1748" s="1011"/>
    </row>
    <row r="1749" spans="1:4">
      <c r="A1749" s="1011"/>
      <c r="B1749" s="1010"/>
      <c r="C1749" s="1011"/>
      <c r="D1749" s="1011"/>
    </row>
    <row r="1750" spans="1:4">
      <c r="A1750" s="1011"/>
      <c r="B1750" s="1010"/>
      <c r="C1750" s="1011"/>
      <c r="D1750" s="1011"/>
    </row>
    <row r="1751" spans="1:4">
      <c r="A1751" s="1011"/>
      <c r="B1751" s="1010"/>
      <c r="C1751" s="1011"/>
      <c r="D1751" s="1011"/>
    </row>
    <row r="1752" spans="1:4">
      <c r="A1752" s="1011"/>
      <c r="B1752" s="1010"/>
      <c r="C1752" s="1011"/>
      <c r="D1752" s="1011"/>
    </row>
    <row r="1753" spans="1:4">
      <c r="A1753" s="1011"/>
      <c r="B1753" s="1010"/>
      <c r="C1753" s="1011"/>
      <c r="D1753" s="1011"/>
    </row>
    <row r="1754" spans="1:4">
      <c r="A1754" s="1011"/>
      <c r="B1754" s="1010"/>
      <c r="C1754" s="1011"/>
      <c r="D1754" s="1011"/>
    </row>
    <row r="1755" spans="1:4">
      <c r="A1755" s="1011"/>
      <c r="B1755" s="1010"/>
      <c r="C1755" s="1011"/>
      <c r="D1755" s="1011"/>
    </row>
    <row r="1756" spans="1:4">
      <c r="A1756" s="1011"/>
      <c r="B1756" s="1010"/>
      <c r="C1756" s="1011"/>
      <c r="D1756" s="1011"/>
    </row>
    <row r="1757" spans="1:4">
      <c r="A1757" s="1011"/>
      <c r="B1757" s="1010"/>
      <c r="C1757" s="1011"/>
      <c r="D1757" s="1011"/>
    </row>
    <row r="1758" spans="1:4">
      <c r="A1758" s="1011"/>
      <c r="B1758" s="1010"/>
      <c r="C1758" s="1011"/>
      <c r="D1758" s="1011"/>
    </row>
    <row r="1759" spans="1:4">
      <c r="A1759" s="1011"/>
      <c r="B1759" s="1010"/>
      <c r="C1759" s="1011"/>
      <c r="D1759" s="1011"/>
    </row>
    <row r="1760" spans="1:4">
      <c r="A1760" s="1011"/>
      <c r="B1760" s="1010"/>
      <c r="C1760" s="1011"/>
      <c r="D1760" s="1011"/>
    </row>
    <row r="1761" spans="1:4">
      <c r="A1761" s="1011"/>
      <c r="B1761" s="1010"/>
      <c r="C1761" s="1011"/>
      <c r="D1761" s="1011"/>
    </row>
    <row r="1762" spans="1:4">
      <c r="A1762" s="1011"/>
      <c r="B1762" s="1010"/>
      <c r="C1762" s="1011"/>
      <c r="D1762" s="1011"/>
    </row>
    <row r="1763" spans="1:4">
      <c r="A1763" s="1011"/>
      <c r="B1763" s="1010"/>
      <c r="C1763" s="1011"/>
      <c r="D1763" s="1011"/>
    </row>
    <row r="1764" spans="1:4">
      <c r="A1764" s="1011"/>
      <c r="B1764" s="1010"/>
      <c r="C1764" s="1011"/>
      <c r="D1764" s="1011"/>
    </row>
    <row r="1765" spans="1:4">
      <c r="A1765" s="1011"/>
      <c r="B1765" s="1010"/>
      <c r="C1765" s="1011"/>
      <c r="D1765" s="1011"/>
    </row>
    <row r="1766" spans="1:4">
      <c r="A1766" s="1011"/>
      <c r="B1766" s="1010"/>
      <c r="C1766" s="1011"/>
      <c r="D1766" s="1011"/>
    </row>
    <row r="1767" spans="1:4">
      <c r="A1767" s="1011"/>
      <c r="B1767" s="1010"/>
      <c r="C1767" s="1011"/>
      <c r="D1767" s="1011"/>
    </row>
    <row r="1768" spans="1:4">
      <c r="A1768" s="1011"/>
      <c r="B1768" s="1010"/>
      <c r="C1768" s="1011"/>
      <c r="D1768" s="1011"/>
    </row>
    <row r="1769" spans="1:4">
      <c r="A1769" s="1011"/>
      <c r="B1769" s="1010"/>
      <c r="C1769" s="1011"/>
      <c r="D1769" s="1011"/>
    </row>
    <row r="1770" spans="1:4">
      <c r="A1770" s="1011"/>
      <c r="B1770" s="1010"/>
      <c r="C1770" s="1011"/>
      <c r="D1770" s="1011"/>
    </row>
    <row r="1771" spans="1:4">
      <c r="A1771" s="1011"/>
      <c r="B1771" s="1010"/>
      <c r="C1771" s="1011"/>
      <c r="D1771" s="1011"/>
    </row>
    <row r="1772" spans="1:4">
      <c r="A1772" s="1011"/>
      <c r="B1772" s="1010"/>
      <c r="C1772" s="1011"/>
      <c r="D1772" s="1011"/>
    </row>
    <row r="1773" spans="1:4">
      <c r="A1773" s="1011"/>
      <c r="B1773" s="1010"/>
      <c r="C1773" s="1011"/>
      <c r="D1773" s="1011"/>
    </row>
    <row r="1774" spans="1:4">
      <c r="A1774" s="1011"/>
      <c r="B1774" s="1010"/>
      <c r="C1774" s="1011"/>
      <c r="D1774" s="1011"/>
    </row>
    <row r="1775" spans="1:4">
      <c r="A1775" s="1011"/>
      <c r="B1775" s="1010"/>
      <c r="C1775" s="1011"/>
      <c r="D1775" s="1011"/>
    </row>
    <row r="1776" spans="1:4">
      <c r="A1776" s="1011"/>
      <c r="B1776" s="1010"/>
      <c r="C1776" s="1011"/>
      <c r="D1776" s="1011"/>
    </row>
    <row r="1777" spans="1:4">
      <c r="A1777" s="1011"/>
      <c r="B1777" s="1010"/>
      <c r="C1777" s="1011"/>
      <c r="D1777" s="1011"/>
    </row>
    <row r="1778" spans="1:4">
      <c r="A1778" s="1011"/>
      <c r="B1778" s="1010"/>
      <c r="C1778" s="1011"/>
      <c r="D1778" s="1011"/>
    </row>
    <row r="1779" spans="1:4">
      <c r="A1779" s="1011"/>
      <c r="B1779" s="1010"/>
      <c r="C1779" s="1011"/>
      <c r="D1779" s="1011"/>
    </row>
    <row r="1780" spans="1:4">
      <c r="A1780" s="1011"/>
      <c r="B1780" s="1010"/>
      <c r="C1780" s="1011"/>
      <c r="D1780" s="1011"/>
    </row>
    <row r="1781" spans="1:4">
      <c r="A1781" s="1011"/>
      <c r="B1781" s="1010"/>
      <c r="C1781" s="1011"/>
      <c r="D1781" s="1011"/>
    </row>
    <row r="1782" spans="1:4">
      <c r="A1782" s="1011"/>
      <c r="B1782" s="1010"/>
      <c r="C1782" s="1011"/>
      <c r="D1782" s="1011"/>
    </row>
    <row r="1783" spans="1:4">
      <c r="A1783" s="1011"/>
      <c r="B1783" s="1010"/>
      <c r="C1783" s="1011"/>
      <c r="D1783" s="1011"/>
    </row>
    <row r="1784" spans="1:4">
      <c r="A1784" s="1011"/>
      <c r="B1784" s="1010"/>
      <c r="C1784" s="1011"/>
      <c r="D1784" s="1011"/>
    </row>
    <row r="1785" spans="1:4">
      <c r="A1785" s="1011"/>
      <c r="B1785" s="1010"/>
      <c r="C1785" s="1011"/>
      <c r="D1785" s="1011"/>
    </row>
    <row r="1786" spans="1:4">
      <c r="A1786" s="1011"/>
      <c r="B1786" s="1010"/>
      <c r="C1786" s="1011"/>
      <c r="D1786" s="1011"/>
    </row>
    <row r="1787" spans="1:4">
      <c r="A1787" s="1011"/>
      <c r="B1787" s="1010"/>
      <c r="C1787" s="1011"/>
      <c r="D1787" s="1011"/>
    </row>
    <row r="1788" spans="1:4">
      <c r="A1788" s="1011"/>
      <c r="B1788" s="1010"/>
      <c r="C1788" s="1011"/>
      <c r="D1788" s="1011"/>
    </row>
    <row r="1789" spans="1:4">
      <c r="A1789" s="1011"/>
      <c r="B1789" s="1010"/>
      <c r="C1789" s="1011"/>
      <c r="D1789" s="1011"/>
    </row>
    <row r="1790" spans="1:4">
      <c r="A1790" s="1011"/>
      <c r="B1790" s="1010"/>
      <c r="C1790" s="1011"/>
      <c r="D1790" s="1011"/>
    </row>
    <row r="1791" spans="1:4">
      <c r="A1791" s="1011"/>
      <c r="B1791" s="1010"/>
      <c r="C1791" s="1011"/>
      <c r="D1791" s="1011"/>
    </row>
    <row r="1792" spans="1:4">
      <c r="A1792" s="1011"/>
      <c r="B1792" s="1010"/>
      <c r="C1792" s="1011"/>
      <c r="D1792" s="1011"/>
    </row>
    <row r="1793" spans="1:4">
      <c r="A1793" s="1011"/>
      <c r="B1793" s="1010"/>
      <c r="C1793" s="1011"/>
      <c r="D1793" s="1011"/>
    </row>
    <row r="1794" spans="1:4">
      <c r="A1794" s="1011"/>
      <c r="B1794" s="1010"/>
      <c r="C1794" s="1011"/>
      <c r="D1794" s="1011"/>
    </row>
    <row r="1795" spans="1:4">
      <c r="A1795" s="1011"/>
      <c r="B1795" s="1010"/>
      <c r="C1795" s="1011"/>
      <c r="D1795" s="1011"/>
    </row>
    <row r="1796" spans="1:4">
      <c r="A1796" s="1011"/>
      <c r="B1796" s="1010"/>
      <c r="C1796" s="1011"/>
      <c r="D1796" s="1011"/>
    </row>
    <row r="1797" spans="1:4">
      <c r="A1797" s="1011"/>
      <c r="B1797" s="1010"/>
      <c r="C1797" s="1011"/>
      <c r="D1797" s="1011"/>
    </row>
    <row r="1798" spans="1:4">
      <c r="A1798" s="1011"/>
      <c r="B1798" s="1010"/>
      <c r="C1798" s="1011"/>
      <c r="D1798" s="1011"/>
    </row>
    <row r="1799" spans="1:4">
      <c r="A1799" s="1011"/>
      <c r="B1799" s="1010"/>
      <c r="C1799" s="1011"/>
      <c r="D1799" s="1011"/>
    </row>
    <row r="1800" spans="1:4">
      <c r="A1800" s="1011"/>
      <c r="B1800" s="1010"/>
      <c r="C1800" s="1011"/>
      <c r="D1800" s="1011"/>
    </row>
    <row r="1801" spans="1:4">
      <c r="A1801" s="1011"/>
      <c r="B1801" s="1010"/>
      <c r="C1801" s="1011"/>
      <c r="D1801" s="1011"/>
    </row>
    <row r="1802" spans="1:4">
      <c r="A1802" s="1011"/>
      <c r="B1802" s="1010"/>
      <c r="C1802" s="1011"/>
      <c r="D1802" s="1011"/>
    </row>
    <row r="1803" spans="1:4">
      <c r="A1803" s="1011"/>
      <c r="B1803" s="1010"/>
      <c r="C1803" s="1011"/>
      <c r="D1803" s="1011"/>
    </row>
    <row r="1804" spans="1:4">
      <c r="A1804" s="1011"/>
      <c r="B1804" s="1010"/>
      <c r="C1804" s="1011"/>
      <c r="D1804" s="1011"/>
    </row>
    <row r="1805" spans="1:4">
      <c r="A1805" s="1011"/>
      <c r="B1805" s="1010"/>
      <c r="C1805" s="1011"/>
      <c r="D1805" s="1011"/>
    </row>
    <row r="1806" spans="1:4">
      <c r="A1806" s="1011"/>
      <c r="B1806" s="1010"/>
      <c r="C1806" s="1011"/>
      <c r="D1806" s="1011"/>
    </row>
    <row r="1807" spans="1:4">
      <c r="A1807" s="1011"/>
      <c r="B1807" s="1010"/>
      <c r="C1807" s="1011"/>
      <c r="D1807" s="1011"/>
    </row>
    <row r="1808" spans="1:4">
      <c r="A1808" s="1011"/>
      <c r="B1808" s="1010"/>
      <c r="C1808" s="1011"/>
      <c r="D1808" s="1011"/>
    </row>
    <row r="1809" spans="1:4">
      <c r="A1809" s="1011"/>
      <c r="B1809" s="1010"/>
      <c r="C1809" s="1011"/>
      <c r="D1809" s="1011"/>
    </row>
    <row r="1810" spans="1:4">
      <c r="A1810" s="1011"/>
      <c r="B1810" s="1010"/>
      <c r="C1810" s="1011"/>
      <c r="D1810" s="1011"/>
    </row>
    <row r="1811" spans="1:4">
      <c r="A1811" s="1011"/>
      <c r="B1811" s="1010"/>
      <c r="C1811" s="1011"/>
      <c r="D1811" s="1011"/>
    </row>
    <row r="1812" spans="1:4">
      <c r="A1812" s="1011"/>
      <c r="B1812" s="1010"/>
      <c r="C1812" s="1011"/>
      <c r="D1812" s="1011"/>
    </row>
    <row r="1813" spans="1:4">
      <c r="A1813" s="1011"/>
      <c r="B1813" s="1010"/>
      <c r="C1813" s="1011"/>
      <c r="D1813" s="1011"/>
    </row>
    <row r="1814" spans="1:4">
      <c r="A1814" s="1011"/>
      <c r="B1814" s="1010"/>
      <c r="C1814" s="1011"/>
      <c r="D1814" s="1011"/>
    </row>
    <row r="1815" spans="1:4">
      <c r="A1815" s="1011"/>
      <c r="B1815" s="1010"/>
      <c r="C1815" s="1011"/>
      <c r="D1815" s="1011"/>
    </row>
    <row r="1816" spans="1:4">
      <c r="A1816" s="1011"/>
      <c r="B1816" s="1010"/>
      <c r="C1816" s="1011"/>
      <c r="D1816" s="1011"/>
    </row>
    <row r="1817" spans="1:4">
      <c r="A1817" s="1011"/>
      <c r="B1817" s="1010"/>
      <c r="C1817" s="1011"/>
      <c r="D1817" s="1011"/>
    </row>
    <row r="1818" spans="1:4">
      <c r="A1818" s="1011"/>
      <c r="B1818" s="1010"/>
      <c r="C1818" s="1011"/>
      <c r="D1818" s="1011"/>
    </row>
    <row r="1819" spans="1:4">
      <c r="A1819" s="1011"/>
      <c r="B1819" s="1010"/>
      <c r="C1819" s="1011"/>
      <c r="D1819" s="1011"/>
    </row>
    <row r="1820" spans="1:4">
      <c r="A1820" s="1011"/>
      <c r="B1820" s="1010"/>
      <c r="C1820" s="1011"/>
      <c r="D1820" s="1011"/>
    </row>
    <row r="1821" spans="1:4">
      <c r="A1821" s="1011"/>
      <c r="B1821" s="1010"/>
      <c r="C1821" s="1011"/>
      <c r="D1821" s="1011"/>
    </row>
    <row r="1822" spans="1:4">
      <c r="A1822" s="1011"/>
      <c r="B1822" s="1010"/>
      <c r="C1822" s="1011"/>
      <c r="D1822" s="1011"/>
    </row>
    <row r="1823" spans="1:4">
      <c r="A1823" s="1011"/>
      <c r="B1823" s="1010"/>
      <c r="C1823" s="1011"/>
      <c r="D1823" s="1011"/>
    </row>
    <row r="1824" spans="1:4">
      <c r="A1824" s="1011"/>
      <c r="B1824" s="1010"/>
      <c r="C1824" s="1011"/>
      <c r="D1824" s="1011"/>
    </row>
    <row r="1825" spans="1:4">
      <c r="A1825" s="1011"/>
      <c r="B1825" s="1010"/>
      <c r="C1825" s="1011"/>
      <c r="D1825" s="1011"/>
    </row>
    <row r="1826" spans="1:4">
      <c r="A1826" s="1011"/>
      <c r="B1826" s="1010"/>
      <c r="C1826" s="1011"/>
      <c r="D1826" s="1011"/>
    </row>
    <row r="1827" spans="1:4">
      <c r="A1827" s="1011"/>
      <c r="B1827" s="1010"/>
      <c r="C1827" s="1011"/>
      <c r="D1827" s="1011"/>
    </row>
    <row r="1828" spans="1:4">
      <c r="A1828" s="1011"/>
      <c r="B1828" s="1010"/>
      <c r="C1828" s="1011"/>
      <c r="D1828" s="1011"/>
    </row>
    <row r="1829" spans="1:4">
      <c r="A1829" s="1011"/>
      <c r="B1829" s="1010"/>
      <c r="C1829" s="1011"/>
      <c r="D1829" s="1011"/>
    </row>
    <row r="1830" spans="1:4">
      <c r="A1830" s="1011"/>
      <c r="B1830" s="1010"/>
      <c r="C1830" s="1011"/>
      <c r="D1830" s="1011"/>
    </row>
    <row r="1831" spans="1:4">
      <c r="A1831" s="1011"/>
      <c r="B1831" s="1010"/>
      <c r="C1831" s="1011"/>
      <c r="D1831" s="1011"/>
    </row>
    <row r="1832" spans="1:4">
      <c r="A1832" s="1011"/>
      <c r="B1832" s="1010"/>
      <c r="C1832" s="1011"/>
      <c r="D1832" s="1011"/>
    </row>
    <row r="1833" spans="1:4">
      <c r="A1833" s="1011"/>
      <c r="B1833" s="1010"/>
      <c r="C1833" s="1011"/>
      <c r="D1833" s="1011"/>
    </row>
    <row r="1834" spans="1:4">
      <c r="A1834" s="1011"/>
      <c r="B1834" s="1010"/>
      <c r="C1834" s="1011"/>
      <c r="D1834" s="1011"/>
    </row>
    <row r="1835" spans="1:4">
      <c r="A1835" s="1011"/>
      <c r="B1835" s="1010"/>
      <c r="C1835" s="1011"/>
      <c r="D1835" s="1011"/>
    </row>
    <row r="1836" spans="1:4">
      <c r="A1836" s="1011"/>
      <c r="B1836" s="1010"/>
      <c r="C1836" s="1011"/>
      <c r="D1836" s="1011"/>
    </row>
    <row r="1837" spans="1:4">
      <c r="A1837" s="1011"/>
      <c r="B1837" s="1010"/>
      <c r="C1837" s="1011"/>
      <c r="D1837" s="1011"/>
    </row>
    <row r="1838" spans="1:4">
      <c r="A1838" s="1011"/>
      <c r="B1838" s="1010"/>
      <c r="C1838" s="1011"/>
      <c r="D1838" s="1011"/>
    </row>
    <row r="1839" spans="1:4">
      <c r="A1839" s="1011"/>
      <c r="B1839" s="1010"/>
      <c r="C1839" s="1011"/>
      <c r="D1839" s="1011"/>
    </row>
    <row r="1840" spans="1:4">
      <c r="A1840" s="1011"/>
      <c r="B1840" s="1010"/>
      <c r="C1840" s="1011"/>
      <c r="D1840" s="1011"/>
    </row>
    <row r="1841" spans="1:4">
      <c r="A1841" s="1011"/>
      <c r="B1841" s="1010"/>
      <c r="C1841" s="1011"/>
      <c r="D1841" s="1011"/>
    </row>
    <row r="1842" spans="1:4">
      <c r="A1842" s="1011"/>
      <c r="B1842" s="1010"/>
      <c r="C1842" s="1011"/>
      <c r="D1842" s="1011"/>
    </row>
    <row r="1843" spans="1:4">
      <c r="A1843" s="1011"/>
      <c r="B1843" s="1010"/>
      <c r="C1843" s="1011"/>
      <c r="D1843" s="1011"/>
    </row>
    <row r="1844" spans="1:4">
      <c r="A1844" s="1011"/>
      <c r="B1844" s="1010"/>
      <c r="C1844" s="1011"/>
      <c r="D1844" s="1011"/>
    </row>
    <row r="1845" spans="1:4">
      <c r="A1845" s="1011"/>
      <c r="B1845" s="1010"/>
      <c r="C1845" s="1011"/>
      <c r="D1845" s="1011"/>
    </row>
    <row r="1846" spans="1:4">
      <c r="A1846" s="1011"/>
      <c r="B1846" s="1010"/>
      <c r="C1846" s="1011"/>
      <c r="D1846" s="1011"/>
    </row>
    <row r="1847" spans="1:4">
      <c r="A1847" s="1011"/>
      <c r="B1847" s="1010"/>
      <c r="C1847" s="1011"/>
      <c r="D1847" s="1011"/>
    </row>
    <row r="1848" spans="1:4">
      <c r="A1848" s="1011"/>
      <c r="B1848" s="1010"/>
      <c r="C1848" s="1011"/>
      <c r="D1848" s="1011"/>
    </row>
    <row r="1849" spans="1:4">
      <c r="A1849" s="1011"/>
      <c r="B1849" s="1010"/>
      <c r="C1849" s="1011"/>
      <c r="D1849" s="1011"/>
    </row>
    <row r="1850" spans="1:4">
      <c r="A1850" s="1011"/>
      <c r="B1850" s="1010"/>
      <c r="C1850" s="1011"/>
      <c r="D1850" s="1011"/>
    </row>
    <row r="1851" spans="1:4">
      <c r="A1851" s="1011"/>
      <c r="B1851" s="1010"/>
      <c r="C1851" s="1011"/>
      <c r="D1851" s="1011"/>
    </row>
    <row r="1852" spans="1:4">
      <c r="A1852" s="1011"/>
      <c r="B1852" s="1010"/>
      <c r="C1852" s="1011"/>
      <c r="D1852" s="1011"/>
    </row>
    <row r="1853" spans="1:4">
      <c r="A1853" s="1011"/>
      <c r="B1853" s="1010"/>
      <c r="C1853" s="1011"/>
      <c r="D1853" s="1011"/>
    </row>
    <row r="1854" spans="1:4">
      <c r="A1854" s="1011"/>
      <c r="B1854" s="1010"/>
      <c r="C1854" s="1011"/>
      <c r="D1854" s="1011"/>
    </row>
    <row r="1855" spans="1:4">
      <c r="A1855" s="1011"/>
      <c r="B1855" s="1010"/>
      <c r="C1855" s="1011"/>
      <c r="D1855" s="1011"/>
    </row>
    <row r="1856" spans="1:4">
      <c r="A1856" s="1011"/>
      <c r="B1856" s="1010"/>
      <c r="C1856" s="1011"/>
      <c r="D1856" s="1011"/>
    </row>
    <row r="1857" spans="1:4">
      <c r="A1857" s="1011"/>
      <c r="B1857" s="1010"/>
      <c r="C1857" s="1011"/>
      <c r="D1857" s="1011"/>
    </row>
    <row r="1858" spans="1:4">
      <c r="A1858" s="1011"/>
      <c r="B1858" s="1010"/>
      <c r="C1858" s="1011"/>
      <c r="D1858" s="1011"/>
    </row>
    <row r="1859" spans="1:4">
      <c r="A1859" s="1011"/>
      <c r="B1859" s="1010"/>
      <c r="C1859" s="1011"/>
      <c r="D1859" s="1011"/>
    </row>
    <row r="1860" spans="1:4">
      <c r="A1860" s="1011"/>
      <c r="B1860" s="1010"/>
      <c r="C1860" s="1011"/>
      <c r="D1860" s="1011"/>
    </row>
    <row r="1861" spans="1:4">
      <c r="A1861" s="1011"/>
      <c r="B1861" s="1010"/>
      <c r="C1861" s="1011"/>
      <c r="D1861" s="1011"/>
    </row>
    <row r="1862" spans="1:4">
      <c r="A1862" s="1011"/>
      <c r="B1862" s="1010"/>
      <c r="C1862" s="1011"/>
      <c r="D1862" s="1011"/>
    </row>
    <row r="1863" spans="1:4">
      <c r="A1863" s="1011"/>
      <c r="B1863" s="1010"/>
      <c r="C1863" s="1011"/>
      <c r="D1863" s="1011"/>
    </row>
    <row r="1864" spans="1:4">
      <c r="A1864" s="1011"/>
      <c r="B1864" s="1010"/>
      <c r="C1864" s="1011"/>
      <c r="D1864" s="1011"/>
    </row>
    <row r="1865" spans="1:4">
      <c r="A1865" s="1011"/>
      <c r="B1865" s="1010"/>
      <c r="C1865" s="1011"/>
      <c r="D1865" s="1011"/>
    </row>
    <row r="1866" spans="1:4">
      <c r="A1866" s="1011"/>
      <c r="B1866" s="1010"/>
      <c r="C1866" s="1011"/>
      <c r="D1866" s="1011"/>
    </row>
    <row r="1867" spans="1:4">
      <c r="A1867" s="1011"/>
      <c r="B1867" s="1010"/>
      <c r="C1867" s="1011"/>
      <c r="D1867" s="1011"/>
    </row>
    <row r="1868" spans="1:4">
      <c r="A1868" s="1011"/>
      <c r="B1868" s="1010"/>
      <c r="C1868" s="1011"/>
      <c r="D1868" s="1011"/>
    </row>
    <row r="1869" spans="1:4">
      <c r="A1869" s="1011"/>
      <c r="B1869" s="1010"/>
      <c r="C1869" s="1011"/>
      <c r="D1869" s="1011"/>
    </row>
    <row r="1870" spans="1:4">
      <c r="A1870" s="1011"/>
      <c r="B1870" s="1010"/>
      <c r="C1870" s="1011"/>
      <c r="D1870" s="1011"/>
    </row>
    <row r="1871" spans="1:4">
      <c r="A1871" s="1011"/>
      <c r="B1871" s="1010"/>
      <c r="C1871" s="1011"/>
      <c r="D1871" s="1011"/>
    </row>
    <row r="1872" spans="1:4">
      <c r="A1872" s="1011"/>
      <c r="B1872" s="1010"/>
      <c r="C1872" s="1011"/>
      <c r="D1872" s="1011"/>
    </row>
    <row r="1873" spans="1:4">
      <c r="A1873" s="1011"/>
      <c r="B1873" s="1010"/>
      <c r="C1873" s="1011"/>
      <c r="D1873" s="1011"/>
    </row>
    <row r="1874" spans="1:4">
      <c r="A1874" s="1011"/>
      <c r="B1874" s="1010"/>
      <c r="C1874" s="1011"/>
      <c r="D1874" s="1011"/>
    </row>
    <row r="1875" spans="1:4">
      <c r="A1875" s="1011"/>
      <c r="B1875" s="1010"/>
      <c r="C1875" s="1011"/>
      <c r="D1875" s="1011"/>
    </row>
    <row r="1876" spans="1:4">
      <c r="A1876" s="1011"/>
      <c r="B1876" s="1010"/>
      <c r="C1876" s="1011"/>
      <c r="D1876" s="1011"/>
    </row>
    <row r="1877" spans="1:4">
      <c r="A1877" s="1011"/>
      <c r="B1877" s="1010"/>
      <c r="C1877" s="1011"/>
      <c r="D1877" s="1011"/>
    </row>
    <row r="1878" spans="1:4">
      <c r="A1878" s="1011"/>
      <c r="B1878" s="1010"/>
      <c r="C1878" s="1011"/>
      <c r="D1878" s="1011"/>
    </row>
    <row r="1879" spans="1:4">
      <c r="A1879" s="1011"/>
      <c r="B1879" s="1010"/>
      <c r="C1879" s="1011"/>
      <c r="D1879" s="1011"/>
    </row>
    <row r="1880" spans="1:4">
      <c r="A1880" s="1011"/>
      <c r="B1880" s="1010"/>
      <c r="C1880" s="1011"/>
      <c r="D1880" s="1011"/>
    </row>
    <row r="1881" spans="1:4">
      <c r="A1881" s="1011"/>
      <c r="B1881" s="1010"/>
      <c r="C1881" s="1011"/>
      <c r="D1881" s="1011"/>
    </row>
    <row r="1882" spans="1:4">
      <c r="A1882" s="1011"/>
      <c r="B1882" s="1010"/>
      <c r="C1882" s="1011"/>
      <c r="D1882" s="1011"/>
    </row>
    <row r="1883" spans="1:4">
      <c r="A1883" s="1011"/>
      <c r="B1883" s="1010"/>
      <c r="C1883" s="1011"/>
      <c r="D1883" s="1011"/>
    </row>
    <row r="1884" spans="1:4">
      <c r="A1884" s="1011"/>
      <c r="B1884" s="1010"/>
      <c r="C1884" s="1011"/>
      <c r="D1884" s="1011"/>
    </row>
    <row r="1885" spans="1:4">
      <c r="A1885" s="1011"/>
      <c r="B1885" s="1010"/>
      <c r="C1885" s="1011"/>
      <c r="D1885" s="1011"/>
    </row>
    <row r="1886" spans="1:4">
      <c r="A1886" s="1011"/>
      <c r="B1886" s="1010"/>
      <c r="C1886" s="1011"/>
      <c r="D1886" s="1011"/>
    </row>
    <row r="1887" spans="1:4">
      <c r="A1887" s="1011"/>
      <c r="B1887" s="1010"/>
      <c r="C1887" s="1011"/>
      <c r="D1887" s="1011"/>
    </row>
    <row r="1888" spans="1:4">
      <c r="A1888" s="1011"/>
      <c r="B1888" s="1010"/>
      <c r="C1888" s="1011"/>
      <c r="D1888" s="1011"/>
    </row>
    <row r="1889" spans="1:4">
      <c r="A1889" s="1011"/>
      <c r="B1889" s="1010"/>
      <c r="C1889" s="1011"/>
      <c r="D1889" s="1011"/>
    </row>
    <row r="1890" spans="1:4">
      <c r="A1890" s="1011"/>
      <c r="B1890" s="1010"/>
      <c r="C1890" s="1011"/>
      <c r="D1890" s="1011"/>
    </row>
    <row r="1891" spans="1:4">
      <c r="A1891" s="1011"/>
      <c r="B1891" s="1010"/>
      <c r="C1891" s="1011"/>
      <c r="D1891" s="1011"/>
    </row>
    <row r="1892" spans="1:4">
      <c r="A1892" s="1011"/>
      <c r="B1892" s="1010"/>
      <c r="C1892" s="1011"/>
      <c r="D1892" s="1011"/>
    </row>
    <row r="1893" spans="1:4">
      <c r="A1893" s="1011"/>
      <c r="B1893" s="1010"/>
      <c r="C1893" s="1011"/>
      <c r="D1893" s="1011"/>
    </row>
    <row r="1894" spans="1:4">
      <c r="A1894" s="1011"/>
      <c r="B1894" s="1010"/>
      <c r="C1894" s="1011"/>
      <c r="D1894" s="1011"/>
    </row>
    <row r="1895" spans="1:4">
      <c r="A1895" s="1011"/>
      <c r="B1895" s="1010"/>
      <c r="C1895" s="1011"/>
      <c r="D1895" s="1011"/>
    </row>
    <row r="1896" spans="1:4">
      <c r="A1896" s="1011"/>
      <c r="B1896" s="1010"/>
      <c r="C1896" s="1011"/>
      <c r="D1896" s="1011"/>
    </row>
    <row r="1897" spans="1:4">
      <c r="A1897" s="1011"/>
      <c r="B1897" s="1010"/>
      <c r="C1897" s="1011"/>
      <c r="D1897" s="1011"/>
    </row>
    <row r="1898" spans="1:4">
      <c r="A1898" s="1011"/>
      <c r="B1898" s="1010"/>
      <c r="C1898" s="1011"/>
      <c r="D1898" s="1011"/>
    </row>
    <row r="1899" spans="1:4">
      <c r="A1899" s="1011"/>
      <c r="B1899" s="1010"/>
      <c r="C1899" s="1011"/>
      <c r="D1899" s="1011"/>
    </row>
    <row r="1900" spans="1:4">
      <c r="A1900" s="1011"/>
      <c r="B1900" s="1010"/>
      <c r="C1900" s="1011"/>
      <c r="D1900" s="1011"/>
    </row>
    <row r="1901" spans="1:4">
      <c r="A1901" s="1011"/>
      <c r="B1901" s="1010"/>
      <c r="C1901" s="1011"/>
      <c r="D1901" s="1011"/>
    </row>
    <row r="1902" spans="1:4">
      <c r="A1902" s="1011"/>
      <c r="B1902" s="1010"/>
      <c r="C1902" s="1011"/>
      <c r="D1902" s="1011"/>
    </row>
    <row r="1903" spans="1:4">
      <c r="A1903" s="1011"/>
      <c r="B1903" s="1010"/>
      <c r="C1903" s="1011"/>
      <c r="D1903" s="1011"/>
    </row>
    <row r="1904" spans="1:4">
      <c r="A1904" s="1011"/>
      <c r="B1904" s="1010"/>
      <c r="C1904" s="1011"/>
      <c r="D1904" s="1011"/>
    </row>
    <row r="1905" spans="1:4">
      <c r="A1905" s="1011"/>
      <c r="B1905" s="1010"/>
      <c r="C1905" s="1011"/>
      <c r="D1905" s="1011"/>
    </row>
    <row r="1906" spans="1:4">
      <c r="A1906" s="1011"/>
      <c r="B1906" s="1010"/>
      <c r="C1906" s="1011"/>
      <c r="D1906" s="1011"/>
    </row>
    <row r="1907" spans="1:4">
      <c r="A1907" s="1011"/>
      <c r="B1907" s="1010"/>
      <c r="C1907" s="1011"/>
      <c r="D1907" s="1011"/>
    </row>
    <row r="1908" spans="1:4">
      <c r="A1908" s="1011"/>
      <c r="B1908" s="1010"/>
      <c r="C1908" s="1011"/>
      <c r="D1908" s="1011"/>
    </row>
    <row r="1909" spans="1:4">
      <c r="A1909" s="1011"/>
      <c r="B1909" s="1010"/>
      <c r="C1909" s="1011"/>
      <c r="D1909" s="1011"/>
    </row>
    <row r="1910" spans="1:4">
      <c r="A1910" s="1011"/>
      <c r="B1910" s="1010"/>
      <c r="C1910" s="1011"/>
      <c r="D1910" s="1011"/>
    </row>
    <row r="1911" spans="1:4">
      <c r="A1911" s="1011"/>
      <c r="B1911" s="1010"/>
      <c r="C1911" s="1011"/>
      <c r="D1911" s="1011"/>
    </row>
    <row r="1912" spans="1:4">
      <c r="A1912" s="1011"/>
      <c r="B1912" s="1010"/>
      <c r="C1912" s="1011"/>
      <c r="D1912" s="1011"/>
    </row>
    <row r="1913" spans="1:4">
      <c r="A1913" s="1011"/>
      <c r="B1913" s="1010"/>
      <c r="C1913" s="1011"/>
      <c r="D1913" s="1011"/>
    </row>
    <row r="1914" spans="1:4">
      <c r="A1914" s="1011"/>
      <c r="B1914" s="1010"/>
      <c r="C1914" s="1011"/>
      <c r="D1914" s="1011"/>
    </row>
    <row r="1915" spans="1:4">
      <c r="A1915" s="1011"/>
      <c r="B1915" s="1010"/>
      <c r="C1915" s="1011"/>
      <c r="D1915" s="1011"/>
    </row>
    <row r="1916" spans="1:4">
      <c r="A1916" s="1011"/>
      <c r="B1916" s="1010"/>
      <c r="C1916" s="1011"/>
      <c r="D1916" s="1011"/>
    </row>
    <row r="1917" spans="1:4">
      <c r="A1917" s="1011"/>
      <c r="B1917" s="1010"/>
      <c r="C1917" s="1011"/>
      <c r="D1917" s="1011"/>
    </row>
    <row r="1918" spans="1:4">
      <c r="A1918" s="1011"/>
      <c r="B1918" s="1010"/>
      <c r="C1918" s="1011"/>
      <c r="D1918" s="1011"/>
    </row>
    <row r="1919" spans="1:4">
      <c r="A1919" s="1011"/>
      <c r="B1919" s="1010"/>
      <c r="C1919" s="1011"/>
      <c r="D1919" s="1011"/>
    </row>
    <row r="1920" spans="1:4">
      <c r="A1920" s="1011"/>
      <c r="B1920" s="1010"/>
      <c r="C1920" s="1011"/>
      <c r="D1920" s="1011"/>
    </row>
    <row r="1921" spans="1:4">
      <c r="A1921" s="1011"/>
      <c r="B1921" s="1010"/>
      <c r="C1921" s="1011"/>
      <c r="D1921" s="1011"/>
    </row>
    <row r="1922" spans="1:4">
      <c r="A1922" s="1011"/>
      <c r="B1922" s="1010"/>
      <c r="C1922" s="1011"/>
      <c r="D1922" s="1011"/>
    </row>
    <row r="1923" spans="1:4">
      <c r="A1923" s="1011"/>
      <c r="B1923" s="1010"/>
      <c r="C1923" s="1011"/>
      <c r="D1923" s="1011"/>
    </row>
    <row r="1924" spans="1:4">
      <c r="A1924" s="1011"/>
      <c r="B1924" s="1010"/>
      <c r="C1924" s="1011"/>
      <c r="D1924" s="1011"/>
    </row>
    <row r="1925" spans="1:4">
      <c r="A1925" s="1011"/>
      <c r="B1925" s="1010"/>
      <c r="C1925" s="1011"/>
      <c r="D1925" s="1011"/>
    </row>
    <row r="1926" spans="1:4">
      <c r="A1926" s="1011"/>
      <c r="B1926" s="1010"/>
      <c r="C1926" s="1011"/>
      <c r="D1926" s="1011"/>
    </row>
    <row r="1927" spans="1:4">
      <c r="A1927" s="1011"/>
      <c r="B1927" s="1010"/>
      <c r="C1927" s="1011"/>
      <c r="D1927" s="1011"/>
    </row>
    <row r="1928" spans="1:4">
      <c r="A1928" s="1011"/>
      <c r="B1928" s="1010"/>
      <c r="C1928" s="1011"/>
      <c r="D1928" s="1011"/>
    </row>
    <row r="1929" spans="1:4">
      <c r="A1929" s="1011"/>
      <c r="B1929" s="1010"/>
      <c r="C1929" s="1011"/>
      <c r="D1929" s="1011"/>
    </row>
    <row r="1930" spans="1:4">
      <c r="A1930" s="1011"/>
      <c r="B1930" s="1010"/>
      <c r="C1930" s="1011"/>
      <c r="D1930" s="1011"/>
    </row>
    <row r="1931" spans="1:4">
      <c r="A1931" s="1011"/>
      <c r="B1931" s="1010"/>
      <c r="C1931" s="1011"/>
      <c r="D1931" s="1011"/>
    </row>
    <row r="1932" spans="1:4">
      <c r="A1932" s="1011"/>
      <c r="B1932" s="1010"/>
      <c r="C1932" s="1011"/>
      <c r="D1932" s="1011"/>
    </row>
    <row r="1933" spans="1:4">
      <c r="A1933" s="1011"/>
      <c r="B1933" s="1010"/>
      <c r="C1933" s="1011"/>
      <c r="D1933" s="1011"/>
    </row>
    <row r="1934" spans="1:4">
      <c r="A1934" s="1011"/>
      <c r="B1934" s="1010"/>
      <c r="C1934" s="1011"/>
      <c r="D1934" s="1011"/>
    </row>
    <row r="1935" spans="1:4">
      <c r="A1935" s="1011"/>
      <c r="B1935" s="1010"/>
      <c r="C1935" s="1011"/>
      <c r="D1935" s="1011"/>
    </row>
    <row r="1936" spans="1:4">
      <c r="A1936" s="1011"/>
      <c r="B1936" s="1010"/>
      <c r="C1936" s="1011"/>
      <c r="D1936" s="1011"/>
    </row>
    <row r="1937" spans="1:4">
      <c r="A1937" s="1011"/>
      <c r="B1937" s="1010"/>
      <c r="C1937" s="1011"/>
      <c r="D1937" s="1011"/>
    </row>
    <row r="1938" spans="1:4">
      <c r="A1938" s="1011"/>
      <c r="B1938" s="1010"/>
      <c r="C1938" s="1011"/>
      <c r="D1938" s="1011"/>
    </row>
    <row r="1939" spans="1:4">
      <c r="A1939" s="1011"/>
      <c r="B1939" s="1010"/>
      <c r="C1939" s="1011"/>
      <c r="D1939" s="1011"/>
    </row>
    <row r="1940" spans="1:4">
      <c r="A1940" s="1011"/>
      <c r="B1940" s="1010"/>
      <c r="C1940" s="1011"/>
      <c r="D1940" s="1011"/>
    </row>
    <row r="1941" spans="1:4">
      <c r="A1941" s="1011"/>
      <c r="B1941" s="1010"/>
      <c r="C1941" s="1011"/>
      <c r="D1941" s="1011"/>
    </row>
    <row r="1942" spans="1:4">
      <c r="A1942" s="1011"/>
      <c r="B1942" s="1010"/>
      <c r="C1942" s="1011"/>
      <c r="D1942" s="1011"/>
    </row>
    <row r="1943" spans="1:4">
      <c r="A1943" s="1011"/>
      <c r="B1943" s="1010"/>
      <c r="C1943" s="1011"/>
      <c r="D1943" s="1011"/>
    </row>
    <row r="1944" spans="1:4">
      <c r="A1944" s="1011"/>
      <c r="B1944" s="1010"/>
      <c r="C1944" s="1011"/>
      <c r="D1944" s="1011"/>
    </row>
    <row r="1945" spans="1:4">
      <c r="A1945" s="1011"/>
      <c r="B1945" s="1010"/>
      <c r="C1945" s="1011"/>
      <c r="D1945" s="1011"/>
    </row>
    <row r="1946" spans="1:4">
      <c r="A1946" s="1011"/>
      <c r="B1946" s="1010"/>
      <c r="C1946" s="1011"/>
      <c r="D1946" s="1011"/>
    </row>
    <row r="1947" spans="1:4">
      <c r="A1947" s="1011"/>
      <c r="B1947" s="1010"/>
      <c r="C1947" s="1011"/>
      <c r="D1947" s="1011"/>
    </row>
    <row r="1948" spans="1:4">
      <c r="A1948" s="1011"/>
      <c r="B1948" s="1010"/>
      <c r="C1948" s="1011"/>
      <c r="D1948" s="1011"/>
    </row>
    <row r="1949" spans="1:4">
      <c r="A1949" s="1011"/>
      <c r="B1949" s="1010"/>
      <c r="C1949" s="1011"/>
      <c r="D1949" s="1011"/>
    </row>
    <row r="1950" spans="1:4">
      <c r="A1950" s="1011"/>
      <c r="B1950" s="1010"/>
      <c r="C1950" s="1011"/>
      <c r="D1950" s="1011"/>
    </row>
    <row r="1951" spans="1:4">
      <c r="A1951" s="1011"/>
      <c r="B1951" s="1010"/>
      <c r="C1951" s="1011"/>
      <c r="D1951" s="1011"/>
    </row>
    <row r="1952" spans="1:4">
      <c r="A1952" s="1011"/>
      <c r="B1952" s="1010"/>
      <c r="C1952" s="1011"/>
      <c r="D1952" s="1011"/>
    </row>
    <row r="1953" spans="1:4">
      <c r="A1953" s="1011"/>
      <c r="B1953" s="1010"/>
      <c r="C1953" s="1011"/>
      <c r="D1953" s="1011"/>
    </row>
    <row r="1954" spans="1:4">
      <c r="A1954" s="1011"/>
      <c r="B1954" s="1010"/>
      <c r="C1954" s="1011"/>
      <c r="D1954" s="1011"/>
    </row>
    <row r="1955" spans="1:4">
      <c r="A1955" s="1011"/>
      <c r="B1955" s="1010"/>
      <c r="C1955" s="1011"/>
      <c r="D1955" s="1011"/>
    </row>
    <row r="1956" spans="1:4">
      <c r="A1956" s="1011"/>
      <c r="B1956" s="1010"/>
      <c r="C1956" s="1011"/>
      <c r="D1956" s="1011"/>
    </row>
    <row r="1957" spans="1:4">
      <c r="A1957" s="1011"/>
      <c r="B1957" s="1010"/>
      <c r="C1957" s="1011"/>
      <c r="D1957" s="1011"/>
    </row>
    <row r="1958" spans="1:4">
      <c r="A1958" s="1011"/>
      <c r="B1958" s="1010"/>
      <c r="C1958" s="1011"/>
      <c r="D1958" s="1011"/>
    </row>
    <row r="1959" spans="1:4">
      <c r="A1959" s="1011"/>
      <c r="B1959" s="1010"/>
      <c r="C1959" s="1011"/>
      <c r="D1959" s="1011"/>
    </row>
    <row r="1960" spans="1:4">
      <c r="A1960" s="1011"/>
      <c r="B1960" s="1010"/>
      <c r="C1960" s="1011"/>
      <c r="D1960" s="1011"/>
    </row>
    <row r="1961" spans="1:4">
      <c r="A1961" s="1011"/>
      <c r="B1961" s="1010"/>
      <c r="C1961" s="1011"/>
      <c r="D1961" s="1011"/>
    </row>
    <row r="1962" spans="1:4">
      <c r="A1962" s="1011"/>
      <c r="B1962" s="1010"/>
      <c r="C1962" s="1011"/>
      <c r="D1962" s="1011"/>
    </row>
    <row r="1963" spans="1:4">
      <c r="A1963" s="1011"/>
      <c r="B1963" s="1010"/>
      <c r="C1963" s="1011"/>
      <c r="D1963" s="1011"/>
    </row>
    <row r="1964" spans="1:4">
      <c r="A1964" s="1011"/>
      <c r="B1964" s="1010"/>
      <c r="C1964" s="1011"/>
      <c r="D1964" s="1011"/>
    </row>
    <row r="1965" spans="1:4">
      <c r="A1965" s="1011"/>
      <c r="B1965" s="1010"/>
      <c r="C1965" s="1011"/>
      <c r="D1965" s="1011"/>
    </row>
    <row r="1966" spans="1:4">
      <c r="A1966" s="1011"/>
      <c r="B1966" s="1010"/>
      <c r="C1966" s="1011"/>
      <c r="D1966" s="1011"/>
    </row>
    <row r="1967" spans="1:4">
      <c r="A1967" s="1011"/>
      <c r="B1967" s="1010"/>
      <c r="C1967" s="1011"/>
      <c r="D1967" s="1011"/>
    </row>
    <row r="1968" spans="1:4">
      <c r="A1968" s="1011"/>
      <c r="B1968" s="1010"/>
      <c r="C1968" s="1011"/>
      <c r="D1968" s="1011"/>
    </row>
    <row r="1969" spans="1:4">
      <c r="A1969" s="1011"/>
      <c r="B1969" s="1010"/>
      <c r="C1969" s="1011"/>
      <c r="D1969" s="1011"/>
    </row>
    <row r="1970" spans="1:4">
      <c r="A1970" s="1011"/>
      <c r="B1970" s="1010"/>
      <c r="C1970" s="1011"/>
      <c r="D1970" s="1011"/>
    </row>
    <row r="1971" spans="1:4">
      <c r="A1971" s="1011"/>
      <c r="B1971" s="1010"/>
      <c r="C1971" s="1011"/>
      <c r="D1971" s="1011"/>
    </row>
    <row r="1972" spans="1:4">
      <c r="A1972" s="1011"/>
      <c r="B1972" s="1010"/>
      <c r="C1972" s="1011"/>
      <c r="D1972" s="1011"/>
    </row>
    <row r="1973" spans="1:4">
      <c r="A1973" s="1011"/>
      <c r="B1973" s="1010"/>
      <c r="C1973" s="1011"/>
      <c r="D1973" s="1011"/>
    </row>
    <row r="1974" spans="1:4">
      <c r="A1974" s="1011"/>
      <c r="B1974" s="1010"/>
      <c r="C1974" s="1011"/>
      <c r="D1974" s="1011"/>
    </row>
    <row r="1975" spans="1:4">
      <c r="A1975" s="1011"/>
      <c r="B1975" s="1010"/>
      <c r="C1975" s="1011"/>
      <c r="D1975" s="1011"/>
    </row>
    <row r="1976" spans="1:4">
      <c r="A1976" s="1011"/>
      <c r="B1976" s="1010"/>
      <c r="C1976" s="1011"/>
      <c r="D1976" s="1011"/>
    </row>
    <row r="1977" spans="1:4">
      <c r="A1977" s="1011"/>
      <c r="B1977" s="1010"/>
      <c r="C1977" s="1011"/>
      <c r="D1977" s="1011"/>
    </row>
    <row r="1978" spans="1:4">
      <c r="A1978" s="1011"/>
      <c r="B1978" s="1010"/>
      <c r="C1978" s="1011"/>
      <c r="D1978" s="1011"/>
    </row>
    <row r="1979" spans="1:4">
      <c r="A1979" s="1011"/>
      <c r="B1979" s="1010"/>
      <c r="C1979" s="1011"/>
      <c r="D1979" s="1011"/>
    </row>
    <row r="1980" spans="1:4">
      <c r="A1980" s="1011"/>
      <c r="B1980" s="1010"/>
      <c r="C1980" s="1011"/>
      <c r="D1980" s="1011"/>
    </row>
    <row r="1981" spans="1:4">
      <c r="A1981" s="1011"/>
      <c r="B1981" s="1010"/>
      <c r="C1981" s="1011"/>
      <c r="D1981" s="1011"/>
    </row>
    <row r="1982" spans="1:4">
      <c r="A1982" s="1011"/>
      <c r="B1982" s="1010"/>
      <c r="C1982" s="1011"/>
      <c r="D1982" s="1011"/>
    </row>
    <row r="1983" spans="1:4">
      <c r="A1983" s="1011"/>
      <c r="B1983" s="1010"/>
      <c r="C1983" s="1011"/>
      <c r="D1983" s="1011"/>
    </row>
    <row r="1984" spans="1:4">
      <c r="A1984" s="1011"/>
      <c r="B1984" s="1010"/>
      <c r="C1984" s="1011"/>
      <c r="D1984" s="1011"/>
    </row>
    <row r="1985" spans="1:4">
      <c r="A1985" s="1011"/>
      <c r="B1985" s="1010"/>
      <c r="C1985" s="1011"/>
      <c r="D1985" s="1011"/>
    </row>
    <row r="1986" spans="1:4">
      <c r="A1986" s="1011"/>
      <c r="B1986" s="1010"/>
      <c r="C1986" s="1011"/>
      <c r="D1986" s="1011"/>
    </row>
    <row r="1987" spans="1:4">
      <c r="A1987" s="1011"/>
      <c r="B1987" s="1010"/>
      <c r="C1987" s="1011"/>
      <c r="D1987" s="1011"/>
    </row>
    <row r="1988" spans="1:4">
      <c r="A1988" s="1011"/>
      <c r="B1988" s="1010"/>
      <c r="C1988" s="1011"/>
      <c r="D1988" s="1011"/>
    </row>
    <row r="1989" spans="1:4">
      <c r="A1989" s="1011"/>
      <c r="B1989" s="1010"/>
      <c r="C1989" s="1011"/>
      <c r="D1989" s="1011"/>
    </row>
    <row r="1990" spans="1:4">
      <c r="A1990" s="1011"/>
      <c r="B1990" s="1010"/>
      <c r="C1990" s="1011"/>
      <c r="D1990" s="1011"/>
    </row>
    <row r="1991" spans="1:4">
      <c r="A1991" s="1011"/>
      <c r="B1991" s="1010"/>
      <c r="C1991" s="1011"/>
      <c r="D1991" s="1011"/>
    </row>
    <row r="1992" spans="1:4">
      <c r="A1992" s="1011"/>
      <c r="B1992" s="1010"/>
      <c r="C1992" s="1011"/>
      <c r="D1992" s="1011"/>
    </row>
    <row r="1993" spans="1:4">
      <c r="A1993" s="1011"/>
      <c r="B1993" s="1010"/>
      <c r="C1993" s="1011"/>
      <c r="D1993" s="1011"/>
    </row>
    <row r="1994" spans="1:4">
      <c r="A1994" s="1011"/>
      <c r="B1994" s="1010"/>
      <c r="C1994" s="1011"/>
      <c r="D1994" s="1011"/>
    </row>
    <row r="1995" spans="1:4">
      <c r="A1995" s="1011"/>
      <c r="B1995" s="1010"/>
      <c r="C1995" s="1011"/>
      <c r="D1995" s="1011"/>
    </row>
    <row r="1996" spans="1:4">
      <c r="A1996" s="1011"/>
      <c r="B1996" s="1010"/>
      <c r="C1996" s="1011"/>
      <c r="D1996" s="1011"/>
    </row>
    <row r="1997" spans="1:4">
      <c r="A1997" s="1011"/>
      <c r="B1997" s="1010"/>
      <c r="C1997" s="1011"/>
      <c r="D1997" s="1011"/>
    </row>
    <row r="1998" spans="1:4">
      <c r="A1998" s="1011"/>
      <c r="B1998" s="1010"/>
      <c r="C1998" s="1011"/>
      <c r="D1998" s="1011"/>
    </row>
    <row r="1999" spans="1:4">
      <c r="A1999" s="1011"/>
      <c r="B1999" s="1010"/>
      <c r="C1999" s="1011"/>
      <c r="D1999" s="1011"/>
    </row>
    <row r="2000" spans="1:4">
      <c r="A2000" s="1011"/>
      <c r="B2000" s="1010"/>
      <c r="C2000" s="1011"/>
      <c r="D2000" s="1011"/>
    </row>
    <row r="2001" spans="1:4">
      <c r="A2001" s="1011"/>
      <c r="B2001" s="1010"/>
      <c r="C2001" s="1011"/>
      <c r="D2001" s="1011"/>
    </row>
    <row r="2002" spans="1:4">
      <c r="A2002" s="1011"/>
      <c r="B2002" s="1010"/>
      <c r="C2002" s="1011"/>
      <c r="D2002" s="1011"/>
    </row>
    <row r="2003" spans="1:4">
      <c r="A2003" s="1011"/>
      <c r="B2003" s="1010"/>
      <c r="C2003" s="1011"/>
      <c r="D2003" s="1011"/>
    </row>
    <row r="2004" spans="1:4">
      <c r="A2004" s="1011"/>
      <c r="B2004" s="1010"/>
      <c r="C2004" s="1011"/>
      <c r="D2004" s="1011"/>
    </row>
    <row r="2005" spans="1:4">
      <c r="A2005" s="1011"/>
      <c r="B2005" s="1010"/>
      <c r="C2005" s="1011"/>
      <c r="D2005" s="1011"/>
    </row>
    <row r="2006" spans="1:4">
      <c r="A2006" s="1011"/>
      <c r="B2006" s="1010"/>
      <c r="C2006" s="1011"/>
      <c r="D2006" s="1011"/>
    </row>
    <row r="2007" spans="1:4">
      <c r="A2007" s="1011"/>
      <c r="B2007" s="1010"/>
      <c r="C2007" s="1011"/>
      <c r="D2007" s="1011"/>
    </row>
    <row r="2008" spans="1:4">
      <c r="A2008" s="1011"/>
      <c r="B2008" s="1010"/>
      <c r="C2008" s="1011"/>
      <c r="D2008" s="1011"/>
    </row>
    <row r="2009" spans="1:4">
      <c r="A2009" s="1011"/>
      <c r="B2009" s="1010"/>
      <c r="C2009" s="1011"/>
      <c r="D2009" s="1011"/>
    </row>
    <row r="2010" spans="1:4">
      <c r="A2010" s="1011"/>
      <c r="B2010" s="1010"/>
      <c r="C2010" s="1011"/>
      <c r="D2010" s="1011"/>
    </row>
    <row r="2011" spans="1:4">
      <c r="A2011" s="1011"/>
      <c r="B2011" s="1010"/>
      <c r="C2011" s="1011"/>
      <c r="D2011" s="1011"/>
    </row>
    <row r="2012" spans="1:4">
      <c r="A2012" s="1011"/>
      <c r="B2012" s="1010"/>
      <c r="C2012" s="1011"/>
      <c r="D2012" s="1011"/>
    </row>
    <row r="2013" spans="1:4">
      <c r="A2013" s="1011"/>
      <c r="B2013" s="1010"/>
      <c r="C2013" s="1011"/>
      <c r="D2013" s="1011"/>
    </row>
    <row r="2014" spans="1:4">
      <c r="A2014" s="1011"/>
      <c r="B2014" s="1010"/>
      <c r="C2014" s="1011"/>
      <c r="D2014" s="1011"/>
    </row>
    <row r="2015" spans="1:4">
      <c r="A2015" s="1011"/>
      <c r="B2015" s="1010"/>
      <c r="C2015" s="1011"/>
      <c r="D2015" s="1011"/>
    </row>
    <row r="2016" spans="1:4">
      <c r="A2016" s="1011"/>
      <c r="B2016" s="1010"/>
      <c r="C2016" s="1011"/>
      <c r="D2016" s="1011"/>
    </row>
    <row r="2017" spans="1:4">
      <c r="A2017" s="1011"/>
      <c r="B2017" s="1010"/>
      <c r="C2017" s="1011"/>
      <c r="D2017" s="1011"/>
    </row>
    <row r="2018" spans="1:4">
      <c r="A2018" s="1011"/>
      <c r="B2018" s="1010"/>
      <c r="C2018" s="1011"/>
      <c r="D2018" s="1011"/>
    </row>
    <row r="2019" spans="1:4">
      <c r="A2019" s="1011"/>
      <c r="B2019" s="1010"/>
      <c r="C2019" s="1011"/>
      <c r="D2019" s="1011"/>
    </row>
    <row r="2020" spans="1:4">
      <c r="A2020" s="1011"/>
      <c r="B2020" s="1010"/>
      <c r="C2020" s="1011"/>
      <c r="D2020" s="1011"/>
    </row>
    <row r="2021" spans="1:4">
      <c r="A2021" s="1011"/>
      <c r="B2021" s="1010"/>
      <c r="C2021" s="1011"/>
      <c r="D2021" s="1011"/>
    </row>
    <row r="2022" spans="1:4">
      <c r="A2022" s="1011"/>
      <c r="B2022" s="1010"/>
      <c r="C2022" s="1011"/>
      <c r="D2022" s="1011"/>
    </row>
    <row r="2023" spans="1:4">
      <c r="A2023" s="1011"/>
      <c r="B2023" s="1010"/>
      <c r="C2023" s="1011"/>
      <c r="D2023" s="1011"/>
    </row>
    <row r="2024" spans="1:4">
      <c r="A2024" s="1011"/>
      <c r="B2024" s="1010"/>
      <c r="C2024" s="1011"/>
      <c r="D2024" s="1011"/>
    </row>
    <row r="2025" spans="1:4">
      <c r="A2025" s="1011"/>
      <c r="B2025" s="1010"/>
      <c r="C2025" s="1011"/>
      <c r="D2025" s="1011"/>
    </row>
    <row r="2026" spans="1:4">
      <c r="A2026" s="1011"/>
      <c r="B2026" s="1010"/>
      <c r="C2026" s="1011"/>
      <c r="D2026" s="1011"/>
    </row>
    <row r="2027" spans="1:4">
      <c r="A2027" s="1011"/>
      <c r="B2027" s="1010"/>
      <c r="C2027" s="1011"/>
      <c r="D2027" s="1011"/>
    </row>
    <row r="2028" spans="1:4">
      <c r="A2028" s="1011"/>
      <c r="B2028" s="1010"/>
      <c r="C2028" s="1011"/>
      <c r="D2028" s="1011"/>
    </row>
    <row r="2029" spans="1:4">
      <c r="A2029" s="1011"/>
      <c r="B2029" s="1010"/>
      <c r="C2029" s="1011"/>
      <c r="D2029" s="1011"/>
    </row>
    <row r="2030" spans="1:4">
      <c r="A2030" s="1011"/>
      <c r="B2030" s="1010"/>
      <c r="C2030" s="1011"/>
      <c r="D2030" s="1011"/>
    </row>
    <row r="2031" spans="1:4">
      <c r="A2031" s="1011"/>
      <c r="B2031" s="1010"/>
      <c r="C2031" s="1011"/>
      <c r="D2031" s="1011"/>
    </row>
    <row r="2032" spans="1:4">
      <c r="A2032" s="1011"/>
      <c r="B2032" s="1010"/>
      <c r="C2032" s="1011"/>
      <c r="D2032" s="1011"/>
    </row>
    <row r="2033" spans="1:4">
      <c r="A2033" s="1011"/>
      <c r="B2033" s="1010"/>
      <c r="C2033" s="1011"/>
      <c r="D2033" s="1011"/>
    </row>
    <row r="2034" spans="1:4">
      <c r="A2034" s="1011"/>
      <c r="B2034" s="1010"/>
      <c r="C2034" s="1011"/>
      <c r="D2034" s="1011"/>
    </row>
    <row r="2035" spans="1:4">
      <c r="A2035" s="1011"/>
      <c r="B2035" s="1010"/>
      <c r="C2035" s="1011"/>
      <c r="D2035" s="1011"/>
    </row>
    <row r="2036" spans="1:4">
      <c r="A2036" s="1011"/>
      <c r="B2036" s="1010"/>
      <c r="C2036" s="1011"/>
      <c r="D2036" s="1011"/>
    </row>
    <row r="2037" spans="1:4">
      <c r="A2037" s="1011"/>
      <c r="B2037" s="1010"/>
      <c r="C2037" s="1011"/>
      <c r="D2037" s="1011"/>
    </row>
    <row r="2038" spans="1:4">
      <c r="A2038" s="1011"/>
      <c r="B2038" s="1010"/>
      <c r="C2038" s="1011"/>
      <c r="D2038" s="1011"/>
    </row>
    <row r="2039" spans="1:4">
      <c r="A2039" s="1011"/>
      <c r="B2039" s="1010"/>
      <c r="C2039" s="1011"/>
      <c r="D2039" s="1011"/>
    </row>
    <row r="2040" spans="1:4">
      <c r="A2040" s="1011"/>
      <c r="B2040" s="1010"/>
      <c r="C2040" s="1011"/>
      <c r="D2040" s="1011"/>
    </row>
    <row r="2041" spans="1:4">
      <c r="A2041" s="1011"/>
      <c r="B2041" s="1010"/>
      <c r="C2041" s="1011"/>
      <c r="D2041" s="1011"/>
    </row>
    <row r="2042" spans="1:4">
      <c r="A2042" s="1011"/>
      <c r="B2042" s="1010"/>
      <c r="C2042" s="1011"/>
      <c r="D2042" s="1011"/>
    </row>
    <row r="2043" spans="1:4">
      <c r="A2043" s="1011"/>
      <c r="B2043" s="1010"/>
      <c r="C2043" s="1011"/>
      <c r="D2043" s="1011"/>
    </row>
    <row r="2044" spans="1:4">
      <c r="A2044" s="1011"/>
      <c r="B2044" s="1010"/>
      <c r="C2044" s="1011"/>
      <c r="D2044" s="1011"/>
    </row>
    <row r="2045" spans="1:4">
      <c r="A2045" s="1011"/>
      <c r="B2045" s="1010"/>
      <c r="C2045" s="1011"/>
      <c r="D2045" s="1011"/>
    </row>
    <row r="2046" spans="1:4">
      <c r="A2046" s="1011"/>
      <c r="B2046" s="1010"/>
      <c r="C2046" s="1011"/>
      <c r="D2046" s="1011"/>
    </row>
    <row r="2047" spans="1:4">
      <c r="A2047" s="1011"/>
      <c r="B2047" s="1010"/>
      <c r="C2047" s="1011"/>
      <c r="D2047" s="1011"/>
    </row>
    <row r="2048" spans="1:4">
      <c r="A2048" s="1011"/>
      <c r="B2048" s="1010"/>
      <c r="C2048" s="1011"/>
      <c r="D2048" s="1011"/>
    </row>
    <row r="2049" spans="1:4">
      <c r="A2049" s="1011"/>
      <c r="B2049" s="1010"/>
      <c r="C2049" s="1011"/>
      <c r="D2049" s="1011"/>
    </row>
    <row r="2050" spans="1:4">
      <c r="A2050" s="1011"/>
      <c r="B2050" s="1010"/>
      <c r="C2050" s="1011"/>
      <c r="D2050" s="1011"/>
    </row>
    <row r="2051" spans="1:4">
      <c r="A2051" s="1011"/>
      <c r="B2051" s="1010"/>
      <c r="C2051" s="1011"/>
      <c r="D2051" s="1011"/>
    </row>
    <row r="2052" spans="1:4">
      <c r="A2052" s="1011"/>
      <c r="B2052" s="1010"/>
      <c r="C2052" s="1011"/>
      <c r="D2052" s="1011"/>
    </row>
    <row r="2053" spans="1:4">
      <c r="A2053" s="1011"/>
      <c r="B2053" s="1010"/>
      <c r="C2053" s="1011"/>
      <c r="D2053" s="1011"/>
    </row>
    <row r="2054" spans="1:4">
      <c r="A2054" s="1011"/>
      <c r="B2054" s="1010"/>
      <c r="C2054" s="1011"/>
      <c r="D2054" s="1011"/>
    </row>
    <row r="2055" spans="1:4">
      <c r="A2055" s="1011"/>
      <c r="B2055" s="1010"/>
      <c r="C2055" s="1011"/>
      <c r="D2055" s="1011"/>
    </row>
    <row r="2056" spans="1:4">
      <c r="A2056" s="1011"/>
      <c r="B2056" s="1010"/>
      <c r="C2056" s="1011"/>
      <c r="D2056" s="1011"/>
    </row>
    <row r="2057" spans="1:4">
      <c r="A2057" s="1011"/>
      <c r="B2057" s="1010"/>
      <c r="C2057" s="1011"/>
      <c r="D2057" s="1011"/>
    </row>
    <row r="2058" spans="1:4">
      <c r="A2058" s="1011"/>
      <c r="B2058" s="1010"/>
      <c r="C2058" s="1011"/>
      <c r="D2058" s="1011"/>
    </row>
    <row r="2059" spans="1:4">
      <c r="A2059" s="1011"/>
      <c r="B2059" s="1010"/>
      <c r="C2059" s="1011"/>
      <c r="D2059" s="1011"/>
    </row>
    <row r="2060" spans="1:4">
      <c r="A2060" s="1011"/>
      <c r="B2060" s="1010"/>
      <c r="C2060" s="1011"/>
      <c r="D2060" s="1011"/>
    </row>
    <row r="2061" spans="1:4">
      <c r="A2061" s="1011"/>
      <c r="B2061" s="1010"/>
      <c r="C2061" s="1011"/>
      <c r="D2061" s="1011"/>
    </row>
    <row r="2062" spans="1:4">
      <c r="A2062" s="1011"/>
      <c r="B2062" s="1010"/>
      <c r="C2062" s="1011"/>
      <c r="D2062" s="1011"/>
    </row>
    <row r="2063" spans="1:4">
      <c r="A2063" s="1011"/>
      <c r="B2063" s="1010"/>
      <c r="C2063" s="1011"/>
      <c r="D2063" s="1011"/>
    </row>
    <row r="2064" spans="1:4">
      <c r="A2064" s="1011"/>
      <c r="B2064" s="1010"/>
      <c r="C2064" s="1011"/>
      <c r="D2064" s="1011"/>
    </row>
    <row r="2065" spans="1:4">
      <c r="A2065" s="1011"/>
      <c r="B2065" s="1010"/>
      <c r="C2065" s="1011"/>
      <c r="D2065" s="1011"/>
    </row>
    <row r="2066" spans="1:4">
      <c r="A2066" s="1011"/>
      <c r="B2066" s="1010"/>
      <c r="C2066" s="1011"/>
      <c r="D2066" s="1011"/>
    </row>
    <row r="2067" spans="1:4">
      <c r="A2067" s="1011"/>
      <c r="B2067" s="1010"/>
      <c r="C2067" s="1011"/>
      <c r="D2067" s="1011"/>
    </row>
    <row r="2068" spans="1:4">
      <c r="A2068" s="1011"/>
      <c r="B2068" s="1010"/>
      <c r="C2068" s="1011"/>
      <c r="D2068" s="1011"/>
    </row>
    <row r="2069" spans="1:4">
      <c r="A2069" s="1011"/>
      <c r="B2069" s="1010"/>
      <c r="C2069" s="1011"/>
      <c r="D2069" s="1011"/>
    </row>
    <row r="2070" spans="1:4">
      <c r="A2070" s="1011"/>
      <c r="B2070" s="1010"/>
      <c r="C2070" s="1011"/>
      <c r="D2070" s="1011"/>
    </row>
    <row r="2071" spans="1:4">
      <c r="A2071" s="1011"/>
      <c r="B2071" s="1010"/>
      <c r="C2071" s="1011"/>
      <c r="D2071" s="1011"/>
    </row>
    <row r="2072" spans="1:4">
      <c r="A2072" s="1011"/>
      <c r="B2072" s="1010"/>
      <c r="C2072" s="1011"/>
      <c r="D2072" s="1011"/>
    </row>
    <row r="2073" spans="1:4">
      <c r="A2073" s="1011"/>
      <c r="B2073" s="1010"/>
      <c r="C2073" s="1011"/>
      <c r="D2073" s="1011"/>
    </row>
    <row r="2074" spans="1:4">
      <c r="A2074" s="1011"/>
      <c r="B2074" s="1010"/>
      <c r="C2074" s="1011"/>
      <c r="D2074" s="1011"/>
    </row>
    <row r="2075" spans="1:4">
      <c r="A2075" s="1011"/>
      <c r="B2075" s="1010"/>
      <c r="C2075" s="1011"/>
      <c r="D2075" s="1011"/>
    </row>
    <row r="2076" spans="1:4">
      <c r="A2076" s="1011"/>
      <c r="B2076" s="1010"/>
      <c r="C2076" s="1011"/>
      <c r="D2076" s="1011"/>
    </row>
    <row r="2077" spans="1:4">
      <c r="A2077" s="1011"/>
      <c r="B2077" s="1010"/>
      <c r="C2077" s="1011"/>
      <c r="D2077" s="1011"/>
    </row>
    <row r="2078" spans="1:4">
      <c r="A2078" s="1011"/>
      <c r="B2078" s="1010"/>
      <c r="C2078" s="1011"/>
      <c r="D2078" s="1011"/>
    </row>
    <row r="2079" spans="1:4">
      <c r="A2079" s="1011"/>
      <c r="B2079" s="1010"/>
      <c r="C2079" s="1011"/>
      <c r="D2079" s="1011"/>
    </row>
    <row r="2080" spans="1:4">
      <c r="A2080" s="1011"/>
      <c r="B2080" s="1010"/>
      <c r="C2080" s="1011"/>
      <c r="D2080" s="1011"/>
    </row>
    <row r="2081" spans="1:4">
      <c r="A2081" s="1011"/>
      <c r="B2081" s="1010"/>
      <c r="C2081" s="1011"/>
      <c r="D2081" s="1011"/>
    </row>
    <row r="2082" spans="1:4">
      <c r="A2082" s="1011"/>
      <c r="B2082" s="1010"/>
      <c r="C2082" s="1011"/>
      <c r="D2082" s="1011"/>
    </row>
    <row r="2083" spans="1:4">
      <c r="A2083" s="1011"/>
      <c r="B2083" s="1010"/>
      <c r="C2083" s="1011"/>
      <c r="D2083" s="1011"/>
    </row>
    <row r="2084" spans="1:4">
      <c r="A2084" s="1011"/>
      <c r="B2084" s="1010"/>
      <c r="C2084" s="1011"/>
      <c r="D2084" s="1011"/>
    </row>
    <row r="2085" spans="1:4">
      <c r="A2085" s="1011"/>
      <c r="B2085" s="1010"/>
      <c r="C2085" s="1011"/>
      <c r="D2085" s="1011"/>
    </row>
    <row r="2086" spans="1:4">
      <c r="A2086" s="1011"/>
      <c r="B2086" s="1010"/>
      <c r="C2086" s="1011"/>
      <c r="D2086" s="1011"/>
    </row>
    <row r="2087" spans="1:4">
      <c r="A2087" s="1011"/>
      <c r="B2087" s="1010"/>
      <c r="C2087" s="1011"/>
      <c r="D2087" s="1011"/>
    </row>
    <row r="2088" spans="1:4">
      <c r="A2088" s="1011"/>
      <c r="B2088" s="1010"/>
      <c r="C2088" s="1011"/>
      <c r="D2088" s="1011"/>
    </row>
    <row r="2089" spans="1:4">
      <c r="A2089" s="1011"/>
      <c r="B2089" s="1010"/>
      <c r="C2089" s="1011"/>
      <c r="D2089" s="1011"/>
    </row>
    <row r="2090" spans="1:4">
      <c r="A2090" s="1011"/>
      <c r="B2090" s="1010"/>
      <c r="C2090" s="1011"/>
      <c r="D2090" s="1011"/>
    </row>
    <row r="2091" spans="1:4">
      <c r="A2091" s="1011"/>
      <c r="B2091" s="1010"/>
      <c r="C2091" s="1011"/>
      <c r="D2091" s="1011"/>
    </row>
    <row r="2092" spans="1:4">
      <c r="A2092" s="1011"/>
      <c r="B2092" s="1010"/>
      <c r="C2092" s="1011"/>
      <c r="D2092" s="1011"/>
    </row>
    <row r="2093" spans="1:4">
      <c r="A2093" s="1011"/>
      <c r="B2093" s="1010"/>
      <c r="C2093" s="1011"/>
      <c r="D2093" s="1011"/>
    </row>
    <row r="2094" spans="1:4">
      <c r="A2094" s="1011"/>
      <c r="B2094" s="1010"/>
      <c r="C2094" s="1011"/>
      <c r="D2094" s="1011"/>
    </row>
    <row r="2095" spans="1:4">
      <c r="A2095" s="1011"/>
      <c r="B2095" s="1010"/>
      <c r="C2095" s="1011"/>
      <c r="D2095" s="1011"/>
    </row>
    <row r="2096" spans="1:4">
      <c r="A2096" s="1011"/>
      <c r="B2096" s="1010"/>
      <c r="C2096" s="1011"/>
      <c r="D2096" s="1011"/>
    </row>
    <row r="2097" spans="1:4">
      <c r="A2097" s="1011"/>
      <c r="B2097" s="1010"/>
      <c r="C2097" s="1011"/>
      <c r="D2097" s="1011"/>
    </row>
    <row r="2098" spans="1:4">
      <c r="A2098" s="1011"/>
      <c r="B2098" s="1010"/>
      <c r="C2098" s="1011"/>
      <c r="D2098" s="1011"/>
    </row>
    <row r="2099" spans="1:4">
      <c r="A2099" s="1011"/>
      <c r="B2099" s="1010"/>
      <c r="C2099" s="1011"/>
      <c r="D2099" s="1011"/>
    </row>
    <row r="2100" spans="1:4">
      <c r="A2100" s="1011"/>
      <c r="B2100" s="1010"/>
      <c r="C2100" s="1011"/>
      <c r="D2100" s="1011"/>
    </row>
    <row r="2101" spans="1:4">
      <c r="A2101" s="1011"/>
      <c r="B2101" s="1010"/>
      <c r="C2101" s="1011"/>
      <c r="D2101" s="1011"/>
    </row>
    <row r="2102" spans="1:4">
      <c r="A2102" s="1011"/>
      <c r="B2102" s="1010"/>
      <c r="C2102" s="1011"/>
      <c r="D2102" s="1011"/>
    </row>
    <row r="2103" spans="1:4">
      <c r="A2103" s="1011"/>
      <c r="B2103" s="1010"/>
      <c r="C2103" s="1011"/>
      <c r="D2103" s="1011"/>
    </row>
    <row r="2104" spans="1:4">
      <c r="A2104" s="1011"/>
      <c r="B2104" s="1010"/>
      <c r="C2104" s="1011"/>
      <c r="D2104" s="1011"/>
    </row>
    <row r="2105" spans="1:4">
      <c r="A2105" s="1011"/>
      <c r="B2105" s="1010"/>
      <c r="C2105" s="1011"/>
      <c r="D2105" s="1011"/>
    </row>
    <row r="2106" spans="1:4">
      <c r="A2106" s="1011"/>
      <c r="B2106" s="1010"/>
      <c r="C2106" s="1011"/>
      <c r="D2106" s="1011"/>
    </row>
    <row r="2107" spans="1:4">
      <c r="A2107" s="1011"/>
      <c r="B2107" s="1010"/>
      <c r="C2107" s="1011"/>
      <c r="D2107" s="1011"/>
    </row>
    <row r="2108" spans="1:4">
      <c r="A2108" s="1011"/>
      <c r="B2108" s="1010"/>
      <c r="C2108" s="1011"/>
      <c r="D2108" s="1011"/>
    </row>
    <row r="2109" spans="1:4">
      <c r="A2109" s="1011"/>
      <c r="B2109" s="1010"/>
      <c r="C2109" s="1011"/>
      <c r="D2109" s="1011"/>
    </row>
    <row r="2110" spans="1:4">
      <c r="A2110" s="1011"/>
      <c r="B2110" s="1010"/>
      <c r="C2110" s="1011"/>
      <c r="D2110" s="1011"/>
    </row>
    <row r="2111" spans="1:4">
      <c r="A2111" s="1011"/>
      <c r="B2111" s="1010"/>
      <c r="C2111" s="1011"/>
      <c r="D2111" s="1011"/>
    </row>
    <row r="2112" spans="1:4">
      <c r="A2112" s="1011"/>
      <c r="B2112" s="1010"/>
      <c r="C2112" s="1011"/>
      <c r="D2112" s="1011"/>
    </row>
    <row r="2113" spans="1:4">
      <c r="A2113" s="1011"/>
      <c r="B2113" s="1010"/>
      <c r="C2113" s="1011"/>
      <c r="D2113" s="1011"/>
    </row>
    <row r="2114" spans="1:4">
      <c r="A2114" s="1011"/>
      <c r="B2114" s="1010"/>
      <c r="C2114" s="1011"/>
      <c r="D2114" s="1011"/>
    </row>
    <row r="2115" spans="1:4">
      <c r="A2115" s="1011"/>
      <c r="B2115" s="1010"/>
      <c r="C2115" s="1011"/>
      <c r="D2115" s="1011"/>
    </row>
    <row r="2116" spans="1:4">
      <c r="A2116" s="1011"/>
      <c r="B2116" s="1010"/>
      <c r="C2116" s="1011"/>
      <c r="D2116" s="1011"/>
    </row>
    <row r="2117" spans="1:4">
      <c r="A2117" s="1011"/>
      <c r="B2117" s="1010"/>
      <c r="C2117" s="1011"/>
      <c r="D2117" s="1011"/>
    </row>
    <row r="2118" spans="1:4">
      <c r="A2118" s="1011"/>
      <c r="B2118" s="1010"/>
      <c r="C2118" s="1011"/>
      <c r="D2118" s="1011"/>
    </row>
    <row r="2119" spans="1:4">
      <c r="A2119" s="1011"/>
      <c r="B2119" s="1010"/>
      <c r="C2119" s="1011"/>
      <c r="D2119" s="1011"/>
    </row>
    <row r="2120" spans="1:4">
      <c r="A2120" s="1011"/>
      <c r="B2120" s="1010"/>
      <c r="C2120" s="1011"/>
      <c r="D2120" s="1011"/>
    </row>
    <row r="2121" spans="1:4">
      <c r="A2121" s="1011"/>
      <c r="B2121" s="1010"/>
      <c r="C2121" s="1011"/>
      <c r="D2121" s="1011"/>
    </row>
    <row r="2122" spans="1:4">
      <c r="A2122" s="1011"/>
      <c r="B2122" s="1010"/>
      <c r="C2122" s="1011"/>
      <c r="D2122" s="1011"/>
    </row>
    <row r="2123" spans="1:4">
      <c r="A2123" s="1011"/>
      <c r="B2123" s="1010"/>
      <c r="C2123" s="1011"/>
      <c r="D2123" s="1011"/>
    </row>
    <row r="2124" spans="1:4">
      <c r="A2124" s="1011"/>
      <c r="B2124" s="1010"/>
      <c r="C2124" s="1011"/>
      <c r="D2124" s="1011"/>
    </row>
    <row r="2125" spans="1:4">
      <c r="A2125" s="1011"/>
      <c r="B2125" s="1010"/>
      <c r="C2125" s="1011"/>
      <c r="D2125" s="1011"/>
    </row>
    <row r="2126" spans="1:4">
      <c r="A2126" s="1011"/>
      <c r="B2126" s="1010"/>
      <c r="C2126" s="1011"/>
      <c r="D2126" s="1011"/>
    </row>
    <row r="2127" spans="1:4">
      <c r="A2127" s="1011"/>
      <c r="B2127" s="1010"/>
      <c r="C2127" s="1011"/>
      <c r="D2127" s="1011"/>
    </row>
    <row r="2128" spans="1:4">
      <c r="A2128" s="1011"/>
      <c r="B2128" s="1010"/>
      <c r="C2128" s="1011"/>
      <c r="D2128" s="1011"/>
    </row>
    <row r="2129" spans="1:4">
      <c r="A2129" s="1011"/>
      <c r="B2129" s="1010"/>
      <c r="C2129" s="1011"/>
      <c r="D2129" s="1011"/>
    </row>
    <row r="2130" spans="1:4">
      <c r="A2130" s="1011"/>
      <c r="B2130" s="1010"/>
      <c r="C2130" s="1011"/>
      <c r="D2130" s="1011"/>
    </row>
    <row r="2131" spans="1:4">
      <c r="A2131" s="1011"/>
      <c r="B2131" s="1010"/>
      <c r="C2131" s="1011"/>
      <c r="D2131" s="1011"/>
    </row>
    <row r="2132" spans="1:4">
      <c r="A2132" s="1011"/>
      <c r="B2132" s="1010"/>
      <c r="C2132" s="1011"/>
      <c r="D2132" s="1011"/>
    </row>
    <row r="2133" spans="1:4">
      <c r="A2133" s="1011"/>
      <c r="B2133" s="1010"/>
      <c r="C2133" s="1011"/>
      <c r="D2133" s="1011"/>
    </row>
    <row r="2134" spans="1:4">
      <c r="A2134" s="1011"/>
      <c r="B2134" s="1010"/>
      <c r="C2134" s="1011"/>
      <c r="D2134" s="1011"/>
    </row>
    <row r="2135" spans="1:4">
      <c r="A2135" s="1011"/>
      <c r="B2135" s="1010"/>
      <c r="C2135" s="1011"/>
      <c r="D2135" s="1011"/>
    </row>
    <row r="2136" spans="1:4">
      <c r="A2136" s="1011"/>
      <c r="B2136" s="1010"/>
      <c r="C2136" s="1011"/>
      <c r="D2136" s="1011"/>
    </row>
    <row r="2137" spans="1:4">
      <c r="A2137" s="1011"/>
      <c r="B2137" s="1010"/>
      <c r="C2137" s="1011"/>
      <c r="D2137" s="1011"/>
    </row>
    <row r="2138" spans="1:4">
      <c r="A2138" s="1011"/>
      <c r="B2138" s="1010"/>
      <c r="C2138" s="1011"/>
      <c r="D2138" s="1011"/>
    </row>
    <row r="2139" spans="1:4">
      <c r="A2139" s="1011"/>
      <c r="B2139" s="1010"/>
      <c r="C2139" s="1011"/>
      <c r="D2139" s="1011"/>
    </row>
    <row r="2140" spans="1:4">
      <c r="A2140" s="1011"/>
      <c r="B2140" s="1010"/>
      <c r="C2140" s="1011"/>
      <c r="D2140" s="1011"/>
    </row>
    <row r="2141" spans="1:4">
      <c r="A2141" s="1011"/>
      <c r="B2141" s="1010"/>
      <c r="C2141" s="1011"/>
      <c r="D2141" s="1011"/>
    </row>
    <row r="2142" spans="1:4">
      <c r="A2142" s="1011"/>
      <c r="B2142" s="1010"/>
      <c r="C2142" s="1011"/>
      <c r="D2142" s="1011"/>
    </row>
    <row r="2143" spans="1:4">
      <c r="A2143" s="1011"/>
      <c r="B2143" s="1010"/>
      <c r="C2143" s="1011"/>
      <c r="D2143" s="1011"/>
    </row>
    <row r="2144" spans="1:4">
      <c r="A2144" s="1011"/>
      <c r="B2144" s="1010"/>
      <c r="C2144" s="1011"/>
      <c r="D2144" s="1011"/>
    </row>
    <row r="2145" spans="1:4">
      <c r="A2145" s="1011"/>
      <c r="B2145" s="1010"/>
      <c r="C2145" s="1011"/>
      <c r="D2145" s="1011"/>
    </row>
    <row r="2146" spans="1:4">
      <c r="A2146" s="1011"/>
      <c r="B2146" s="1010"/>
      <c r="C2146" s="1011"/>
      <c r="D2146" s="1011"/>
    </row>
    <row r="2147" spans="1:4">
      <c r="A2147" s="1011"/>
      <c r="B2147" s="1010"/>
      <c r="C2147" s="1011"/>
      <c r="D2147" s="1011"/>
    </row>
    <row r="2148" spans="1:4">
      <c r="A2148" s="1011"/>
      <c r="B2148" s="1010"/>
      <c r="C2148" s="1011"/>
      <c r="D2148" s="1011"/>
    </row>
    <row r="2149" spans="1:4">
      <c r="A2149" s="1011"/>
      <c r="B2149" s="1010"/>
      <c r="C2149" s="1011"/>
      <c r="D2149" s="1011"/>
    </row>
    <row r="2150" spans="1:4">
      <c r="A2150" s="1011"/>
      <c r="B2150" s="1010"/>
      <c r="C2150" s="1011"/>
      <c r="D2150" s="1011"/>
    </row>
    <row r="2151" spans="1:4">
      <c r="A2151" s="1011"/>
      <c r="B2151" s="1010"/>
      <c r="C2151" s="1011"/>
      <c r="D2151" s="1011"/>
    </row>
    <row r="2152" spans="1:4">
      <c r="A2152" s="1011"/>
      <c r="B2152" s="1010"/>
      <c r="C2152" s="1011"/>
      <c r="D2152" s="1011"/>
    </row>
    <row r="2153" spans="1:4">
      <c r="A2153" s="1011"/>
      <c r="B2153" s="1010"/>
      <c r="C2153" s="1011"/>
      <c r="D2153" s="1011"/>
    </row>
    <row r="2154" spans="1:4">
      <c r="A2154" s="1011"/>
      <c r="B2154" s="1010"/>
      <c r="C2154" s="1011"/>
      <c r="D2154" s="1011"/>
    </row>
    <row r="2155" spans="1:4">
      <c r="A2155" s="1011"/>
      <c r="B2155" s="1010"/>
      <c r="C2155" s="1011"/>
      <c r="D2155" s="1011"/>
    </row>
    <row r="2156" spans="1:4">
      <c r="A2156" s="1011"/>
      <c r="B2156" s="1010"/>
      <c r="C2156" s="1011"/>
      <c r="D2156" s="1011"/>
    </row>
    <row r="2157" spans="1:4">
      <c r="A2157" s="1011"/>
      <c r="B2157" s="1010"/>
      <c r="C2157" s="1011"/>
      <c r="D2157" s="1011"/>
    </row>
    <row r="2158" spans="1:4">
      <c r="A2158" s="1011"/>
      <c r="B2158" s="1010"/>
      <c r="C2158" s="1011"/>
      <c r="D2158" s="1011"/>
    </row>
    <row r="2159" spans="1:4">
      <c r="A2159" s="1011"/>
      <c r="B2159" s="1010"/>
      <c r="C2159" s="1011"/>
      <c r="D2159" s="1011"/>
    </row>
    <row r="2160" spans="1:4">
      <c r="A2160" s="1011"/>
      <c r="B2160" s="1010"/>
      <c r="C2160" s="1011"/>
      <c r="D2160" s="1011"/>
    </row>
    <row r="2161" spans="1:4">
      <c r="A2161" s="1011"/>
      <c r="B2161" s="1010"/>
      <c r="C2161" s="1011"/>
      <c r="D2161" s="1011"/>
    </row>
    <row r="2162" spans="1:4">
      <c r="A2162" s="1011"/>
      <c r="B2162" s="1010"/>
      <c r="C2162" s="1011"/>
      <c r="D2162" s="1011"/>
    </row>
    <row r="2163" spans="1:4">
      <c r="A2163" s="1011"/>
      <c r="B2163" s="1010"/>
      <c r="C2163" s="1011"/>
      <c r="D2163" s="1011"/>
    </row>
    <row r="2164" spans="1:4">
      <c r="A2164" s="1011"/>
      <c r="B2164" s="1010"/>
      <c r="C2164" s="1011"/>
      <c r="D2164" s="1011"/>
    </row>
    <row r="2165" spans="1:4">
      <c r="A2165" s="1011"/>
      <c r="B2165" s="1010"/>
      <c r="C2165" s="1011"/>
      <c r="D2165" s="1011"/>
    </row>
    <row r="2166" spans="1:4">
      <c r="A2166" s="1011"/>
      <c r="B2166" s="1010"/>
      <c r="C2166" s="1011"/>
      <c r="D2166" s="1011"/>
    </row>
    <row r="2167" spans="1:4">
      <c r="A2167" s="1011"/>
      <c r="B2167" s="1010"/>
      <c r="C2167" s="1011"/>
      <c r="D2167" s="1011"/>
    </row>
    <row r="2168" spans="1:4">
      <c r="A2168" s="1011"/>
      <c r="B2168" s="1010"/>
      <c r="C2168" s="1011"/>
      <c r="D2168" s="1011"/>
    </row>
    <row r="2169" spans="1:4">
      <c r="A2169" s="1011"/>
      <c r="B2169" s="1010"/>
      <c r="C2169" s="1011"/>
      <c r="D2169" s="1011"/>
    </row>
    <row r="2170" spans="1:4">
      <c r="A2170" s="1011"/>
      <c r="B2170" s="1010"/>
      <c r="C2170" s="1011"/>
      <c r="D2170" s="1011"/>
    </row>
    <row r="2171" spans="1:4">
      <c r="A2171" s="1011"/>
      <c r="B2171" s="1010"/>
      <c r="C2171" s="1011"/>
      <c r="D2171" s="1011"/>
    </row>
    <row r="2172" spans="1:4">
      <c r="A2172" s="1011"/>
      <c r="B2172" s="1010"/>
      <c r="C2172" s="1011"/>
      <c r="D2172" s="1011"/>
    </row>
    <row r="2173" spans="1:4">
      <c r="A2173" s="1011"/>
      <c r="B2173" s="1010"/>
      <c r="C2173" s="1011"/>
      <c r="D2173" s="1011"/>
    </row>
    <row r="2174" spans="1:4">
      <c r="A2174" s="1011"/>
      <c r="B2174" s="1010"/>
      <c r="C2174" s="1011"/>
      <c r="D2174" s="1011"/>
    </row>
    <row r="2175" spans="1:4">
      <c r="A2175" s="1011"/>
      <c r="B2175" s="1010"/>
      <c r="C2175" s="1011"/>
      <c r="D2175" s="1011"/>
    </row>
    <row r="2176" spans="1:4">
      <c r="A2176" s="1011"/>
      <c r="B2176" s="1010"/>
      <c r="C2176" s="1011"/>
      <c r="D2176" s="1011"/>
    </row>
    <row r="2177" spans="1:4">
      <c r="A2177" s="1011"/>
      <c r="B2177" s="1010"/>
      <c r="C2177" s="1011"/>
      <c r="D2177" s="1011"/>
    </row>
    <row r="2178" spans="1:4">
      <c r="A2178" s="1011"/>
      <c r="B2178" s="1010"/>
      <c r="C2178" s="1011"/>
      <c r="D2178" s="1011"/>
    </row>
    <row r="2179" spans="1:4">
      <c r="A2179" s="1011"/>
      <c r="B2179" s="1010"/>
      <c r="C2179" s="1011"/>
      <c r="D2179" s="1011"/>
    </row>
    <row r="2180" spans="1:4">
      <c r="A2180" s="1011"/>
      <c r="B2180" s="1010"/>
      <c r="C2180" s="1011"/>
      <c r="D2180" s="1011"/>
    </row>
    <row r="2181" spans="1:4">
      <c r="A2181" s="1011"/>
      <c r="B2181" s="1010"/>
      <c r="C2181" s="1011"/>
      <c r="D2181" s="1011"/>
    </row>
    <row r="2182" spans="1:4">
      <c r="A2182" s="1011"/>
      <c r="B2182" s="1010"/>
      <c r="C2182" s="1011"/>
      <c r="D2182" s="1011"/>
    </row>
    <row r="2183" spans="1:4">
      <c r="A2183" s="1011"/>
      <c r="B2183" s="1010"/>
      <c r="C2183" s="1011"/>
      <c r="D2183" s="1011"/>
    </row>
    <row r="2184" spans="1:4">
      <c r="A2184" s="1011"/>
      <c r="B2184" s="1010"/>
      <c r="C2184" s="1011"/>
      <c r="D2184" s="1011"/>
    </row>
    <row r="2185" spans="1:4">
      <c r="A2185" s="1011"/>
      <c r="B2185" s="1010"/>
      <c r="C2185" s="1011"/>
      <c r="D2185" s="1011"/>
    </row>
    <row r="2186" spans="1:4">
      <c r="A2186" s="1011"/>
      <c r="B2186" s="1010"/>
      <c r="C2186" s="1011"/>
      <c r="D2186" s="1011"/>
    </row>
    <row r="2187" spans="1:4">
      <c r="A2187" s="1011"/>
      <c r="B2187" s="1010"/>
      <c r="C2187" s="1011"/>
      <c r="D2187" s="1011"/>
    </row>
    <row r="2188" spans="1:4">
      <c r="A2188" s="1011"/>
      <c r="B2188" s="1010"/>
      <c r="C2188" s="1011"/>
      <c r="D2188" s="1011"/>
    </row>
    <row r="2189" spans="1:4">
      <c r="A2189" s="1011"/>
      <c r="B2189" s="1010"/>
      <c r="C2189" s="1011"/>
      <c r="D2189" s="1011"/>
    </row>
    <row r="2190" spans="1:4">
      <c r="A2190" s="1011"/>
      <c r="B2190" s="1010"/>
      <c r="C2190" s="1011"/>
      <c r="D2190" s="1011"/>
    </row>
    <row r="2191" spans="1:4">
      <c r="A2191" s="1011"/>
      <c r="B2191" s="1010"/>
      <c r="C2191" s="1011"/>
      <c r="D2191" s="1011"/>
    </row>
    <row r="2192" spans="1:4">
      <c r="A2192" s="1011"/>
      <c r="B2192" s="1010"/>
      <c r="C2192" s="1011"/>
      <c r="D2192" s="1011"/>
    </row>
    <row r="2193" spans="1:4">
      <c r="A2193" s="1011"/>
      <c r="B2193" s="1010"/>
      <c r="C2193" s="1011"/>
      <c r="D2193" s="1011"/>
    </row>
    <row r="2194" spans="1:4">
      <c r="A2194" s="1011"/>
      <c r="B2194" s="1010"/>
      <c r="C2194" s="1011"/>
      <c r="D2194" s="1011"/>
    </row>
    <row r="2195" spans="1:4">
      <c r="A2195" s="1011"/>
      <c r="B2195" s="1010"/>
      <c r="C2195" s="1011"/>
      <c r="D2195" s="1011"/>
    </row>
    <row r="2196" spans="1:4">
      <c r="A2196" s="1011"/>
      <c r="B2196" s="1010"/>
      <c r="C2196" s="1011"/>
      <c r="D2196" s="1011"/>
    </row>
    <row r="2197" spans="1:4">
      <c r="A2197" s="1011"/>
      <c r="B2197" s="1010"/>
      <c r="C2197" s="1011"/>
      <c r="D2197" s="1011"/>
    </row>
    <row r="2198" spans="1:4">
      <c r="A2198" s="1011"/>
      <c r="B2198" s="1010"/>
      <c r="C2198" s="1011"/>
      <c r="D2198" s="1011"/>
    </row>
    <row r="2199" spans="1:4">
      <c r="A2199" s="1011"/>
      <c r="B2199" s="1010"/>
      <c r="C2199" s="1011"/>
      <c r="D2199" s="1011"/>
    </row>
    <row r="2200" spans="1:4">
      <c r="A2200" s="1011"/>
      <c r="B2200" s="1010"/>
      <c r="C2200" s="1011"/>
      <c r="D2200" s="1011"/>
    </row>
    <row r="2201" spans="1:4">
      <c r="A2201" s="1011"/>
      <c r="B2201" s="1010"/>
      <c r="C2201" s="1011"/>
      <c r="D2201" s="1011"/>
    </row>
    <row r="2202" spans="1:4">
      <c r="A2202" s="1011"/>
      <c r="B2202" s="1010"/>
      <c r="C2202" s="1011"/>
      <c r="D2202" s="1011"/>
    </row>
    <row r="2203" spans="1:4">
      <c r="A2203" s="1011"/>
      <c r="B2203" s="1010"/>
      <c r="C2203" s="1011"/>
      <c r="D2203" s="1011"/>
    </row>
    <row r="2204" spans="1:4">
      <c r="A2204" s="1011"/>
      <c r="B2204" s="1010"/>
      <c r="C2204" s="1011"/>
      <c r="D2204" s="1011"/>
    </row>
    <row r="2205" spans="1:4">
      <c r="A2205" s="1011"/>
      <c r="B2205" s="1010"/>
      <c r="C2205" s="1011"/>
      <c r="D2205" s="1011"/>
    </row>
    <row r="2206" spans="1:4">
      <c r="A2206" s="1011"/>
      <c r="B2206" s="1010"/>
      <c r="C2206" s="1011"/>
      <c r="D2206" s="1011"/>
    </row>
    <row r="2207" spans="1:4">
      <c r="A2207" s="1011"/>
      <c r="B2207" s="1010"/>
      <c r="C2207" s="1011"/>
      <c r="D2207" s="1011"/>
    </row>
    <row r="2208" spans="1:4">
      <c r="A2208" s="1011"/>
      <c r="B2208" s="1010"/>
      <c r="C2208" s="1011"/>
      <c r="D2208" s="1011"/>
    </row>
    <row r="2209" spans="1:4">
      <c r="A2209" s="1011"/>
      <c r="B2209" s="1010"/>
      <c r="C2209" s="1011"/>
      <c r="D2209" s="1011"/>
    </row>
    <row r="2210" spans="1:4">
      <c r="A2210" s="1011"/>
      <c r="B2210" s="1010"/>
      <c r="C2210" s="1011"/>
      <c r="D2210" s="1011"/>
    </row>
    <row r="2211" spans="1:4">
      <c r="A2211" s="1011"/>
      <c r="B2211" s="1010"/>
      <c r="C2211" s="1011"/>
      <c r="D2211" s="1011"/>
    </row>
    <row r="2212" spans="1:4">
      <c r="A2212" s="1011"/>
      <c r="B2212" s="1010"/>
      <c r="C2212" s="1011"/>
      <c r="D2212" s="1011"/>
    </row>
    <row r="2213" spans="1:4">
      <c r="A2213" s="1011"/>
      <c r="B2213" s="1010"/>
      <c r="C2213" s="1011"/>
      <c r="D2213" s="1011"/>
    </row>
    <row r="2214" spans="1:4">
      <c r="A2214" s="1011"/>
      <c r="B2214" s="1010"/>
      <c r="C2214" s="1011"/>
      <c r="D2214" s="1011"/>
    </row>
    <row r="2215" spans="1:4">
      <c r="A2215" s="1011"/>
      <c r="B2215" s="1010"/>
      <c r="C2215" s="1011"/>
      <c r="D2215" s="1011"/>
    </row>
    <row r="2216" spans="1:4">
      <c r="A2216" s="1011"/>
      <c r="B2216" s="1010"/>
      <c r="C2216" s="1011"/>
      <c r="D2216" s="1011"/>
    </row>
    <row r="2217" spans="1:4">
      <c r="A2217" s="1011"/>
      <c r="B2217" s="1010"/>
      <c r="C2217" s="1011"/>
      <c r="D2217" s="1011"/>
    </row>
    <row r="2218" spans="1:4">
      <c r="A2218" s="1011"/>
      <c r="B2218" s="1010"/>
      <c r="C2218" s="1011"/>
      <c r="D2218" s="1011"/>
    </row>
    <row r="2219" spans="1:4">
      <c r="A2219" s="1011"/>
      <c r="B2219" s="1010"/>
      <c r="C2219" s="1011"/>
      <c r="D2219" s="1011"/>
    </row>
    <row r="2220" spans="1:4">
      <c r="A2220" s="1011"/>
      <c r="B2220" s="1010"/>
      <c r="C2220" s="1011"/>
      <c r="D2220" s="1011"/>
    </row>
    <row r="2221" spans="1:4">
      <c r="A2221" s="1011"/>
      <c r="B2221" s="1010"/>
      <c r="C2221" s="1011"/>
      <c r="D2221" s="1011"/>
    </row>
    <row r="2222" spans="1:4">
      <c r="A2222" s="1011"/>
      <c r="B2222" s="1010"/>
      <c r="C2222" s="1011"/>
      <c r="D2222" s="1011"/>
    </row>
    <row r="2223" spans="1:4">
      <c r="A2223" s="1011"/>
      <c r="B2223" s="1010"/>
      <c r="C2223" s="1011"/>
      <c r="D2223" s="1011"/>
    </row>
    <row r="2224" spans="1:4">
      <c r="A2224" s="1011"/>
      <c r="B2224" s="1010"/>
      <c r="C2224" s="1011"/>
      <c r="D2224" s="1011"/>
    </row>
    <row r="2225" spans="1:4">
      <c r="A2225" s="1011"/>
      <c r="B2225" s="1010"/>
      <c r="C2225" s="1011"/>
      <c r="D2225" s="1011"/>
    </row>
    <row r="2226" spans="1:4">
      <c r="A2226" s="1011"/>
      <c r="B2226" s="1010"/>
      <c r="C2226" s="1011"/>
      <c r="D2226" s="1011"/>
    </row>
    <row r="2227" spans="1:4">
      <c r="A2227" s="1011"/>
      <c r="B2227" s="1010"/>
      <c r="C2227" s="1011"/>
      <c r="D2227" s="1011"/>
    </row>
    <row r="2228" spans="1:4">
      <c r="A2228" s="1011"/>
      <c r="B2228" s="1010"/>
      <c r="C2228" s="1011"/>
      <c r="D2228" s="1011"/>
    </row>
    <row r="2229" spans="1:4">
      <c r="A2229" s="1011"/>
      <c r="B2229" s="1010"/>
      <c r="C2229" s="1011"/>
      <c r="D2229" s="1011"/>
    </row>
    <row r="2230" spans="1:4">
      <c r="A2230" s="1011"/>
      <c r="B2230" s="1010"/>
      <c r="C2230" s="1011"/>
      <c r="D2230" s="1011"/>
    </row>
    <row r="2231" spans="1:4">
      <c r="A2231" s="1011"/>
      <c r="B2231" s="1010"/>
      <c r="C2231" s="1011"/>
      <c r="D2231" s="1011"/>
    </row>
    <row r="2232" spans="1:4">
      <c r="A2232" s="1011"/>
      <c r="B2232" s="1010"/>
      <c r="C2232" s="1011"/>
      <c r="D2232" s="1011"/>
    </row>
    <row r="2233" spans="1:4">
      <c r="A2233" s="1011"/>
      <c r="B2233" s="1010"/>
      <c r="C2233" s="1011"/>
      <c r="D2233" s="1011"/>
    </row>
    <row r="2234" spans="1:4">
      <c r="A2234" s="1011"/>
      <c r="B2234" s="1010"/>
      <c r="C2234" s="1011"/>
      <c r="D2234" s="1011"/>
    </row>
    <row r="2235" spans="1:4">
      <c r="A2235" s="1011"/>
      <c r="B2235" s="1010"/>
      <c r="C2235" s="1011"/>
      <c r="D2235" s="1011"/>
    </row>
    <row r="2236" spans="1:4">
      <c r="A2236" s="1011"/>
      <c r="B2236" s="1010"/>
      <c r="C2236" s="1011"/>
      <c r="D2236" s="1011"/>
    </row>
    <row r="2237" spans="1:4">
      <c r="A2237" s="1011"/>
      <c r="B2237" s="1010"/>
      <c r="C2237" s="1011"/>
      <c r="D2237" s="1011"/>
    </row>
    <row r="2238" spans="1:4">
      <c r="A2238" s="1011"/>
      <c r="B2238" s="1010"/>
      <c r="C2238" s="1011"/>
      <c r="D2238" s="1011"/>
    </row>
    <row r="2239" spans="1:4">
      <c r="A2239" s="1011"/>
      <c r="B2239" s="1010"/>
      <c r="C2239" s="1011"/>
      <c r="D2239" s="1011"/>
    </row>
    <row r="2240" spans="1:4">
      <c r="A2240" s="1011"/>
      <c r="B2240" s="1010"/>
      <c r="C2240" s="1011"/>
      <c r="D2240" s="1011"/>
    </row>
    <row r="2241" spans="1:4">
      <c r="A2241" s="1011"/>
      <c r="B2241" s="1010"/>
      <c r="C2241" s="1011"/>
      <c r="D2241" s="1011"/>
    </row>
    <row r="2242" spans="1:4">
      <c r="A2242" s="1011"/>
      <c r="B2242" s="1010"/>
      <c r="C2242" s="1011"/>
      <c r="D2242" s="1011"/>
    </row>
    <row r="2243" spans="1:4">
      <c r="A2243" s="1011"/>
      <c r="B2243" s="1010"/>
      <c r="C2243" s="1011"/>
      <c r="D2243" s="1011"/>
    </row>
    <row r="2244" spans="1:4">
      <c r="A2244" s="1011"/>
      <c r="B2244" s="1010"/>
      <c r="C2244" s="1011"/>
      <c r="D2244" s="1011"/>
    </row>
    <row r="2245" spans="1:4">
      <c r="A2245" s="1011"/>
      <c r="B2245" s="1010"/>
      <c r="C2245" s="1011"/>
      <c r="D2245" s="1011"/>
    </row>
    <row r="2246" spans="1:4">
      <c r="A2246" s="1011"/>
      <c r="B2246" s="1010"/>
      <c r="C2246" s="1011"/>
      <c r="D2246" s="1011"/>
    </row>
    <row r="2247" spans="1:4">
      <c r="A2247" s="1011"/>
      <c r="B2247" s="1010"/>
      <c r="C2247" s="1011"/>
      <c r="D2247" s="1011"/>
    </row>
    <row r="2248" spans="1:4">
      <c r="A2248" s="1011"/>
      <c r="B2248" s="1010"/>
      <c r="C2248" s="1011"/>
      <c r="D2248" s="1011"/>
    </row>
    <row r="2249" spans="1:4">
      <c r="A2249" s="1011"/>
      <c r="B2249" s="1010"/>
      <c r="C2249" s="1011"/>
      <c r="D2249" s="1011"/>
    </row>
    <row r="2250" spans="1:4">
      <c r="A2250" s="1011"/>
      <c r="B2250" s="1010"/>
      <c r="C2250" s="1011"/>
      <c r="D2250" s="1011"/>
    </row>
    <row r="2251" spans="1:4">
      <c r="A2251" s="1011"/>
      <c r="B2251" s="1010"/>
      <c r="C2251" s="1011"/>
      <c r="D2251" s="1011"/>
    </row>
    <row r="2252" spans="1:4">
      <c r="A2252" s="1011"/>
      <c r="B2252" s="1010"/>
      <c r="C2252" s="1011"/>
      <c r="D2252" s="1011"/>
    </row>
    <row r="2253" spans="1:4">
      <c r="A2253" s="1011"/>
      <c r="B2253" s="1010"/>
      <c r="C2253" s="1011"/>
      <c r="D2253" s="1011"/>
    </row>
    <row r="2254" spans="1:4">
      <c r="A2254" s="1011"/>
      <c r="B2254" s="1010"/>
      <c r="C2254" s="1011"/>
      <c r="D2254" s="1011"/>
    </row>
    <row r="2255" spans="1:4">
      <c r="A2255" s="1011"/>
      <c r="B2255" s="1010"/>
      <c r="C2255" s="1011"/>
      <c r="D2255" s="1011"/>
    </row>
    <row r="2256" spans="1:4">
      <c r="A2256" s="1011"/>
      <c r="B2256" s="1010"/>
      <c r="C2256" s="1011"/>
      <c r="D2256" s="1011"/>
    </row>
    <row r="2257" spans="1:4">
      <c r="A2257" s="1011"/>
      <c r="B2257" s="1010"/>
      <c r="C2257" s="1011"/>
      <c r="D2257" s="1011"/>
    </row>
    <row r="2258" spans="1:4">
      <c r="A2258" s="1011"/>
      <c r="B2258" s="1010"/>
      <c r="C2258" s="1011"/>
      <c r="D2258" s="1011"/>
    </row>
    <row r="2259" spans="1:4">
      <c r="A2259" s="1011"/>
      <c r="B2259" s="1010"/>
      <c r="C2259" s="1011"/>
      <c r="D2259" s="1011"/>
    </row>
    <row r="2260" spans="1:4">
      <c r="A2260" s="1011"/>
      <c r="B2260" s="1010"/>
      <c r="C2260" s="1011"/>
      <c r="D2260" s="1011"/>
    </row>
    <row r="2261" spans="1:4">
      <c r="A2261" s="1011"/>
      <c r="B2261" s="1010"/>
      <c r="C2261" s="1011"/>
      <c r="D2261" s="1011"/>
    </row>
    <row r="2262" spans="1:4">
      <c r="A2262" s="1011"/>
      <c r="B2262" s="1010"/>
      <c r="C2262" s="1011"/>
      <c r="D2262" s="1011"/>
    </row>
    <row r="2263" spans="1:4">
      <c r="A2263" s="1011"/>
      <c r="B2263" s="1010"/>
      <c r="C2263" s="1011"/>
      <c r="D2263" s="1011"/>
    </row>
    <row r="2264" spans="1:4">
      <c r="A2264" s="1011"/>
      <c r="B2264" s="1010"/>
      <c r="C2264" s="1011"/>
      <c r="D2264" s="1011"/>
    </row>
    <row r="2265" spans="1:4">
      <c r="A2265" s="1011"/>
      <c r="B2265" s="1010"/>
      <c r="C2265" s="1011"/>
      <c r="D2265" s="1011"/>
    </row>
    <row r="2266" spans="1:4">
      <c r="A2266" s="1011"/>
      <c r="B2266" s="1010"/>
      <c r="C2266" s="1011"/>
      <c r="D2266" s="1011"/>
    </row>
    <row r="2267" spans="1:4">
      <c r="A2267" s="1011"/>
      <c r="B2267" s="1010"/>
      <c r="C2267" s="1011"/>
      <c r="D2267" s="1011"/>
    </row>
    <row r="2268" spans="1:4">
      <c r="A2268" s="1011"/>
      <c r="B2268" s="1010"/>
      <c r="C2268" s="1011"/>
      <c r="D2268" s="1011"/>
    </row>
    <row r="2269" spans="1:4">
      <c r="A2269" s="1011"/>
      <c r="B2269" s="1010"/>
      <c r="C2269" s="1011"/>
      <c r="D2269" s="1011"/>
    </row>
    <row r="2270" spans="1:4">
      <c r="A2270" s="1011"/>
      <c r="B2270" s="1010"/>
      <c r="C2270" s="1011"/>
      <c r="D2270" s="1011"/>
    </row>
    <row r="2271" spans="1:4">
      <c r="A2271" s="1011"/>
      <c r="B2271" s="1010"/>
      <c r="C2271" s="1011"/>
      <c r="D2271" s="1011"/>
    </row>
    <row r="2272" spans="1:4">
      <c r="A2272" s="1011"/>
      <c r="B2272" s="1010"/>
      <c r="C2272" s="1011"/>
      <c r="D2272" s="1011"/>
    </row>
    <row r="2273" spans="1:4">
      <c r="A2273" s="1011"/>
      <c r="B2273" s="1010"/>
      <c r="C2273" s="1011"/>
      <c r="D2273" s="1011"/>
    </row>
    <row r="2274" spans="1:4">
      <c r="A2274" s="1011"/>
      <c r="B2274" s="1010"/>
      <c r="C2274" s="1011"/>
      <c r="D2274" s="1011"/>
    </row>
    <row r="2275" spans="1:4">
      <c r="A2275" s="1011"/>
      <c r="B2275" s="1010"/>
      <c r="C2275" s="1011"/>
      <c r="D2275" s="1011"/>
    </row>
    <row r="2276" spans="1:4">
      <c r="A2276" s="1011"/>
      <c r="B2276" s="1010"/>
      <c r="C2276" s="1011"/>
      <c r="D2276" s="1011"/>
    </row>
    <row r="2277" spans="1:4">
      <c r="A2277" s="1011"/>
      <c r="B2277" s="1010"/>
      <c r="C2277" s="1011"/>
      <c r="D2277" s="1011"/>
    </row>
    <row r="2278" spans="1:4">
      <c r="A2278" s="1011"/>
      <c r="B2278" s="1010"/>
      <c r="C2278" s="1011"/>
      <c r="D2278" s="1011"/>
    </row>
    <row r="2279" spans="1:4">
      <c r="A2279" s="1011"/>
      <c r="B2279" s="1010"/>
      <c r="C2279" s="1011"/>
      <c r="D2279" s="1011"/>
    </row>
    <row r="2280" spans="1:4">
      <c r="A2280" s="1011"/>
      <c r="B2280" s="1010"/>
      <c r="C2280" s="1011"/>
      <c r="D2280" s="1011"/>
    </row>
    <row r="2281" spans="1:4">
      <c r="A2281" s="1011"/>
      <c r="B2281" s="1010"/>
      <c r="C2281" s="1011"/>
      <c r="D2281" s="1011"/>
    </row>
    <row r="2282" spans="1:4">
      <c r="A2282" s="1011"/>
      <c r="B2282" s="1010"/>
      <c r="C2282" s="1011"/>
      <c r="D2282" s="1011"/>
    </row>
    <row r="2283" spans="1:4">
      <c r="A2283" s="1011"/>
      <c r="B2283" s="1010"/>
      <c r="C2283" s="1011"/>
      <c r="D2283" s="1011"/>
    </row>
    <row r="2284" spans="1:4">
      <c r="A2284" s="1011"/>
      <c r="B2284" s="1010"/>
      <c r="C2284" s="1011"/>
      <c r="D2284" s="1011"/>
    </row>
    <row r="2285" spans="1:4">
      <c r="A2285" s="1011"/>
      <c r="B2285" s="1010"/>
      <c r="C2285" s="1011"/>
      <c r="D2285" s="1011"/>
    </row>
    <row r="2286" spans="1:4">
      <c r="A2286" s="1011"/>
      <c r="B2286" s="1010"/>
      <c r="C2286" s="1011"/>
      <c r="D2286" s="1011"/>
    </row>
    <row r="2287" spans="1:4">
      <c r="A2287" s="1011"/>
      <c r="B2287" s="1010"/>
      <c r="C2287" s="1011"/>
      <c r="D2287" s="1011"/>
    </row>
    <row r="2288" spans="1:4">
      <c r="A2288" s="1011"/>
      <c r="B2288" s="1010"/>
      <c r="C2288" s="1011"/>
      <c r="D2288" s="1011"/>
    </row>
    <row r="2289" spans="1:4">
      <c r="A2289" s="1011"/>
      <c r="B2289" s="1010"/>
      <c r="C2289" s="1011"/>
      <c r="D2289" s="1011"/>
    </row>
    <row r="2290" spans="1:4">
      <c r="A2290" s="1011"/>
      <c r="B2290" s="1010"/>
      <c r="C2290" s="1011"/>
      <c r="D2290" s="1011"/>
    </row>
    <row r="2291" spans="1:4">
      <c r="A2291" s="1011"/>
      <c r="B2291" s="1010"/>
      <c r="C2291" s="1011"/>
      <c r="D2291" s="1011"/>
    </row>
    <row r="2292" spans="1:4">
      <c r="A2292" s="1011"/>
      <c r="B2292" s="1010"/>
      <c r="C2292" s="1011"/>
      <c r="D2292" s="1011"/>
    </row>
    <row r="2293" spans="1:4">
      <c r="A2293" s="1011"/>
      <c r="B2293" s="1010"/>
      <c r="C2293" s="1011"/>
      <c r="D2293" s="1011"/>
    </row>
    <row r="2294" spans="1:4">
      <c r="A2294" s="1011"/>
      <c r="B2294" s="1010"/>
      <c r="C2294" s="1011"/>
      <c r="D2294" s="1011"/>
    </row>
    <row r="2295" spans="1:4">
      <c r="A2295" s="1011"/>
      <c r="B2295" s="1010"/>
      <c r="C2295" s="1011"/>
      <c r="D2295" s="1011"/>
    </row>
    <row r="2296" spans="1:4">
      <c r="A2296" s="1011"/>
      <c r="B2296" s="1010"/>
      <c r="C2296" s="1011"/>
      <c r="D2296" s="1011"/>
    </row>
    <row r="2297" spans="1:4">
      <c r="A2297" s="1011"/>
      <c r="B2297" s="1010"/>
      <c r="C2297" s="1011"/>
      <c r="D2297" s="1011"/>
    </row>
    <row r="2298" spans="1:4">
      <c r="A2298" s="1011"/>
      <c r="B2298" s="1010"/>
      <c r="C2298" s="1011"/>
      <c r="D2298" s="1011"/>
    </row>
    <row r="2299" spans="1:4">
      <c r="A2299" s="1011"/>
      <c r="B2299" s="1010"/>
      <c r="C2299" s="1011"/>
      <c r="D2299" s="1011"/>
    </row>
    <row r="2300" spans="1:4">
      <c r="A2300" s="1011"/>
      <c r="B2300" s="1010"/>
      <c r="C2300" s="1011"/>
      <c r="D2300" s="1011"/>
    </row>
    <row r="2301" spans="1:4">
      <c r="A2301" s="1011"/>
      <c r="B2301" s="1010"/>
      <c r="C2301" s="1011"/>
      <c r="D2301" s="1011"/>
    </row>
    <row r="2302" spans="1:4">
      <c r="A2302" s="1011"/>
      <c r="B2302" s="1010"/>
      <c r="C2302" s="1011"/>
      <c r="D2302" s="1011"/>
    </row>
    <row r="2303" spans="1:4">
      <c r="A2303" s="1011"/>
      <c r="B2303" s="1010"/>
      <c r="C2303" s="1011"/>
      <c r="D2303" s="1011"/>
    </row>
    <row r="2304" spans="1:4">
      <c r="A2304" s="1011"/>
      <c r="B2304" s="1010"/>
      <c r="C2304" s="1011"/>
      <c r="D2304" s="1011"/>
    </row>
    <row r="2305" spans="1:4">
      <c r="A2305" s="1011"/>
      <c r="B2305" s="1010"/>
      <c r="C2305" s="1011"/>
      <c r="D2305" s="1011"/>
    </row>
    <row r="2306" spans="1:4">
      <c r="A2306" s="1011"/>
      <c r="B2306" s="1010"/>
      <c r="C2306" s="1011"/>
      <c r="D2306" s="1011"/>
    </row>
    <row r="2307" spans="1:4">
      <c r="A2307" s="1011"/>
      <c r="B2307" s="1010"/>
      <c r="C2307" s="1011"/>
      <c r="D2307" s="1011"/>
    </row>
    <row r="2308" spans="1:4">
      <c r="A2308" s="1011"/>
      <c r="B2308" s="1010"/>
      <c r="C2308" s="1011"/>
      <c r="D2308" s="1011"/>
    </row>
    <row r="2309" spans="1:4">
      <c r="A2309" s="1011"/>
      <c r="B2309" s="1010"/>
      <c r="C2309" s="1011"/>
      <c r="D2309" s="1011"/>
    </row>
    <row r="2310" spans="1:4">
      <c r="A2310" s="1011"/>
      <c r="B2310" s="1010"/>
      <c r="C2310" s="1011"/>
      <c r="D2310" s="1011"/>
    </row>
    <row r="2311" spans="1:4">
      <c r="A2311" s="1011"/>
      <c r="B2311" s="1010"/>
      <c r="C2311" s="1011"/>
      <c r="D2311" s="1011"/>
    </row>
    <row r="2312" spans="1:4">
      <c r="A2312" s="1011"/>
      <c r="B2312" s="1010"/>
      <c r="C2312" s="1011"/>
      <c r="D2312" s="1011"/>
    </row>
    <row r="2313" spans="1:4">
      <c r="A2313" s="1011"/>
      <c r="B2313" s="1010"/>
      <c r="C2313" s="1011"/>
      <c r="D2313" s="1011"/>
    </row>
    <row r="2314" spans="1:4">
      <c r="A2314" s="1011"/>
      <c r="B2314" s="1010"/>
      <c r="C2314" s="1011"/>
      <c r="D2314" s="1011"/>
    </row>
    <row r="2315" spans="1:4">
      <c r="A2315" s="1011"/>
      <c r="B2315" s="1010"/>
      <c r="C2315" s="1011"/>
      <c r="D2315" s="1011"/>
    </row>
    <row r="2316" spans="1:4">
      <c r="A2316" s="1011"/>
      <c r="B2316" s="1010"/>
      <c r="C2316" s="1011"/>
      <c r="D2316" s="1011"/>
    </row>
    <row r="2317" spans="1:4">
      <c r="A2317" s="1011"/>
      <c r="B2317" s="1010"/>
      <c r="C2317" s="1011"/>
      <c r="D2317" s="1011"/>
    </row>
    <row r="2318" spans="1:4">
      <c r="A2318" s="1011"/>
      <c r="B2318" s="1010"/>
      <c r="C2318" s="1011"/>
      <c r="D2318" s="1011"/>
    </row>
    <row r="2319" spans="1:4">
      <c r="A2319" s="1011"/>
      <c r="B2319" s="1010"/>
      <c r="C2319" s="1011"/>
      <c r="D2319" s="1011"/>
    </row>
    <row r="2320" spans="1:4">
      <c r="A2320" s="1011"/>
      <c r="B2320" s="1010"/>
      <c r="C2320" s="1011"/>
      <c r="D2320" s="1011"/>
    </row>
    <row r="2321" spans="1:4">
      <c r="A2321" s="1011"/>
      <c r="B2321" s="1010"/>
      <c r="C2321" s="1011"/>
      <c r="D2321" s="1011"/>
    </row>
    <row r="2322" spans="1:4">
      <c r="A2322" s="1011"/>
      <c r="B2322" s="1010"/>
      <c r="C2322" s="1011"/>
      <c r="D2322" s="1011"/>
    </row>
    <row r="2323" spans="1:4">
      <c r="A2323" s="1011"/>
      <c r="B2323" s="1010"/>
      <c r="C2323" s="1011"/>
      <c r="D2323" s="1011"/>
    </row>
    <row r="2324" spans="1:4">
      <c r="A2324" s="1011"/>
      <c r="B2324" s="1010"/>
      <c r="C2324" s="1011"/>
      <c r="D2324" s="1011"/>
    </row>
    <row r="2325" spans="1:4">
      <c r="A2325" s="1011"/>
      <c r="B2325" s="1010"/>
      <c r="C2325" s="1011"/>
      <c r="D2325" s="1011"/>
    </row>
    <row r="2326" spans="1:4">
      <c r="A2326" s="1011"/>
      <c r="B2326" s="1010"/>
      <c r="C2326" s="1011"/>
      <c r="D2326" s="1011"/>
    </row>
    <row r="2327" spans="1:4">
      <c r="A2327" s="1011"/>
      <c r="B2327" s="1010"/>
      <c r="C2327" s="1011"/>
      <c r="D2327" s="1011"/>
    </row>
    <row r="2328" spans="1:4">
      <c r="A2328" s="1011"/>
      <c r="B2328" s="1010"/>
      <c r="C2328" s="1011"/>
      <c r="D2328" s="1011"/>
    </row>
    <row r="2329" spans="1:4">
      <c r="A2329" s="1011"/>
      <c r="B2329" s="1010"/>
      <c r="C2329" s="1011"/>
      <c r="D2329" s="1011"/>
    </row>
    <row r="2330" spans="1:4">
      <c r="A2330" s="1011"/>
      <c r="B2330" s="1010"/>
      <c r="C2330" s="1011"/>
      <c r="D2330" s="1011"/>
    </row>
    <row r="2331" spans="1:4">
      <c r="A2331" s="1011"/>
      <c r="B2331" s="1010"/>
      <c r="C2331" s="1011"/>
      <c r="D2331" s="1011"/>
    </row>
    <row r="2332" spans="1:4">
      <c r="A2332" s="1011"/>
      <c r="B2332" s="1010"/>
      <c r="C2332" s="1011"/>
      <c r="D2332" s="1011"/>
    </row>
    <row r="2333" spans="1:4">
      <c r="A2333" s="1011"/>
      <c r="B2333" s="1010"/>
      <c r="C2333" s="1011"/>
      <c r="D2333" s="1011"/>
    </row>
    <row r="2334" spans="1:4">
      <c r="A2334" s="1011"/>
      <c r="B2334" s="1010"/>
      <c r="C2334" s="1011"/>
      <c r="D2334" s="1011"/>
    </row>
    <row r="2335" spans="1:4">
      <c r="A2335" s="1011"/>
      <c r="B2335" s="1010"/>
      <c r="C2335" s="1011"/>
      <c r="D2335" s="1011"/>
    </row>
    <row r="2336" spans="1:4">
      <c r="A2336" s="1011"/>
      <c r="B2336" s="1010"/>
      <c r="C2336" s="1011"/>
      <c r="D2336" s="1011"/>
    </row>
    <row r="2337" spans="1:4">
      <c r="A2337" s="1011"/>
      <c r="B2337" s="1010"/>
      <c r="C2337" s="1011"/>
      <c r="D2337" s="1011"/>
    </row>
    <row r="2338" spans="1:4">
      <c r="A2338" s="1011"/>
      <c r="B2338" s="1010"/>
      <c r="C2338" s="1011"/>
      <c r="D2338" s="1011"/>
    </row>
    <row r="2339" spans="1:4">
      <c r="A2339" s="1011"/>
      <c r="B2339" s="1010"/>
      <c r="C2339" s="1011"/>
      <c r="D2339" s="1011"/>
    </row>
    <row r="2340" spans="1:4">
      <c r="A2340" s="1011"/>
      <c r="B2340" s="1010"/>
      <c r="C2340" s="1011"/>
      <c r="D2340" s="1011"/>
    </row>
    <row r="2341" spans="1:4">
      <c r="A2341" s="1011"/>
      <c r="B2341" s="1010"/>
      <c r="C2341" s="1011"/>
      <c r="D2341" s="1011"/>
    </row>
    <row r="2342" spans="1:4">
      <c r="A2342" s="1011"/>
      <c r="B2342" s="1010"/>
      <c r="C2342" s="1011"/>
      <c r="D2342" s="1011"/>
    </row>
    <row r="2343" spans="1:4">
      <c r="A2343" s="1011"/>
      <c r="B2343" s="1010"/>
      <c r="C2343" s="1011"/>
      <c r="D2343" s="1011"/>
    </row>
    <row r="2344" spans="1:4">
      <c r="A2344" s="1011"/>
      <c r="B2344" s="1010"/>
      <c r="C2344" s="1011"/>
      <c r="D2344" s="1011"/>
    </row>
    <row r="2345" spans="1:4">
      <c r="A2345" s="1011"/>
      <c r="B2345" s="1010"/>
      <c r="C2345" s="1011"/>
      <c r="D2345" s="1011"/>
    </row>
    <row r="2346" spans="1:4">
      <c r="A2346" s="1011"/>
      <c r="B2346" s="1010"/>
      <c r="C2346" s="1011"/>
      <c r="D2346" s="1011"/>
    </row>
    <row r="2347" spans="1:4">
      <c r="A2347" s="1011"/>
      <c r="B2347" s="1010"/>
      <c r="C2347" s="1011"/>
      <c r="D2347" s="1011"/>
    </row>
    <row r="2348" spans="1:4">
      <c r="A2348" s="1011"/>
      <c r="B2348" s="1010"/>
      <c r="C2348" s="1011"/>
      <c r="D2348" s="1011"/>
    </row>
    <row r="2349" spans="1:4">
      <c r="A2349" s="1011"/>
      <c r="B2349" s="1010"/>
      <c r="C2349" s="1011"/>
      <c r="D2349" s="1011"/>
    </row>
    <row r="2350" spans="1:4">
      <c r="A2350" s="1011"/>
      <c r="B2350" s="1010"/>
      <c r="C2350" s="1011"/>
      <c r="D2350" s="1011"/>
    </row>
    <row r="2351" spans="1:4">
      <c r="A2351" s="1011"/>
      <c r="B2351" s="1010"/>
      <c r="C2351" s="1011"/>
      <c r="D2351" s="1011"/>
    </row>
    <row r="2352" spans="1:4">
      <c r="A2352" s="1011"/>
      <c r="B2352" s="1010"/>
      <c r="C2352" s="1011"/>
      <c r="D2352" s="1011"/>
    </row>
    <row r="2353" spans="1:4">
      <c r="A2353" s="1011"/>
      <c r="B2353" s="1010"/>
      <c r="C2353" s="1011"/>
      <c r="D2353" s="1011"/>
    </row>
    <row r="2354" spans="1:4">
      <c r="A2354" s="1011"/>
      <c r="B2354" s="1010"/>
      <c r="C2354" s="1011"/>
      <c r="D2354" s="1011"/>
    </row>
    <row r="2355" spans="1:4">
      <c r="A2355" s="1011"/>
      <c r="B2355" s="1010"/>
      <c r="C2355" s="1011"/>
      <c r="D2355" s="1011"/>
    </row>
    <row r="2356" spans="1:4">
      <c r="A2356" s="1011"/>
      <c r="B2356" s="1010"/>
      <c r="C2356" s="1011"/>
      <c r="D2356" s="1011"/>
    </row>
    <row r="2357" spans="1:4">
      <c r="A2357" s="1011"/>
      <c r="B2357" s="1010"/>
      <c r="C2357" s="1011"/>
      <c r="D2357" s="1011"/>
    </row>
    <row r="2358" spans="1:4">
      <c r="A2358" s="1011"/>
      <c r="B2358" s="1010"/>
      <c r="C2358" s="1011"/>
      <c r="D2358" s="1011"/>
    </row>
    <row r="2359" spans="1:4">
      <c r="A2359" s="1011"/>
      <c r="B2359" s="1010"/>
      <c r="C2359" s="1011"/>
      <c r="D2359" s="1011"/>
    </row>
    <row r="2360" spans="1:4">
      <c r="A2360" s="1011"/>
      <c r="B2360" s="1010"/>
      <c r="C2360" s="1011"/>
      <c r="D2360" s="1011"/>
    </row>
    <row r="2361" spans="1:4">
      <c r="A2361" s="1011"/>
      <c r="B2361" s="1010"/>
      <c r="C2361" s="1011"/>
      <c r="D2361" s="1011"/>
    </row>
    <row r="2362" spans="1:4">
      <c r="A2362" s="1011"/>
      <c r="B2362" s="1010"/>
      <c r="C2362" s="1011"/>
      <c r="D2362" s="1011"/>
    </row>
    <row r="2363" spans="1:4">
      <c r="A2363" s="1011"/>
      <c r="B2363" s="1010"/>
      <c r="C2363" s="1011"/>
      <c r="D2363" s="1011"/>
    </row>
    <row r="2364" spans="1:4">
      <c r="A2364" s="1011"/>
      <c r="B2364" s="1010"/>
      <c r="C2364" s="1011"/>
      <c r="D2364" s="1011"/>
    </row>
    <row r="2365" spans="1:4">
      <c r="A2365" s="1011"/>
      <c r="B2365" s="1010"/>
      <c r="C2365" s="1011"/>
      <c r="D2365" s="1011"/>
    </row>
    <row r="2366" spans="1:4">
      <c r="A2366" s="1011"/>
      <c r="B2366" s="1010"/>
      <c r="C2366" s="1011"/>
      <c r="D2366" s="1011"/>
    </row>
    <row r="2367" spans="1:4">
      <c r="A2367" s="1011"/>
      <c r="B2367" s="1010"/>
      <c r="C2367" s="1011"/>
      <c r="D2367" s="1011"/>
    </row>
    <row r="2368" spans="1:4">
      <c r="A2368" s="1011"/>
      <c r="B2368" s="1010"/>
      <c r="C2368" s="1011"/>
      <c r="D2368" s="1011"/>
    </row>
    <row r="2369" spans="1:4">
      <c r="A2369" s="1011"/>
      <c r="B2369" s="1010"/>
      <c r="C2369" s="1011"/>
      <c r="D2369" s="1011"/>
    </row>
    <row r="2370" spans="1:4">
      <c r="A2370" s="1011"/>
      <c r="B2370" s="1010"/>
      <c r="C2370" s="1011"/>
      <c r="D2370" s="1011"/>
    </row>
    <row r="2371" spans="1:4">
      <c r="A2371" s="1011"/>
      <c r="B2371" s="1010"/>
      <c r="C2371" s="1011"/>
      <c r="D2371" s="1011"/>
    </row>
    <row r="2372" spans="1:4">
      <c r="A2372" s="1011"/>
      <c r="B2372" s="1010"/>
      <c r="C2372" s="1011"/>
      <c r="D2372" s="1011"/>
    </row>
    <row r="2373" spans="1:4">
      <c r="A2373" s="1011"/>
      <c r="B2373" s="1010"/>
      <c r="C2373" s="1011"/>
      <c r="D2373" s="1011"/>
    </row>
    <row r="2374" spans="1:4">
      <c r="A2374" s="1011"/>
      <c r="B2374" s="1010"/>
      <c r="C2374" s="1011"/>
      <c r="D2374" s="1011"/>
    </row>
    <row r="2375" spans="1:4">
      <c r="A2375" s="1011"/>
      <c r="B2375" s="1010"/>
      <c r="C2375" s="1011"/>
      <c r="D2375" s="1011"/>
    </row>
    <row r="2376" spans="1:4">
      <c r="A2376" s="1011"/>
      <c r="B2376" s="1010"/>
      <c r="C2376" s="1011"/>
      <c r="D2376" s="1011"/>
    </row>
    <row r="2377" spans="1:4">
      <c r="A2377" s="1011"/>
      <c r="B2377" s="1010"/>
      <c r="C2377" s="1011"/>
      <c r="D2377" s="1011"/>
    </row>
    <row r="2378" spans="1:4">
      <c r="A2378" s="1011"/>
      <c r="B2378" s="1010"/>
      <c r="C2378" s="1011"/>
      <c r="D2378" s="1011"/>
    </row>
    <row r="2379" spans="1:4">
      <c r="A2379" s="1011"/>
      <c r="B2379" s="1010"/>
      <c r="C2379" s="1011"/>
      <c r="D2379" s="1011"/>
    </row>
    <row r="2380" spans="1:4">
      <c r="A2380" s="1011"/>
      <c r="B2380" s="1010"/>
      <c r="C2380" s="1011"/>
      <c r="D2380" s="1011"/>
    </row>
    <row r="2381" spans="1:4">
      <c r="A2381" s="1011"/>
      <c r="B2381" s="1010"/>
      <c r="C2381" s="1011"/>
      <c r="D2381" s="1011"/>
    </row>
    <row r="2382" spans="1:4">
      <c r="A2382" s="1011"/>
      <c r="B2382" s="1010"/>
      <c r="C2382" s="1011"/>
      <c r="D2382" s="1011"/>
    </row>
    <row r="2383" spans="1:4">
      <c r="A2383" s="1011"/>
      <c r="B2383" s="1010"/>
      <c r="C2383" s="1011"/>
      <c r="D2383" s="1011"/>
    </row>
    <row r="2384" spans="1:4">
      <c r="A2384" s="1011"/>
      <c r="B2384" s="1010"/>
      <c r="C2384" s="1011"/>
      <c r="D2384" s="1011"/>
    </row>
    <row r="2385" spans="1:4">
      <c r="A2385" s="1011"/>
      <c r="B2385" s="1010"/>
      <c r="C2385" s="1011"/>
      <c r="D2385" s="1011"/>
    </row>
    <row r="2386" spans="1:4">
      <c r="A2386" s="1011"/>
      <c r="B2386" s="1010"/>
      <c r="C2386" s="1011"/>
      <c r="D2386" s="1011"/>
    </row>
    <row r="2387" spans="1:4">
      <c r="A2387" s="1011"/>
      <c r="B2387" s="1010"/>
      <c r="C2387" s="1011"/>
      <c r="D2387" s="1011"/>
    </row>
    <row r="2388" spans="1:4">
      <c r="A2388" s="1011"/>
      <c r="B2388" s="1010"/>
      <c r="C2388" s="1011"/>
      <c r="D2388" s="1011"/>
    </row>
    <row r="2389" spans="1:4">
      <c r="A2389" s="1011"/>
      <c r="B2389" s="1010"/>
      <c r="C2389" s="1011"/>
      <c r="D2389" s="1011"/>
    </row>
    <row r="2390" spans="1:4">
      <c r="A2390" s="1011"/>
      <c r="B2390" s="1010"/>
      <c r="C2390" s="1011"/>
      <c r="D2390" s="1011"/>
    </row>
    <row r="2391" spans="1:4">
      <c r="A2391" s="1011"/>
      <c r="B2391" s="1010"/>
      <c r="C2391" s="1011"/>
      <c r="D2391" s="1011"/>
    </row>
    <row r="2392" spans="1:4">
      <c r="A2392" s="1011"/>
      <c r="B2392" s="1010"/>
      <c r="C2392" s="1011"/>
      <c r="D2392" s="1011"/>
    </row>
    <row r="2393" spans="1:4">
      <c r="A2393" s="1011"/>
      <c r="B2393" s="1010"/>
      <c r="C2393" s="1011"/>
      <c r="D2393" s="1011"/>
    </row>
    <row r="2394" spans="1:4">
      <c r="A2394" s="1011"/>
      <c r="B2394" s="1010"/>
      <c r="C2394" s="1011"/>
      <c r="D2394" s="1011"/>
    </row>
    <row r="2395" spans="1:4">
      <c r="A2395" s="1011"/>
      <c r="B2395" s="1010"/>
      <c r="C2395" s="1011"/>
      <c r="D2395" s="1011"/>
    </row>
    <row r="2396" spans="1:4">
      <c r="A2396" s="1011"/>
      <c r="B2396" s="1010"/>
      <c r="C2396" s="1011"/>
      <c r="D2396" s="1011"/>
    </row>
    <row r="2397" spans="1:4">
      <c r="A2397" s="1011"/>
      <c r="B2397" s="1010"/>
      <c r="C2397" s="1011"/>
      <c r="D2397" s="1011"/>
    </row>
    <row r="2398" spans="1:4">
      <c r="A2398" s="1011"/>
      <c r="B2398" s="1010"/>
      <c r="C2398" s="1011"/>
      <c r="D2398" s="1011"/>
    </row>
    <row r="2399" spans="1:4">
      <c r="A2399" s="1011"/>
      <c r="B2399" s="1010"/>
      <c r="C2399" s="1011"/>
      <c r="D2399" s="1011"/>
    </row>
    <row r="2400" spans="1:4">
      <c r="A2400" s="1011"/>
      <c r="B2400" s="1010"/>
      <c r="C2400" s="1011"/>
      <c r="D2400" s="1011"/>
    </row>
    <row r="2401" spans="1:4">
      <c r="A2401" s="1011"/>
      <c r="B2401" s="1010"/>
      <c r="C2401" s="1011"/>
      <c r="D2401" s="1011"/>
    </row>
    <row r="2402" spans="1:4">
      <c r="A2402" s="1011"/>
      <c r="B2402" s="1010"/>
      <c r="C2402" s="1011"/>
      <c r="D2402" s="1011"/>
    </row>
    <row r="2403" spans="1:4">
      <c r="A2403" s="1011"/>
      <c r="B2403" s="1010"/>
      <c r="C2403" s="1011"/>
      <c r="D2403" s="1011"/>
    </row>
    <row r="2404" spans="1:4">
      <c r="A2404" s="1011"/>
      <c r="B2404" s="1010"/>
      <c r="C2404" s="1011"/>
      <c r="D2404" s="1011"/>
    </row>
    <row r="2405" spans="1:4">
      <c r="A2405" s="1011"/>
      <c r="B2405" s="1010"/>
      <c r="C2405" s="1011"/>
      <c r="D2405" s="1011"/>
    </row>
    <row r="2406" spans="1:4">
      <c r="A2406" s="1011"/>
      <c r="B2406" s="1010"/>
      <c r="C2406" s="1011"/>
      <c r="D2406" s="1011"/>
    </row>
    <row r="2407" spans="1:4">
      <c r="A2407" s="1011"/>
      <c r="B2407" s="1010"/>
      <c r="C2407" s="1011"/>
      <c r="D2407" s="1011"/>
    </row>
    <row r="2408" spans="1:4">
      <c r="A2408" s="1011"/>
      <c r="B2408" s="1010"/>
      <c r="C2408" s="1011"/>
      <c r="D2408" s="1011"/>
    </row>
    <row r="2409" spans="1:4">
      <c r="A2409" s="1011"/>
      <c r="B2409" s="1010"/>
      <c r="C2409" s="1011"/>
      <c r="D2409" s="1011"/>
    </row>
    <row r="2410" spans="1:4">
      <c r="A2410" s="1011"/>
      <c r="B2410" s="1010"/>
      <c r="C2410" s="1011"/>
      <c r="D2410" s="1011"/>
    </row>
    <row r="2411" spans="1:4">
      <c r="A2411" s="1011"/>
      <c r="B2411" s="1010"/>
      <c r="C2411" s="1011"/>
      <c r="D2411" s="1011"/>
    </row>
    <row r="2412" spans="1:4">
      <c r="A2412" s="1011"/>
      <c r="B2412" s="1010"/>
      <c r="C2412" s="1011"/>
      <c r="D2412" s="1011"/>
    </row>
    <row r="2413" spans="1:4">
      <c r="A2413" s="1011"/>
      <c r="B2413" s="1010"/>
      <c r="C2413" s="1011"/>
      <c r="D2413" s="1011"/>
    </row>
    <row r="2414" spans="1:4">
      <c r="A2414" s="1011"/>
      <c r="B2414" s="1010"/>
      <c r="C2414" s="1011"/>
      <c r="D2414" s="1011"/>
    </row>
    <row r="2415" spans="1:4">
      <c r="A2415" s="1011"/>
      <c r="B2415" s="1010"/>
      <c r="C2415" s="1011"/>
      <c r="D2415" s="1011"/>
    </row>
    <row r="2416" spans="1:4">
      <c r="A2416" s="1011"/>
      <c r="B2416" s="1010"/>
      <c r="C2416" s="1011"/>
      <c r="D2416" s="1011"/>
    </row>
    <row r="2417" spans="1:4">
      <c r="A2417" s="1011"/>
      <c r="B2417" s="1010"/>
      <c r="C2417" s="1011"/>
      <c r="D2417" s="1011"/>
    </row>
    <row r="2418" spans="1:4">
      <c r="A2418" s="1011"/>
      <c r="B2418" s="1010"/>
      <c r="C2418" s="1011"/>
      <c r="D2418" s="1011"/>
    </row>
    <row r="2419" spans="1:4">
      <c r="A2419" s="1011"/>
      <c r="B2419" s="1010"/>
      <c r="C2419" s="1011"/>
      <c r="D2419" s="1011"/>
    </row>
    <row r="2420" spans="1:4">
      <c r="A2420" s="1011"/>
      <c r="B2420" s="1010"/>
      <c r="C2420" s="1011"/>
      <c r="D2420" s="1011"/>
    </row>
    <row r="2421" spans="1:4">
      <c r="A2421" s="1011"/>
      <c r="B2421" s="1010"/>
      <c r="C2421" s="1011"/>
      <c r="D2421" s="1011"/>
    </row>
    <row r="2422" spans="1:4">
      <c r="A2422" s="1011"/>
      <c r="B2422" s="1010"/>
      <c r="C2422" s="1011"/>
      <c r="D2422" s="1011"/>
    </row>
    <row r="2423" spans="1:4">
      <c r="A2423" s="1011"/>
      <c r="B2423" s="1010"/>
      <c r="C2423" s="1011"/>
      <c r="D2423" s="1011"/>
    </row>
    <row r="2424" spans="1:4">
      <c r="A2424" s="1011"/>
      <c r="B2424" s="1010"/>
      <c r="C2424" s="1011"/>
      <c r="D2424" s="1011"/>
    </row>
    <row r="2425" spans="1:4">
      <c r="A2425" s="1011"/>
      <c r="B2425" s="1010"/>
      <c r="C2425" s="1011"/>
      <c r="D2425" s="1011"/>
    </row>
    <row r="2426" spans="1:4">
      <c r="A2426" s="1011"/>
      <c r="B2426" s="1010"/>
      <c r="C2426" s="1011"/>
      <c r="D2426" s="1011"/>
    </row>
    <row r="2427" spans="1:4">
      <c r="A2427" s="1011"/>
      <c r="B2427" s="1010"/>
      <c r="C2427" s="1011"/>
      <c r="D2427" s="1011"/>
    </row>
    <row r="2428" spans="1:4">
      <c r="A2428" s="1011"/>
      <c r="B2428" s="1010"/>
      <c r="C2428" s="1011"/>
      <c r="D2428" s="1011"/>
    </row>
    <row r="2429" spans="1:4">
      <c r="A2429" s="1011"/>
      <c r="B2429" s="1010"/>
      <c r="C2429" s="1011"/>
      <c r="D2429" s="1011"/>
    </row>
    <row r="2430" spans="1:4">
      <c r="A2430" s="1011"/>
      <c r="B2430" s="1010"/>
      <c r="C2430" s="1011"/>
      <c r="D2430" s="1011"/>
    </row>
    <row r="2431" spans="1:4">
      <c r="A2431" s="1011"/>
      <c r="B2431" s="1010"/>
      <c r="C2431" s="1011"/>
      <c r="D2431" s="1011"/>
    </row>
    <row r="2432" spans="1:4">
      <c r="A2432" s="1011"/>
      <c r="B2432" s="1010"/>
      <c r="C2432" s="1011"/>
      <c r="D2432" s="1011"/>
    </row>
    <row r="2433" spans="1:4">
      <c r="A2433" s="1011"/>
      <c r="B2433" s="1010"/>
      <c r="C2433" s="1011"/>
      <c r="D2433" s="1011"/>
    </row>
    <row r="2434" spans="1:4">
      <c r="A2434" s="1011"/>
      <c r="B2434" s="1010"/>
      <c r="C2434" s="1011"/>
      <c r="D2434" s="1011"/>
    </row>
    <row r="2435" spans="1:4">
      <c r="A2435" s="1011"/>
      <c r="B2435" s="1010"/>
      <c r="C2435" s="1011"/>
      <c r="D2435" s="1011"/>
    </row>
    <row r="2436" spans="1:4">
      <c r="A2436" s="1011"/>
      <c r="B2436" s="1010"/>
      <c r="C2436" s="1011"/>
      <c r="D2436" s="1011"/>
    </row>
    <row r="2437" spans="1:4">
      <c r="A2437" s="1011"/>
      <c r="B2437" s="1010"/>
      <c r="C2437" s="1011"/>
      <c r="D2437" s="1011"/>
    </row>
    <row r="2438" spans="1:4">
      <c r="A2438" s="1011"/>
      <c r="B2438" s="1010"/>
      <c r="C2438" s="1011"/>
      <c r="D2438" s="1011"/>
    </row>
    <row r="2439" spans="1:4">
      <c r="A2439" s="1011"/>
      <c r="B2439" s="1010"/>
      <c r="C2439" s="1011"/>
      <c r="D2439" s="1011"/>
    </row>
    <row r="2440" spans="1:4">
      <c r="A2440" s="1011"/>
      <c r="B2440" s="1010"/>
      <c r="C2440" s="1011"/>
      <c r="D2440" s="1011"/>
    </row>
    <row r="2441" spans="1:4">
      <c r="A2441" s="1011"/>
      <c r="B2441" s="1010"/>
      <c r="C2441" s="1011"/>
      <c r="D2441" s="1011"/>
    </row>
    <row r="2442" spans="1:4">
      <c r="A2442" s="1011"/>
      <c r="B2442" s="1010"/>
      <c r="C2442" s="1011"/>
      <c r="D2442" s="1011"/>
    </row>
    <row r="2443" spans="1:4">
      <c r="A2443" s="1011"/>
      <c r="B2443" s="1010"/>
      <c r="C2443" s="1011"/>
      <c r="D2443" s="1011"/>
    </row>
    <row r="2444" spans="1:4">
      <c r="A2444" s="1011"/>
      <c r="B2444" s="1010"/>
      <c r="C2444" s="1011"/>
      <c r="D2444" s="1011"/>
    </row>
    <row r="2445" spans="1:4">
      <c r="A2445" s="1011"/>
      <c r="B2445" s="1010"/>
      <c r="C2445" s="1011"/>
      <c r="D2445" s="1011"/>
    </row>
    <row r="2446" spans="1:4">
      <c r="A2446" s="1011"/>
      <c r="B2446" s="1010"/>
      <c r="C2446" s="1011"/>
      <c r="D2446" s="1011"/>
    </row>
    <row r="2447" spans="1:4">
      <c r="A2447" s="1011"/>
      <c r="B2447" s="1010"/>
      <c r="C2447" s="1011"/>
      <c r="D2447" s="1011"/>
    </row>
    <row r="2448" spans="1:4">
      <c r="A2448" s="1011"/>
      <c r="B2448" s="1010"/>
      <c r="C2448" s="1011"/>
      <c r="D2448" s="1011"/>
    </row>
    <row r="2449" spans="1:4">
      <c r="A2449" s="1011"/>
      <c r="B2449" s="1010"/>
      <c r="C2449" s="1011"/>
      <c r="D2449" s="1011"/>
    </row>
    <row r="2450" spans="1:4">
      <c r="A2450" s="1011"/>
      <c r="B2450" s="1010"/>
      <c r="C2450" s="1011"/>
      <c r="D2450" s="1011"/>
    </row>
    <row r="2451" spans="1:4">
      <c r="A2451" s="1011"/>
      <c r="B2451" s="1010"/>
      <c r="C2451" s="1011"/>
      <c r="D2451" s="1011"/>
    </row>
    <row r="2452" spans="1:4">
      <c r="A2452" s="1011"/>
      <c r="B2452" s="1010"/>
      <c r="C2452" s="1011"/>
      <c r="D2452" s="1011"/>
    </row>
    <row r="2453" spans="1:4">
      <c r="A2453" s="1011"/>
      <c r="B2453" s="1010"/>
      <c r="C2453" s="1011"/>
      <c r="D2453" s="1011"/>
    </row>
    <row r="2454" spans="1:4">
      <c r="A2454" s="1011"/>
      <c r="B2454" s="1010"/>
      <c r="C2454" s="1011"/>
      <c r="D2454" s="1011"/>
    </row>
    <row r="2455" spans="1:4">
      <c r="A2455" s="1011"/>
      <c r="B2455" s="1010"/>
      <c r="C2455" s="1011"/>
      <c r="D2455" s="1011"/>
    </row>
    <row r="2456" spans="1:4">
      <c r="A2456" s="1011"/>
      <c r="B2456" s="1010"/>
      <c r="C2456" s="1011"/>
      <c r="D2456" s="1011"/>
    </row>
    <row r="2457" spans="1:4">
      <c r="A2457" s="1011"/>
      <c r="B2457" s="1010"/>
      <c r="C2457" s="1011"/>
      <c r="D2457" s="1011"/>
    </row>
    <row r="2458" spans="1:4">
      <c r="A2458" s="1011"/>
      <c r="B2458" s="1010"/>
      <c r="C2458" s="1011"/>
      <c r="D2458" s="1011"/>
    </row>
    <row r="2459" spans="1:4">
      <c r="A2459" s="1011"/>
      <c r="B2459" s="1010"/>
      <c r="C2459" s="1011"/>
      <c r="D2459" s="1011"/>
    </row>
    <row r="2460" spans="1:4">
      <c r="A2460" s="1011"/>
      <c r="B2460" s="1010"/>
      <c r="C2460" s="1011"/>
      <c r="D2460" s="1011"/>
    </row>
    <row r="2461" spans="1:4">
      <c r="A2461" s="1011"/>
      <c r="B2461" s="1010"/>
      <c r="C2461" s="1011"/>
      <c r="D2461" s="1011"/>
    </row>
    <row r="2462" spans="1:4">
      <c r="A2462" s="1011"/>
      <c r="B2462" s="1010"/>
      <c r="C2462" s="1011"/>
      <c r="D2462" s="1011"/>
    </row>
    <row r="2463" spans="1:4">
      <c r="A2463" s="1011"/>
      <c r="B2463" s="1010"/>
      <c r="C2463" s="1011"/>
      <c r="D2463" s="1011"/>
    </row>
    <row r="2464" spans="1:4">
      <c r="A2464" s="1011"/>
      <c r="B2464" s="1010"/>
      <c r="C2464" s="1011"/>
      <c r="D2464" s="1011"/>
    </row>
    <row r="2465" spans="1:4">
      <c r="A2465" s="1011"/>
      <c r="B2465" s="1010"/>
      <c r="C2465" s="1011"/>
      <c r="D2465" s="1011"/>
    </row>
    <row r="2466" spans="1:4">
      <c r="A2466" s="1011"/>
      <c r="B2466" s="1010"/>
      <c r="C2466" s="1011"/>
      <c r="D2466" s="1011"/>
    </row>
    <row r="2467" spans="1:4">
      <c r="A2467" s="1011"/>
      <c r="B2467" s="1010"/>
      <c r="C2467" s="1011"/>
      <c r="D2467" s="1011"/>
    </row>
    <row r="2468" spans="1:4">
      <c r="A2468" s="1011"/>
      <c r="B2468" s="1010"/>
      <c r="C2468" s="1011"/>
      <c r="D2468" s="1011"/>
    </row>
    <row r="2469" spans="1:4">
      <c r="A2469" s="1011"/>
      <c r="B2469" s="1010"/>
      <c r="C2469" s="1011"/>
      <c r="D2469" s="1011"/>
    </row>
    <row r="2470" spans="1:4">
      <c r="A2470" s="1011"/>
      <c r="B2470" s="1010"/>
      <c r="C2470" s="1011"/>
      <c r="D2470" s="1011"/>
    </row>
    <row r="2471" spans="1:4">
      <c r="A2471" s="1011"/>
      <c r="B2471" s="1010"/>
      <c r="C2471" s="1011"/>
      <c r="D2471" s="1011"/>
    </row>
    <row r="2472" spans="1:4">
      <c r="A2472" s="1011"/>
      <c r="B2472" s="1010"/>
      <c r="C2472" s="1011"/>
      <c r="D2472" s="1011"/>
    </row>
    <row r="2473" spans="1:4">
      <c r="A2473" s="1011"/>
      <c r="B2473" s="1010"/>
      <c r="C2473" s="1011"/>
      <c r="D2473" s="1011"/>
    </row>
    <row r="2474" spans="1:4">
      <c r="A2474" s="1011"/>
      <c r="B2474" s="1010"/>
      <c r="C2474" s="1011"/>
      <c r="D2474" s="1011"/>
    </row>
    <row r="2475" spans="1:4">
      <c r="A2475" s="1011"/>
      <c r="B2475" s="1010"/>
      <c r="C2475" s="1011"/>
      <c r="D2475" s="1011"/>
    </row>
    <row r="2476" spans="1:4">
      <c r="A2476" s="1011"/>
      <c r="B2476" s="1010"/>
      <c r="C2476" s="1011"/>
      <c r="D2476" s="1011"/>
    </row>
    <row r="2477" spans="1:4">
      <c r="A2477" s="1011"/>
      <c r="B2477" s="1010"/>
      <c r="C2477" s="1011"/>
      <c r="D2477" s="1011"/>
    </row>
    <row r="2478" spans="1:4">
      <c r="A2478" s="1011"/>
      <c r="B2478" s="1010"/>
      <c r="C2478" s="1011"/>
      <c r="D2478" s="1011"/>
    </row>
    <row r="2479" spans="1:4">
      <c r="A2479" s="1011"/>
      <c r="B2479" s="1010"/>
      <c r="C2479" s="1011"/>
      <c r="D2479" s="1011"/>
    </row>
    <row r="2480" spans="1:4">
      <c r="A2480" s="1011"/>
      <c r="B2480" s="1010"/>
      <c r="C2480" s="1011"/>
      <c r="D2480" s="1011"/>
    </row>
    <row r="2481" spans="1:4">
      <c r="A2481" s="1011"/>
      <c r="B2481" s="1010"/>
      <c r="C2481" s="1011"/>
      <c r="D2481" s="1011"/>
    </row>
    <row r="2482" spans="1:4">
      <c r="A2482" s="1011"/>
      <c r="B2482" s="1010"/>
      <c r="C2482" s="1011"/>
      <c r="D2482" s="1011"/>
    </row>
    <row r="2483" spans="1:4">
      <c r="A2483" s="1011"/>
      <c r="B2483" s="1010"/>
      <c r="C2483" s="1011"/>
      <c r="D2483" s="1011"/>
    </row>
    <row r="2484" spans="1:4">
      <c r="A2484" s="1011"/>
      <c r="B2484" s="1010"/>
      <c r="C2484" s="1011"/>
      <c r="D2484" s="1011"/>
    </row>
    <row r="2485" spans="1:4">
      <c r="A2485" s="1011"/>
      <c r="B2485" s="1010"/>
      <c r="C2485" s="1011"/>
      <c r="D2485" s="1011"/>
    </row>
    <row r="2486" spans="1:4">
      <c r="A2486" s="1011"/>
      <c r="B2486" s="1010"/>
      <c r="C2486" s="1011"/>
      <c r="D2486" s="1011"/>
    </row>
    <row r="2487" spans="1:4">
      <c r="A2487" s="1011"/>
      <c r="B2487" s="1010"/>
      <c r="C2487" s="1011"/>
      <c r="D2487" s="1011"/>
    </row>
    <row r="2488" spans="1:4">
      <c r="A2488" s="1011"/>
      <c r="B2488" s="1010"/>
      <c r="C2488" s="1011"/>
      <c r="D2488" s="1011"/>
    </row>
    <row r="2489" spans="1:4">
      <c r="A2489" s="1011"/>
      <c r="B2489" s="1010"/>
      <c r="C2489" s="1011"/>
      <c r="D2489" s="1011"/>
    </row>
    <row r="2490" spans="1:4">
      <c r="A2490" s="1011"/>
      <c r="B2490" s="1010"/>
      <c r="C2490" s="1011"/>
      <c r="D2490" s="1011"/>
    </row>
    <row r="2491" spans="1:4">
      <c r="A2491" s="1011"/>
      <c r="B2491" s="1010"/>
      <c r="C2491" s="1011"/>
      <c r="D2491" s="1011"/>
    </row>
    <row r="2492" spans="1:4">
      <c r="A2492" s="1011"/>
      <c r="B2492" s="1010"/>
      <c r="C2492" s="1011"/>
      <c r="D2492" s="1011"/>
    </row>
    <row r="2493" spans="1:4">
      <c r="A2493" s="1011"/>
      <c r="B2493" s="1010"/>
      <c r="C2493" s="1011"/>
      <c r="D2493" s="1011"/>
    </row>
    <row r="2494" spans="1:4">
      <c r="A2494" s="1011"/>
      <c r="B2494" s="1010"/>
      <c r="C2494" s="1011"/>
      <c r="D2494" s="1011"/>
    </row>
    <row r="2495" spans="1:4">
      <c r="A2495" s="1011"/>
      <c r="B2495" s="1010"/>
      <c r="C2495" s="1011"/>
      <c r="D2495" s="1011"/>
    </row>
    <row r="2496" spans="1:4">
      <c r="A2496" s="1011"/>
      <c r="B2496" s="1010"/>
      <c r="C2496" s="1011"/>
      <c r="D2496" s="1011"/>
    </row>
    <row r="2497" spans="1:4">
      <c r="A2497" s="1011"/>
      <c r="B2497" s="1010"/>
      <c r="C2497" s="1011"/>
      <c r="D2497" s="1011"/>
    </row>
    <row r="2498" spans="1:4">
      <c r="A2498" s="1011"/>
      <c r="B2498" s="1010"/>
      <c r="C2498" s="1011"/>
      <c r="D2498" s="1011"/>
    </row>
    <row r="2499" spans="1:4">
      <c r="A2499" s="1011"/>
      <c r="B2499" s="1010"/>
      <c r="C2499" s="1011"/>
      <c r="D2499" s="1011"/>
    </row>
    <row r="2500" spans="1:4">
      <c r="A2500" s="1011"/>
      <c r="B2500" s="1010"/>
      <c r="C2500" s="1011"/>
      <c r="D2500" s="1011"/>
    </row>
    <row r="2501" spans="1:4">
      <c r="A2501" s="1011"/>
      <c r="B2501" s="1010"/>
      <c r="C2501" s="1011"/>
      <c r="D2501" s="1011"/>
    </row>
    <row r="2502" spans="1:4">
      <c r="A2502" s="1011"/>
      <c r="B2502" s="1010"/>
      <c r="C2502" s="1011"/>
      <c r="D2502" s="1011"/>
    </row>
    <row r="2503" spans="1:4">
      <c r="A2503" s="1011"/>
      <c r="B2503" s="1010"/>
      <c r="C2503" s="1011"/>
      <c r="D2503" s="1011"/>
    </row>
    <row r="2504" spans="1:4">
      <c r="A2504" s="1011"/>
      <c r="B2504" s="1010"/>
      <c r="C2504" s="1011"/>
      <c r="D2504" s="1011"/>
    </row>
    <row r="2505" spans="1:4">
      <c r="A2505" s="1011"/>
      <c r="B2505" s="1010"/>
      <c r="C2505" s="1011"/>
      <c r="D2505" s="1011"/>
    </row>
    <row r="2506" spans="1:4">
      <c r="A2506" s="1011"/>
      <c r="B2506" s="1010"/>
      <c r="C2506" s="1011"/>
      <c r="D2506" s="1011"/>
    </row>
    <row r="2507" spans="1:4">
      <c r="A2507" s="1011"/>
      <c r="B2507" s="1010"/>
      <c r="C2507" s="1011"/>
      <c r="D2507" s="1011"/>
    </row>
    <row r="2508" spans="1:4">
      <c r="A2508" s="1011"/>
      <c r="B2508" s="1010"/>
      <c r="C2508" s="1011"/>
      <c r="D2508" s="1011"/>
    </row>
    <row r="2509" spans="1:4">
      <c r="A2509" s="1011"/>
      <c r="B2509" s="1010"/>
      <c r="C2509" s="1011"/>
      <c r="D2509" s="1011"/>
    </row>
    <row r="2510" spans="1:4">
      <c r="A2510" s="1011"/>
      <c r="B2510" s="1010"/>
      <c r="C2510" s="1011"/>
      <c r="D2510" s="1011"/>
    </row>
    <row r="2511" spans="1:4">
      <c r="A2511" s="1011"/>
      <c r="B2511" s="1010"/>
      <c r="C2511" s="1011"/>
      <c r="D2511" s="1011"/>
    </row>
    <row r="2512" spans="1:4">
      <c r="A2512" s="1011"/>
      <c r="B2512" s="1010"/>
      <c r="C2512" s="1011"/>
      <c r="D2512" s="1011"/>
    </row>
    <row r="2513" spans="1:4">
      <c r="A2513" s="1011"/>
      <c r="B2513" s="1010"/>
      <c r="C2513" s="1011"/>
      <c r="D2513" s="1011"/>
    </row>
    <row r="2514" spans="1:4">
      <c r="A2514" s="1011"/>
      <c r="B2514" s="1010"/>
      <c r="C2514" s="1011"/>
      <c r="D2514" s="1011"/>
    </row>
    <row r="2515" spans="1:4">
      <c r="A2515" s="1011"/>
      <c r="B2515" s="1010"/>
      <c r="C2515" s="1011"/>
      <c r="D2515" s="1011"/>
    </row>
    <row r="2516" spans="1:4">
      <c r="A2516" s="1011"/>
      <c r="B2516" s="1010"/>
      <c r="C2516" s="1011"/>
      <c r="D2516" s="1011"/>
    </row>
    <row r="2517" spans="1:4">
      <c r="A2517" s="1011"/>
      <c r="B2517" s="1010"/>
      <c r="C2517" s="1011"/>
      <c r="D2517" s="1011"/>
    </row>
    <row r="2518" spans="1:4">
      <c r="A2518" s="1011"/>
      <c r="B2518" s="1010"/>
      <c r="C2518" s="1011"/>
      <c r="D2518" s="1011"/>
    </row>
    <row r="2519" spans="1:4">
      <c r="A2519" s="1011"/>
      <c r="B2519" s="1010"/>
      <c r="C2519" s="1011"/>
      <c r="D2519" s="1011"/>
    </row>
    <row r="2520" spans="1:4">
      <c r="A2520" s="1011"/>
      <c r="B2520" s="1010"/>
      <c r="C2520" s="1011"/>
      <c r="D2520" s="1011"/>
    </row>
    <row r="2521" spans="1:4">
      <c r="A2521" s="1011"/>
      <c r="B2521" s="1010"/>
      <c r="C2521" s="1011"/>
      <c r="D2521" s="1011"/>
    </row>
    <row r="2522" spans="1:4">
      <c r="A2522" s="1011"/>
      <c r="B2522" s="1010"/>
      <c r="C2522" s="1011"/>
      <c r="D2522" s="1011"/>
    </row>
    <row r="2523" spans="1:4">
      <c r="A2523" s="1011"/>
      <c r="B2523" s="1010"/>
      <c r="C2523" s="1011"/>
      <c r="D2523" s="1011"/>
    </row>
    <row r="2524" spans="1:4">
      <c r="A2524" s="1011"/>
      <c r="B2524" s="1010"/>
      <c r="C2524" s="1011"/>
      <c r="D2524" s="1011"/>
    </row>
    <row r="2525" spans="1:4">
      <c r="A2525" s="1011"/>
      <c r="B2525" s="1010"/>
      <c r="C2525" s="1011"/>
      <c r="D2525" s="1011"/>
    </row>
    <row r="2526" spans="1:4">
      <c r="A2526" s="1011"/>
      <c r="B2526" s="1010"/>
      <c r="C2526" s="1011"/>
      <c r="D2526" s="1011"/>
    </row>
    <row r="2527" spans="1:4">
      <c r="A2527" s="1011"/>
      <c r="B2527" s="1010"/>
      <c r="C2527" s="1011"/>
      <c r="D2527" s="1011"/>
    </row>
    <row r="2528" spans="1:4">
      <c r="A2528" s="1011"/>
      <c r="B2528" s="1010"/>
      <c r="C2528" s="1011"/>
      <c r="D2528" s="1011"/>
    </row>
    <row r="2529" spans="1:4">
      <c r="A2529" s="1011"/>
      <c r="B2529" s="1010"/>
      <c r="C2529" s="1011"/>
      <c r="D2529" s="1011"/>
    </row>
    <row r="2530" spans="1:4">
      <c r="A2530" s="1011"/>
      <c r="B2530" s="1010"/>
      <c r="C2530" s="1011"/>
      <c r="D2530" s="1011"/>
    </row>
    <row r="2531" spans="1:4">
      <c r="A2531" s="1011"/>
      <c r="B2531" s="1010"/>
      <c r="C2531" s="1011"/>
      <c r="D2531" s="1011"/>
    </row>
    <row r="2532" spans="1:4">
      <c r="A2532" s="1011"/>
      <c r="B2532" s="1010"/>
      <c r="C2532" s="1011"/>
      <c r="D2532" s="1011"/>
    </row>
    <row r="2533" spans="1:4">
      <c r="A2533" s="1011"/>
      <c r="B2533" s="1010"/>
      <c r="C2533" s="1011"/>
      <c r="D2533" s="1011"/>
    </row>
    <row r="2534" spans="1:4">
      <c r="A2534" s="1011"/>
      <c r="B2534" s="1010"/>
      <c r="C2534" s="1011"/>
      <c r="D2534" s="1011"/>
    </row>
    <row r="2535" spans="1:4">
      <c r="A2535" s="1011"/>
      <c r="B2535" s="1010"/>
      <c r="C2535" s="1011"/>
      <c r="D2535" s="1011"/>
    </row>
    <row r="2536" spans="1:4">
      <c r="A2536" s="1011"/>
      <c r="B2536" s="1010"/>
      <c r="C2536" s="1011"/>
      <c r="D2536" s="1011"/>
    </row>
    <row r="2537" spans="1:4">
      <c r="A2537" s="1011"/>
      <c r="B2537" s="1010"/>
      <c r="C2537" s="1011"/>
      <c r="D2537" s="1011"/>
    </row>
    <row r="2538" spans="1:4">
      <c r="A2538" s="1011"/>
      <c r="B2538" s="1010"/>
      <c r="C2538" s="1011"/>
      <c r="D2538" s="1011"/>
    </row>
    <row r="2539" spans="1:4">
      <c r="A2539" s="1011"/>
      <c r="B2539" s="1010"/>
      <c r="C2539" s="1011"/>
      <c r="D2539" s="1011"/>
    </row>
    <row r="2540" spans="1:4">
      <c r="A2540" s="1011"/>
      <c r="B2540" s="1010"/>
      <c r="C2540" s="1011"/>
      <c r="D2540" s="1011"/>
    </row>
    <row r="2541" spans="1:4">
      <c r="A2541" s="1011"/>
      <c r="B2541" s="1010"/>
      <c r="C2541" s="1011"/>
      <c r="D2541" s="1011"/>
    </row>
    <row r="2542" spans="1:4">
      <c r="A2542" s="1011"/>
      <c r="B2542" s="1010"/>
      <c r="C2542" s="1011"/>
      <c r="D2542" s="1011"/>
    </row>
    <row r="2543" spans="1:4">
      <c r="A2543" s="1011"/>
      <c r="B2543" s="1010"/>
      <c r="C2543" s="1011"/>
      <c r="D2543" s="1011"/>
    </row>
    <row r="2544" spans="1:4">
      <c r="A2544" s="1011"/>
      <c r="B2544" s="1010"/>
      <c r="C2544" s="1011"/>
      <c r="D2544" s="1011"/>
    </row>
    <row r="2545" spans="1:4">
      <c r="A2545" s="1011"/>
      <c r="B2545" s="1010"/>
      <c r="C2545" s="1011"/>
      <c r="D2545" s="1011"/>
    </row>
    <row r="2546" spans="1:4">
      <c r="A2546" s="1011"/>
      <c r="B2546" s="1010"/>
      <c r="C2546" s="1011"/>
      <c r="D2546" s="1011"/>
    </row>
    <row r="2547" spans="1:4">
      <c r="A2547" s="1011"/>
      <c r="B2547" s="1010"/>
      <c r="C2547" s="1011"/>
      <c r="D2547" s="1011"/>
    </row>
    <row r="2548" spans="1:4">
      <c r="A2548" s="1011"/>
      <c r="B2548" s="1010"/>
      <c r="C2548" s="1011"/>
      <c r="D2548" s="1011"/>
    </row>
    <row r="2549" spans="1:4">
      <c r="A2549" s="1011"/>
      <c r="B2549" s="1010"/>
      <c r="C2549" s="1011"/>
      <c r="D2549" s="1011"/>
    </row>
    <row r="2550" spans="1:4">
      <c r="A2550" s="1011"/>
      <c r="B2550" s="1010"/>
      <c r="C2550" s="1011"/>
      <c r="D2550" s="1011"/>
    </row>
    <row r="2551" spans="1:4">
      <c r="A2551" s="1011"/>
      <c r="B2551" s="1010"/>
      <c r="C2551" s="1011"/>
      <c r="D2551" s="1011"/>
    </row>
    <row r="2552" spans="1:4">
      <c r="A2552" s="1011"/>
      <c r="B2552" s="1010"/>
      <c r="C2552" s="1011"/>
      <c r="D2552" s="1011"/>
    </row>
    <row r="2553" spans="1:4">
      <c r="A2553" s="1011"/>
      <c r="B2553" s="1010"/>
      <c r="C2553" s="1011"/>
      <c r="D2553" s="1011"/>
    </row>
    <row r="2554" spans="1:4">
      <c r="A2554" s="1011"/>
      <c r="B2554" s="1010"/>
      <c r="C2554" s="1011"/>
      <c r="D2554" s="1011"/>
    </row>
    <row r="2555" spans="1:4">
      <c r="A2555" s="1011"/>
      <c r="B2555" s="1010"/>
      <c r="C2555" s="1011"/>
      <c r="D2555" s="1011"/>
    </row>
    <row r="2556" spans="1:4">
      <c r="A2556" s="1011"/>
      <c r="B2556" s="1010"/>
      <c r="C2556" s="1011"/>
      <c r="D2556" s="1011"/>
    </row>
    <row r="2557" spans="1:4">
      <c r="A2557" s="1011"/>
      <c r="B2557" s="1010"/>
      <c r="C2557" s="1011"/>
      <c r="D2557" s="1011"/>
    </row>
    <row r="2558" spans="1:4">
      <c r="A2558" s="1011"/>
      <c r="B2558" s="1010"/>
      <c r="C2558" s="1011"/>
      <c r="D2558" s="1011"/>
    </row>
    <row r="2559" spans="1:4">
      <c r="A2559" s="1011"/>
      <c r="B2559" s="1010"/>
      <c r="C2559" s="1011"/>
      <c r="D2559" s="1011"/>
    </row>
    <row r="2560" spans="1:4">
      <c r="A2560" s="1011"/>
      <c r="B2560" s="1010"/>
      <c r="C2560" s="1011"/>
      <c r="D2560" s="1011"/>
    </row>
    <row r="2561" spans="1:4">
      <c r="A2561" s="1011"/>
      <c r="B2561" s="1010"/>
      <c r="C2561" s="1011"/>
      <c r="D2561" s="1011"/>
    </row>
    <row r="2562" spans="1:4">
      <c r="A2562" s="1011"/>
      <c r="B2562" s="1010"/>
      <c r="C2562" s="1011"/>
      <c r="D2562" s="1011"/>
    </row>
    <row r="2563" spans="1:4">
      <c r="A2563" s="1011"/>
      <c r="B2563" s="1010"/>
      <c r="C2563" s="1011"/>
      <c r="D2563" s="1011"/>
    </row>
    <row r="2564" spans="1:4">
      <c r="A2564" s="1011"/>
      <c r="B2564" s="1010"/>
      <c r="C2564" s="1011"/>
      <c r="D2564" s="1011"/>
    </row>
    <row r="2565" spans="1:4">
      <c r="A2565" s="1011"/>
      <c r="B2565" s="1010"/>
      <c r="C2565" s="1011"/>
      <c r="D2565" s="1011"/>
    </row>
    <row r="2566" spans="1:4">
      <c r="A2566" s="1011"/>
      <c r="B2566" s="1010"/>
      <c r="C2566" s="1011"/>
      <c r="D2566" s="1011"/>
    </row>
    <row r="2567" spans="1:4">
      <c r="A2567" s="1011"/>
      <c r="B2567" s="1010"/>
      <c r="C2567" s="1011"/>
      <c r="D2567" s="1011"/>
    </row>
    <row r="2568" spans="1:4">
      <c r="A2568" s="1011"/>
      <c r="B2568" s="1010"/>
      <c r="C2568" s="1011"/>
      <c r="D2568" s="1011"/>
    </row>
    <row r="2569" spans="1:4">
      <c r="A2569" s="1011"/>
      <c r="B2569" s="1010"/>
      <c r="C2569" s="1011"/>
      <c r="D2569" s="1011"/>
    </row>
    <row r="2570" spans="1:4">
      <c r="A2570" s="1011"/>
      <c r="B2570" s="1010"/>
      <c r="C2570" s="1011"/>
      <c r="D2570" s="1011"/>
    </row>
    <row r="2571" spans="1:4">
      <c r="A2571" s="1011"/>
      <c r="B2571" s="1010"/>
      <c r="C2571" s="1011"/>
      <c r="D2571" s="1011"/>
    </row>
    <row r="2572" spans="1:4">
      <c r="A2572" s="1011"/>
      <c r="B2572" s="1010"/>
      <c r="C2572" s="1011"/>
      <c r="D2572" s="1011"/>
    </row>
    <row r="2573" spans="1:4">
      <c r="A2573" s="1011"/>
      <c r="B2573" s="1010"/>
      <c r="C2573" s="1011"/>
      <c r="D2573" s="1011"/>
    </row>
    <row r="2574" spans="1:4">
      <c r="A2574" s="1011"/>
      <c r="B2574" s="1010"/>
      <c r="C2574" s="1011"/>
      <c r="D2574" s="1011"/>
    </row>
    <row r="2575" spans="1:4">
      <c r="A2575" s="1011"/>
      <c r="B2575" s="1010"/>
      <c r="C2575" s="1011"/>
      <c r="D2575" s="1011"/>
    </row>
    <row r="2576" spans="1:4">
      <c r="A2576" s="1011"/>
      <c r="B2576" s="1010"/>
      <c r="C2576" s="1011"/>
      <c r="D2576" s="1011"/>
    </row>
    <row r="2577" spans="1:4">
      <c r="A2577" s="1011"/>
      <c r="B2577" s="1010"/>
      <c r="C2577" s="1011"/>
      <c r="D2577" s="1011"/>
    </row>
    <row r="2578" spans="1:4">
      <c r="A2578" s="1011"/>
      <c r="B2578" s="1010"/>
      <c r="C2578" s="1011"/>
      <c r="D2578" s="1011"/>
    </row>
    <row r="2579" spans="1:4">
      <c r="A2579" s="1011"/>
      <c r="B2579" s="1010"/>
      <c r="C2579" s="1011"/>
      <c r="D2579" s="1011"/>
    </row>
    <row r="2580" spans="1:4">
      <c r="A2580" s="1011"/>
      <c r="B2580" s="1010"/>
      <c r="C2580" s="1011"/>
      <c r="D2580" s="1011"/>
    </row>
    <row r="2581" spans="1:4">
      <c r="A2581" s="1011"/>
      <c r="B2581" s="1010"/>
      <c r="C2581" s="1011"/>
      <c r="D2581" s="1011"/>
    </row>
    <row r="2582" spans="1:4">
      <c r="A2582" s="1011"/>
      <c r="B2582" s="1010"/>
      <c r="C2582" s="1011"/>
      <c r="D2582" s="1011"/>
    </row>
    <row r="2583" spans="1:4">
      <c r="A2583" s="1011"/>
      <c r="B2583" s="1010"/>
      <c r="C2583" s="1011"/>
      <c r="D2583" s="1011"/>
    </row>
    <row r="2584" spans="1:4">
      <c r="A2584" s="1011"/>
      <c r="B2584" s="1010"/>
      <c r="C2584" s="1011"/>
      <c r="D2584" s="1011"/>
    </row>
    <row r="2585" spans="1:4">
      <c r="A2585" s="1011"/>
      <c r="B2585" s="1010"/>
      <c r="C2585" s="1011"/>
      <c r="D2585" s="1011"/>
    </row>
    <row r="2586" spans="1:4">
      <c r="A2586" s="1011"/>
      <c r="B2586" s="1010"/>
      <c r="C2586" s="1011"/>
      <c r="D2586" s="1011"/>
    </row>
    <row r="2587" spans="1:4">
      <c r="A2587" s="1011"/>
      <c r="B2587" s="1010"/>
      <c r="C2587" s="1011"/>
      <c r="D2587" s="1011"/>
    </row>
    <row r="2588" spans="1:4">
      <c r="A2588" s="1011"/>
      <c r="B2588" s="1010"/>
      <c r="C2588" s="1011"/>
      <c r="D2588" s="1011"/>
    </row>
    <row r="2589" spans="1:4">
      <c r="A2589" s="1011"/>
      <c r="B2589" s="1010"/>
      <c r="C2589" s="1011"/>
      <c r="D2589" s="1011"/>
    </row>
    <row r="2590" spans="1:4">
      <c r="A2590" s="1011"/>
      <c r="B2590" s="1010"/>
      <c r="C2590" s="1011"/>
      <c r="D2590" s="1011"/>
    </row>
    <row r="2591" spans="1:4">
      <c r="A2591" s="1011"/>
      <c r="B2591" s="1010"/>
      <c r="C2591" s="1011"/>
      <c r="D2591" s="1011"/>
    </row>
    <row r="2592" spans="1:4">
      <c r="A2592" s="1011"/>
      <c r="B2592" s="1010"/>
      <c r="C2592" s="1011"/>
      <c r="D2592" s="1011"/>
    </row>
    <row r="2593" spans="1:4">
      <c r="A2593" s="1011"/>
      <c r="B2593" s="1010"/>
      <c r="C2593" s="1011"/>
      <c r="D2593" s="1011"/>
    </row>
    <row r="2594" spans="1:4">
      <c r="A2594" s="1011"/>
      <c r="B2594" s="1010"/>
      <c r="C2594" s="1011"/>
      <c r="D2594" s="1011"/>
    </row>
    <row r="2595" spans="1:4">
      <c r="A2595" s="1011"/>
      <c r="B2595" s="1010"/>
      <c r="C2595" s="1011"/>
      <c r="D2595" s="1011"/>
    </row>
    <row r="2596" spans="1:4">
      <c r="A2596" s="1011"/>
      <c r="B2596" s="1010"/>
      <c r="C2596" s="1011"/>
      <c r="D2596" s="1011"/>
    </row>
    <row r="2597" spans="1:4">
      <c r="A2597" s="1011"/>
      <c r="B2597" s="1010"/>
      <c r="C2597" s="1011"/>
      <c r="D2597" s="1011"/>
    </row>
    <row r="2598" spans="1:4">
      <c r="A2598" s="1011"/>
      <c r="B2598" s="1010"/>
      <c r="C2598" s="1011"/>
      <c r="D2598" s="1011"/>
    </row>
    <row r="2599" spans="1:4">
      <c r="A2599" s="1011"/>
      <c r="B2599" s="1010"/>
      <c r="C2599" s="1011"/>
      <c r="D2599" s="1011"/>
    </row>
    <row r="2600" spans="1:4">
      <c r="A2600" s="1011"/>
      <c r="B2600" s="1010"/>
      <c r="C2600" s="1011"/>
      <c r="D2600" s="1011"/>
    </row>
    <row r="2601" spans="1:4">
      <c r="A2601" s="1011"/>
      <c r="B2601" s="1010"/>
      <c r="C2601" s="1011"/>
      <c r="D2601" s="1011"/>
    </row>
    <row r="2602" spans="1:4">
      <c r="A2602" s="1011"/>
      <c r="B2602" s="1010"/>
      <c r="C2602" s="1011"/>
      <c r="D2602" s="1011"/>
    </row>
    <row r="2603" spans="1:4">
      <c r="A2603" s="1011"/>
      <c r="B2603" s="1010"/>
      <c r="C2603" s="1011"/>
      <c r="D2603" s="1011"/>
    </row>
    <row r="2604" spans="1:4">
      <c r="A2604" s="1011"/>
      <c r="B2604" s="1010"/>
      <c r="C2604" s="1011"/>
      <c r="D2604" s="1011"/>
    </row>
    <row r="2605" spans="1:4">
      <c r="A2605" s="1011"/>
      <c r="B2605" s="1010"/>
      <c r="C2605" s="1011"/>
      <c r="D2605" s="1011"/>
    </row>
    <row r="2606" spans="1:4">
      <c r="A2606" s="1011"/>
      <c r="B2606" s="1010"/>
      <c r="C2606" s="1011"/>
      <c r="D2606" s="1011"/>
    </row>
    <row r="2607" spans="1:4">
      <c r="A2607" s="1011"/>
      <c r="B2607" s="1010"/>
      <c r="C2607" s="1011"/>
      <c r="D2607" s="1011"/>
    </row>
    <row r="2608" spans="1:4">
      <c r="A2608" s="1011"/>
      <c r="B2608" s="1010"/>
      <c r="C2608" s="1011"/>
      <c r="D2608" s="1011"/>
    </row>
    <row r="2609" spans="1:4">
      <c r="A2609" s="1011"/>
      <c r="B2609" s="1010"/>
      <c r="C2609" s="1011"/>
      <c r="D2609" s="1011"/>
    </row>
    <row r="2610" spans="1:4">
      <c r="A2610" s="1011"/>
      <c r="B2610" s="1010"/>
      <c r="C2610" s="1011"/>
      <c r="D2610" s="1011"/>
    </row>
    <row r="2611" spans="1:4">
      <c r="A2611" s="1011"/>
      <c r="B2611" s="1010"/>
      <c r="C2611" s="1011"/>
      <c r="D2611" s="1011"/>
    </row>
    <row r="2612" spans="1:4">
      <c r="A2612" s="1011"/>
      <c r="B2612" s="1010"/>
      <c r="C2612" s="1011"/>
      <c r="D2612" s="1011"/>
    </row>
    <row r="2613" spans="1:4">
      <c r="A2613" s="1011"/>
      <c r="B2613" s="1010"/>
      <c r="C2613" s="1011"/>
      <c r="D2613" s="1011"/>
    </row>
    <row r="2614" spans="1:4">
      <c r="A2614" s="1011"/>
      <c r="B2614" s="1010"/>
      <c r="C2614" s="1011"/>
      <c r="D2614" s="1011"/>
    </row>
    <row r="2615" spans="1:4">
      <c r="A2615" s="1011"/>
      <c r="B2615" s="1010"/>
      <c r="C2615" s="1011"/>
      <c r="D2615" s="1011"/>
    </row>
    <row r="2616" spans="1:4">
      <c r="A2616" s="1011"/>
      <c r="B2616" s="1010"/>
      <c r="C2616" s="1011"/>
      <c r="D2616" s="1011"/>
    </row>
    <row r="2617" spans="1:4">
      <c r="A2617" s="1011"/>
      <c r="B2617" s="1010"/>
      <c r="C2617" s="1011"/>
      <c r="D2617" s="1011"/>
    </row>
    <row r="2618" spans="1:4">
      <c r="A2618" s="1011"/>
      <c r="B2618" s="1010"/>
      <c r="C2618" s="1011"/>
      <c r="D2618" s="1011"/>
    </row>
    <row r="2619" spans="1:4">
      <c r="A2619" s="1011"/>
      <c r="B2619" s="1010"/>
      <c r="C2619" s="1011"/>
      <c r="D2619" s="1011"/>
    </row>
    <row r="2620" spans="1:4">
      <c r="A2620" s="1011"/>
      <c r="B2620" s="1010"/>
      <c r="C2620" s="1011"/>
      <c r="D2620" s="1011"/>
    </row>
    <row r="2621" spans="1:4">
      <c r="A2621" s="1011"/>
      <c r="B2621" s="1010"/>
      <c r="C2621" s="1011"/>
      <c r="D2621" s="1011"/>
    </row>
    <row r="2622" spans="1:4">
      <c r="A2622" s="1011"/>
      <c r="B2622" s="1010"/>
      <c r="C2622" s="1011"/>
      <c r="D2622" s="1011"/>
    </row>
    <row r="2623" spans="1:4">
      <c r="A2623" s="1011"/>
      <c r="B2623" s="1010"/>
      <c r="C2623" s="1011"/>
      <c r="D2623" s="1011"/>
    </row>
    <row r="2624" spans="1:4">
      <c r="A2624" s="1011"/>
      <c r="B2624" s="1010"/>
      <c r="C2624" s="1011"/>
      <c r="D2624" s="1011"/>
    </row>
    <row r="2625" spans="1:4">
      <c r="A2625" s="1011"/>
      <c r="B2625" s="1010"/>
      <c r="C2625" s="1011"/>
      <c r="D2625" s="1011"/>
    </row>
    <row r="2626" spans="1:4">
      <c r="A2626" s="1011"/>
      <c r="B2626" s="1010"/>
      <c r="C2626" s="1011"/>
      <c r="D2626" s="1011"/>
    </row>
    <row r="2627" spans="1:4">
      <c r="A2627" s="1011"/>
      <c r="B2627" s="1010"/>
      <c r="C2627" s="1011"/>
      <c r="D2627" s="1011"/>
    </row>
    <row r="2628" spans="1:4">
      <c r="A2628" s="1011"/>
      <c r="B2628" s="1010"/>
      <c r="C2628" s="1011"/>
      <c r="D2628" s="1011"/>
    </row>
    <row r="2629" spans="1:4">
      <c r="A2629" s="1011"/>
      <c r="B2629" s="1010"/>
      <c r="C2629" s="1011"/>
      <c r="D2629" s="1011"/>
    </row>
    <row r="2630" spans="1:4">
      <c r="A2630" s="1011"/>
      <c r="B2630" s="1010"/>
      <c r="C2630" s="1011"/>
      <c r="D2630" s="1011"/>
    </row>
    <row r="2631" spans="1:4">
      <c r="A2631" s="1011"/>
      <c r="B2631" s="1010"/>
      <c r="C2631" s="1011"/>
      <c r="D2631" s="1011"/>
    </row>
    <row r="2632" spans="1:4">
      <c r="A2632" s="1011"/>
      <c r="B2632" s="1010"/>
      <c r="C2632" s="1011"/>
      <c r="D2632" s="1011"/>
    </row>
    <row r="2633" spans="1:4">
      <c r="A2633" s="1011"/>
      <c r="B2633" s="1010"/>
      <c r="C2633" s="1011"/>
      <c r="D2633" s="1011"/>
    </row>
    <row r="2634" spans="1:4">
      <c r="A2634" s="1011"/>
      <c r="B2634" s="1010"/>
      <c r="C2634" s="1011"/>
      <c r="D2634" s="1011"/>
    </row>
    <row r="2635" spans="1:4">
      <c r="A2635" s="1011"/>
      <c r="B2635" s="1010"/>
      <c r="C2635" s="1011"/>
      <c r="D2635" s="1011"/>
    </row>
    <row r="2636" spans="1:4">
      <c r="A2636" s="1011"/>
      <c r="B2636" s="1010"/>
      <c r="C2636" s="1011"/>
      <c r="D2636" s="1011"/>
    </row>
    <row r="2637" spans="1:4">
      <c r="A2637" s="1011"/>
      <c r="B2637" s="1010"/>
      <c r="C2637" s="1011"/>
      <c r="D2637" s="1011"/>
    </row>
    <row r="2638" spans="1:4">
      <c r="A2638" s="1011"/>
      <c r="B2638" s="1010"/>
      <c r="C2638" s="1011"/>
      <c r="D2638" s="1011"/>
    </row>
    <row r="2639" spans="1:4">
      <c r="A2639" s="1011"/>
      <c r="B2639" s="1010"/>
      <c r="C2639" s="1011"/>
      <c r="D2639" s="1011"/>
    </row>
    <row r="2640" spans="1:4">
      <c r="A2640" s="1011"/>
      <c r="B2640" s="1010"/>
      <c r="C2640" s="1011"/>
      <c r="D2640" s="1011"/>
    </row>
    <row r="2641" spans="1:4">
      <c r="A2641" s="1011"/>
      <c r="B2641" s="1010"/>
      <c r="C2641" s="1011"/>
      <c r="D2641" s="1011"/>
    </row>
    <row r="2642" spans="1:4">
      <c r="A2642" s="1011"/>
      <c r="B2642" s="1010"/>
      <c r="C2642" s="1011"/>
      <c r="D2642" s="1011"/>
    </row>
    <row r="2643" spans="1:4">
      <c r="A2643" s="1011"/>
      <c r="B2643" s="1010"/>
      <c r="C2643" s="1011"/>
      <c r="D2643" s="1011"/>
    </row>
    <row r="2644" spans="1:4">
      <c r="A2644" s="1011"/>
      <c r="B2644" s="1010"/>
      <c r="C2644" s="1011"/>
      <c r="D2644" s="1011"/>
    </row>
    <row r="2645" spans="1:4">
      <c r="A2645" s="1011"/>
      <c r="B2645" s="1010"/>
      <c r="C2645" s="1011"/>
      <c r="D2645" s="1011"/>
    </row>
    <row r="2646" spans="1:4">
      <c r="A2646" s="1011"/>
      <c r="B2646" s="1010"/>
      <c r="C2646" s="1011"/>
      <c r="D2646" s="1011"/>
    </row>
    <row r="2647" spans="1:4">
      <c r="A2647" s="1011"/>
      <c r="B2647" s="1010"/>
      <c r="C2647" s="1011"/>
      <c r="D2647" s="1011"/>
    </row>
    <row r="2648" spans="1:4">
      <c r="A2648" s="1011"/>
      <c r="B2648" s="1010"/>
      <c r="C2648" s="1011"/>
      <c r="D2648" s="1011"/>
    </row>
    <row r="2649" spans="1:4">
      <c r="A2649" s="1011"/>
      <c r="B2649" s="1010"/>
      <c r="C2649" s="1011"/>
      <c r="D2649" s="1011"/>
    </row>
    <row r="2650" spans="1:4">
      <c r="A2650" s="1011"/>
      <c r="B2650" s="1010"/>
      <c r="C2650" s="1011"/>
      <c r="D2650" s="1011"/>
    </row>
    <row r="2651" spans="1:4">
      <c r="A2651" s="1011"/>
      <c r="B2651" s="1010"/>
      <c r="C2651" s="1011"/>
      <c r="D2651" s="1011"/>
    </row>
    <row r="2652" spans="1:4">
      <c r="A2652" s="1011"/>
      <c r="B2652" s="1010"/>
      <c r="C2652" s="1011"/>
      <c r="D2652" s="1011"/>
    </row>
    <row r="2653" spans="1:4">
      <c r="A2653" s="1011"/>
      <c r="B2653" s="1010"/>
      <c r="C2653" s="1011"/>
      <c r="D2653" s="1011"/>
    </row>
    <row r="2654" spans="1:4">
      <c r="A2654" s="1011"/>
      <c r="B2654" s="1010"/>
      <c r="C2654" s="1011"/>
      <c r="D2654" s="1011"/>
    </row>
    <row r="2655" spans="1:4">
      <c r="A2655" s="1011"/>
      <c r="B2655" s="1010"/>
      <c r="C2655" s="1011"/>
      <c r="D2655" s="1011"/>
    </row>
    <row r="2656" spans="1:4">
      <c r="A2656" s="1011"/>
      <c r="B2656" s="1010"/>
      <c r="C2656" s="1011"/>
      <c r="D2656" s="1011"/>
    </row>
    <row r="2657" spans="1:4">
      <c r="A2657" s="1011"/>
      <c r="B2657" s="1010"/>
      <c r="C2657" s="1011"/>
      <c r="D2657" s="1011"/>
    </row>
    <row r="2658" spans="1:4">
      <c r="A2658" s="1011"/>
      <c r="B2658" s="1010"/>
      <c r="C2658" s="1011"/>
      <c r="D2658" s="1011"/>
    </row>
    <row r="2659" spans="1:4">
      <c r="A2659" s="1011"/>
      <c r="B2659" s="1010"/>
      <c r="C2659" s="1011"/>
      <c r="D2659" s="1011"/>
    </row>
    <row r="2660" spans="1:4">
      <c r="A2660" s="1011"/>
      <c r="B2660" s="1010"/>
      <c r="C2660" s="1011"/>
      <c r="D2660" s="1011"/>
    </row>
    <row r="2661" spans="1:4">
      <c r="A2661" s="1011"/>
      <c r="B2661" s="1010"/>
      <c r="C2661" s="1011"/>
      <c r="D2661" s="1011"/>
    </row>
    <row r="2662" spans="1:4">
      <c r="A2662" s="1011"/>
      <c r="B2662" s="1010"/>
      <c r="C2662" s="1011"/>
      <c r="D2662" s="1011"/>
    </row>
    <row r="2663" spans="1:4">
      <c r="A2663" s="1011"/>
      <c r="B2663" s="1010"/>
      <c r="C2663" s="1011"/>
      <c r="D2663" s="1011"/>
    </row>
    <row r="2664" spans="1:4">
      <c r="A2664" s="1011"/>
      <c r="B2664" s="1010"/>
      <c r="C2664" s="1011"/>
      <c r="D2664" s="1011"/>
    </row>
    <row r="2665" spans="1:4">
      <c r="A2665" s="1011"/>
      <c r="B2665" s="1010"/>
      <c r="C2665" s="1011"/>
      <c r="D2665" s="1011"/>
    </row>
    <row r="2666" spans="1:4">
      <c r="A2666" s="1010"/>
      <c r="B2666" s="1010"/>
      <c r="C2666" s="1011"/>
      <c r="D2666" s="1011"/>
    </row>
    <row r="2667" spans="1:4">
      <c r="A2667" s="1010"/>
      <c r="B2667" s="1010"/>
      <c r="C2667" s="1011"/>
      <c r="D2667" s="1011"/>
    </row>
    <row r="2668" spans="1:4">
      <c r="A2668" s="1010"/>
      <c r="B2668" s="1010"/>
      <c r="C2668" s="1011"/>
      <c r="D2668" s="1011"/>
    </row>
    <row r="2669" spans="1:4">
      <c r="A2669" s="1010"/>
      <c r="B2669" s="1010"/>
      <c r="C2669" s="1011"/>
      <c r="D2669" s="1011"/>
    </row>
    <row r="2670" spans="1:4">
      <c r="A2670" s="1010"/>
      <c r="B2670" s="1010"/>
      <c r="C2670" s="1011"/>
      <c r="D2670" s="1011"/>
    </row>
    <row r="2671" spans="1:4">
      <c r="A2671" s="1010"/>
      <c r="B2671" s="1010"/>
      <c r="C2671" s="1011"/>
      <c r="D2671" s="1011"/>
    </row>
    <row r="2672" spans="1:4">
      <c r="A2672" s="1010"/>
      <c r="B2672" s="1010"/>
      <c r="C2672" s="1011"/>
      <c r="D2672" s="1011"/>
    </row>
    <row r="2673" spans="1:4">
      <c r="A2673" s="1010"/>
      <c r="B2673" s="1010"/>
      <c r="C2673" s="1011"/>
      <c r="D2673" s="1011"/>
    </row>
    <row r="2674" spans="1:4">
      <c r="A2674" s="1010"/>
      <c r="B2674" s="1010"/>
      <c r="C2674" s="1011"/>
      <c r="D2674" s="1011"/>
    </row>
    <row r="2675" spans="1:4">
      <c r="A2675" s="1010"/>
      <c r="B2675" s="1010"/>
      <c r="C2675" s="1011"/>
      <c r="D2675" s="1011"/>
    </row>
    <row r="2676" spans="1:4">
      <c r="A2676" s="1010"/>
      <c r="B2676" s="1010"/>
      <c r="C2676" s="1011"/>
      <c r="D2676" s="1011"/>
    </row>
    <row r="2677" spans="1:4">
      <c r="A2677" s="1010"/>
      <c r="B2677" s="1010"/>
      <c r="C2677" s="1011"/>
      <c r="D2677" s="1011"/>
    </row>
    <row r="2678" spans="1:4">
      <c r="A2678" s="1010"/>
      <c r="B2678" s="1010"/>
      <c r="C2678" s="1011"/>
      <c r="D2678" s="1011"/>
    </row>
    <row r="2679" spans="1:4">
      <c r="A2679" s="1010"/>
      <c r="B2679" s="1010"/>
      <c r="C2679" s="1011"/>
      <c r="D2679" s="1011"/>
    </row>
    <row r="2680" spans="1:4">
      <c r="A2680" s="1010"/>
      <c r="B2680" s="1010"/>
      <c r="C2680" s="1011"/>
      <c r="D2680" s="1011"/>
    </row>
    <row r="2681" spans="1:4">
      <c r="A2681" s="1010"/>
      <c r="B2681" s="1010"/>
      <c r="C2681" s="1011"/>
      <c r="D2681" s="1011"/>
    </row>
    <row r="2682" spans="1:4">
      <c r="A2682" s="1010"/>
      <c r="B2682" s="1010"/>
      <c r="C2682" s="1011"/>
      <c r="D2682" s="1011"/>
    </row>
    <row r="2683" spans="1:4">
      <c r="A2683" s="1010"/>
      <c r="B2683" s="1010"/>
      <c r="C2683" s="1011"/>
      <c r="D2683" s="1011"/>
    </row>
    <row r="2684" spans="1:4">
      <c r="A2684" s="1010"/>
      <c r="B2684" s="1010"/>
      <c r="C2684" s="1011"/>
      <c r="D2684" s="1011"/>
    </row>
    <row r="2685" spans="1:4">
      <c r="A2685" s="1010"/>
      <c r="B2685" s="1010"/>
      <c r="C2685" s="1011"/>
      <c r="D2685" s="1011"/>
    </row>
    <row r="2686" spans="1:4">
      <c r="A2686" s="1010"/>
      <c r="B2686" s="1010"/>
      <c r="C2686" s="1011"/>
      <c r="D2686" s="1011"/>
    </row>
    <row r="2687" spans="1:4">
      <c r="A2687" s="1010"/>
      <c r="B2687" s="1010"/>
      <c r="C2687" s="1011"/>
      <c r="D2687" s="1011"/>
    </row>
    <row r="2688" spans="1:4">
      <c r="A2688" s="1010"/>
      <c r="B2688" s="1010"/>
      <c r="C2688" s="1011"/>
      <c r="D2688" s="1011"/>
    </row>
    <row r="2689" spans="1:4">
      <c r="A2689" s="1010"/>
      <c r="B2689" s="1010"/>
      <c r="C2689" s="1011"/>
      <c r="D2689" s="1011"/>
    </row>
    <row r="2690" spans="1:4">
      <c r="A2690" s="1010"/>
      <c r="B2690" s="1010"/>
      <c r="C2690" s="1011"/>
      <c r="D2690" s="1011"/>
    </row>
    <row r="2691" spans="1:4">
      <c r="A2691" s="1010"/>
      <c r="B2691" s="1010"/>
      <c r="C2691" s="1011"/>
      <c r="D2691" s="1011"/>
    </row>
    <row r="2692" spans="1:4">
      <c r="A2692" s="1010"/>
      <c r="B2692" s="1010"/>
      <c r="C2692" s="1011"/>
      <c r="D2692" s="1011"/>
    </row>
    <row r="2693" spans="1:4">
      <c r="A2693" s="1010"/>
      <c r="B2693" s="1010"/>
      <c r="C2693" s="1011"/>
      <c r="D2693" s="1011"/>
    </row>
    <row r="2694" spans="1:4">
      <c r="A2694" s="1010"/>
      <c r="B2694" s="1010"/>
      <c r="C2694" s="1011"/>
      <c r="D2694" s="1011"/>
    </row>
    <row r="2695" spans="1:4">
      <c r="A2695" s="1010"/>
      <c r="B2695" s="1010"/>
      <c r="C2695" s="1011"/>
      <c r="D2695" s="1011"/>
    </row>
    <row r="2696" spans="1:4">
      <c r="A2696" s="1010"/>
      <c r="B2696" s="1010"/>
      <c r="C2696" s="1011"/>
      <c r="D2696" s="1011"/>
    </row>
    <row r="2697" spans="1:4">
      <c r="A2697" s="1010"/>
      <c r="B2697" s="1010"/>
      <c r="C2697" s="1011"/>
      <c r="D2697" s="1011"/>
    </row>
    <row r="2698" spans="1:4">
      <c r="A2698" s="1010"/>
      <c r="B2698" s="1010"/>
      <c r="C2698" s="1011"/>
      <c r="D2698" s="1011"/>
    </row>
    <row r="2699" spans="1:4">
      <c r="A2699" s="1010"/>
      <c r="B2699" s="1010"/>
      <c r="C2699" s="1011"/>
      <c r="D2699" s="1011"/>
    </row>
    <row r="2700" spans="1:4">
      <c r="A2700" s="1010"/>
      <c r="B2700" s="1010"/>
      <c r="C2700" s="1011"/>
      <c r="D2700" s="1011"/>
    </row>
    <row r="2701" spans="1:4">
      <c r="A2701" s="1010"/>
      <c r="B2701" s="1010"/>
      <c r="C2701" s="1011"/>
      <c r="D2701" s="1011"/>
    </row>
    <row r="2702" spans="1:4">
      <c r="A2702" s="1010"/>
      <c r="B2702" s="1010"/>
      <c r="C2702" s="1011"/>
      <c r="D2702" s="1011"/>
    </row>
    <row r="2703" spans="1:4">
      <c r="A2703" s="1010"/>
      <c r="B2703" s="1010"/>
      <c r="C2703" s="1011"/>
      <c r="D2703" s="1011"/>
    </row>
    <row r="2704" spans="1:4">
      <c r="A2704" s="1010"/>
      <c r="B2704" s="1010"/>
      <c r="C2704" s="1011"/>
      <c r="D2704" s="1011"/>
    </row>
    <row r="2705" spans="1:4">
      <c r="A2705" s="1010"/>
      <c r="B2705" s="1010"/>
      <c r="C2705" s="1011"/>
      <c r="D2705" s="1011"/>
    </row>
    <row r="2706" spans="1:4">
      <c r="A2706" s="1010"/>
      <c r="B2706" s="1010"/>
      <c r="C2706" s="1011"/>
      <c r="D2706" s="1011"/>
    </row>
    <row r="2707" spans="1:4">
      <c r="A2707" s="1010"/>
      <c r="B2707" s="1010"/>
      <c r="C2707" s="1011"/>
      <c r="D2707" s="1011"/>
    </row>
    <row r="2708" spans="1:4">
      <c r="A2708" s="1010"/>
      <c r="B2708" s="1010"/>
      <c r="C2708" s="1011"/>
      <c r="D2708" s="1011"/>
    </row>
    <row r="2709" spans="1:4">
      <c r="A2709" s="1010"/>
      <c r="B2709" s="1010"/>
      <c r="C2709" s="1011"/>
      <c r="D2709" s="1011"/>
    </row>
    <row r="2710" spans="1:4">
      <c r="A2710" s="1010"/>
      <c r="B2710" s="1010"/>
      <c r="C2710" s="1011"/>
      <c r="D2710" s="1011"/>
    </row>
    <row r="2711" spans="1:4">
      <c r="A2711" s="1010"/>
      <c r="B2711" s="1010"/>
      <c r="C2711" s="1011"/>
      <c r="D2711" s="1011"/>
    </row>
    <row r="2712" spans="1:4">
      <c r="A2712" s="1010"/>
      <c r="B2712" s="1010"/>
      <c r="C2712" s="1011"/>
      <c r="D2712" s="1011"/>
    </row>
    <row r="2713" spans="1:4">
      <c r="A2713" s="1010"/>
      <c r="B2713" s="1010"/>
      <c r="C2713" s="1011"/>
      <c r="D2713" s="1011"/>
    </row>
    <row r="2714" spans="1:4">
      <c r="A2714" s="1010"/>
      <c r="B2714" s="1010"/>
      <c r="C2714" s="1011"/>
      <c r="D2714" s="1011"/>
    </row>
    <row r="2715" spans="1:4">
      <c r="A2715" s="1010"/>
      <c r="B2715" s="1010"/>
      <c r="C2715" s="1011"/>
      <c r="D2715" s="1011"/>
    </row>
    <row r="2716" spans="1:4">
      <c r="A2716" s="1010"/>
      <c r="B2716" s="1010"/>
      <c r="C2716" s="1011"/>
      <c r="D2716" s="1011"/>
    </row>
    <row r="2717" spans="1:4">
      <c r="A2717" s="1010"/>
      <c r="B2717" s="1010"/>
      <c r="C2717" s="1011"/>
      <c r="D2717" s="1011"/>
    </row>
    <row r="2718" spans="1:4">
      <c r="A2718" s="1010"/>
      <c r="B2718" s="1010"/>
      <c r="C2718" s="1011"/>
      <c r="D2718" s="1011"/>
    </row>
    <row r="2719" spans="1:4">
      <c r="A2719" s="1010"/>
      <c r="B2719" s="1010"/>
      <c r="C2719" s="1011"/>
      <c r="D2719" s="1011"/>
    </row>
    <row r="2720" spans="1:4">
      <c r="A2720" s="1010"/>
      <c r="B2720" s="1010"/>
      <c r="C2720" s="1011"/>
      <c r="D2720" s="1011"/>
    </row>
    <row r="2721" spans="1:4">
      <c r="A2721" s="1010"/>
      <c r="B2721" s="1010"/>
      <c r="C2721" s="1011"/>
      <c r="D2721" s="1011"/>
    </row>
    <row r="2722" spans="1:4">
      <c r="A2722" s="1010"/>
      <c r="B2722" s="1010"/>
      <c r="C2722" s="1011"/>
      <c r="D2722" s="1011"/>
    </row>
    <row r="2723" spans="1:4">
      <c r="A2723" s="1010"/>
      <c r="B2723" s="1010"/>
      <c r="C2723" s="1011"/>
      <c r="D2723" s="1011"/>
    </row>
    <row r="2724" spans="1:4">
      <c r="A2724" s="1010"/>
      <c r="B2724" s="1010"/>
      <c r="C2724" s="1011"/>
      <c r="D2724" s="1011"/>
    </row>
    <row r="2725" spans="1:4">
      <c r="A2725" s="1010"/>
      <c r="B2725" s="1010"/>
      <c r="C2725" s="1011"/>
      <c r="D2725" s="1011"/>
    </row>
    <row r="2726" spans="1:4">
      <c r="A2726" s="1010"/>
      <c r="B2726" s="1010"/>
      <c r="C2726" s="1011"/>
      <c r="D2726" s="1011"/>
    </row>
    <row r="2727" spans="1:4">
      <c r="A2727" s="1010"/>
      <c r="B2727" s="1010"/>
      <c r="C2727" s="1011"/>
      <c r="D2727" s="1011"/>
    </row>
    <row r="2728" spans="1:4">
      <c r="A2728" s="1010"/>
      <c r="B2728" s="1010"/>
      <c r="C2728" s="1011"/>
      <c r="D2728" s="1011"/>
    </row>
    <row r="2729" spans="1:4">
      <c r="A2729" s="1010"/>
      <c r="B2729" s="1010"/>
      <c r="C2729" s="1011"/>
      <c r="D2729" s="1011"/>
    </row>
    <row r="2730" spans="1:4">
      <c r="A2730" s="1010"/>
      <c r="B2730" s="1010"/>
      <c r="C2730" s="1011"/>
      <c r="D2730" s="1011"/>
    </row>
    <row r="2731" spans="1:4">
      <c r="A2731" s="1010"/>
      <c r="B2731" s="1010"/>
      <c r="C2731" s="1011"/>
      <c r="D2731" s="1011"/>
    </row>
    <row r="2732" spans="1:4">
      <c r="A2732" s="1010"/>
      <c r="B2732" s="1010"/>
      <c r="C2732" s="1011"/>
      <c r="D2732" s="1011"/>
    </row>
    <row r="2733" spans="1:4">
      <c r="A2733" s="1010"/>
      <c r="B2733" s="1010"/>
      <c r="C2733" s="1011"/>
      <c r="D2733" s="1011"/>
    </row>
    <row r="2734" spans="1:4">
      <c r="A2734" s="1010"/>
      <c r="B2734" s="1010"/>
      <c r="C2734" s="1011"/>
      <c r="D2734" s="1011"/>
    </row>
    <row r="2735" spans="1:4">
      <c r="A2735" s="1010"/>
      <c r="B2735" s="1010"/>
      <c r="C2735" s="1011"/>
      <c r="D2735" s="1011"/>
    </row>
    <row r="2736" spans="1:4">
      <c r="A2736" s="1010"/>
      <c r="B2736" s="1010"/>
      <c r="C2736" s="1011"/>
      <c r="D2736" s="1011"/>
    </row>
    <row r="2737" spans="1:4">
      <c r="A2737" s="1010"/>
      <c r="B2737" s="1010"/>
      <c r="C2737" s="1011"/>
      <c r="D2737" s="1011"/>
    </row>
    <row r="2738" spans="1:4">
      <c r="A2738" s="1010"/>
      <c r="B2738" s="1010"/>
      <c r="C2738" s="1011"/>
      <c r="D2738" s="1011"/>
    </row>
    <row r="2739" spans="1:4">
      <c r="A2739" s="1010"/>
      <c r="B2739" s="1010"/>
      <c r="C2739" s="1011"/>
      <c r="D2739" s="1011"/>
    </row>
    <row r="2740" spans="1:4">
      <c r="A2740" s="1010"/>
      <c r="B2740" s="1010"/>
      <c r="C2740" s="1011"/>
      <c r="D2740" s="1011"/>
    </row>
    <row r="2741" spans="1:4">
      <c r="A2741" s="1010"/>
      <c r="B2741" s="1010"/>
      <c r="C2741" s="1011"/>
      <c r="D2741" s="1011"/>
    </row>
    <row r="2742" spans="1:4">
      <c r="A2742" s="1010"/>
      <c r="B2742" s="1010"/>
      <c r="C2742" s="1011"/>
      <c r="D2742" s="1011"/>
    </row>
    <row r="2743" spans="1:4">
      <c r="A2743" s="1010"/>
      <c r="B2743" s="1010"/>
      <c r="C2743" s="1011"/>
      <c r="D2743" s="1011"/>
    </row>
    <row r="2744" spans="1:4">
      <c r="A2744" s="1010"/>
      <c r="B2744" s="1010"/>
      <c r="C2744" s="1011"/>
      <c r="D2744" s="1011"/>
    </row>
    <row r="2745" spans="1:4">
      <c r="A2745" s="1010"/>
      <c r="B2745" s="1010"/>
      <c r="C2745" s="1011"/>
      <c r="D2745" s="1011"/>
    </row>
    <row r="2746" spans="1:4">
      <c r="A2746" s="1010"/>
      <c r="B2746" s="1010"/>
      <c r="C2746" s="1011"/>
      <c r="D2746" s="1011"/>
    </row>
    <row r="2747" spans="1:4">
      <c r="A2747" s="1010"/>
      <c r="B2747" s="1010"/>
      <c r="C2747" s="1011"/>
      <c r="D2747" s="1011"/>
    </row>
    <row r="2748" spans="1:4">
      <c r="A2748" s="1010"/>
      <c r="B2748" s="1010"/>
      <c r="C2748" s="1011"/>
      <c r="D2748" s="1011"/>
    </row>
    <row r="2749" spans="1:4">
      <c r="A2749" s="1010"/>
      <c r="B2749" s="1010"/>
      <c r="C2749" s="1011"/>
      <c r="D2749" s="1011"/>
    </row>
    <row r="2750" spans="1:4">
      <c r="A2750" s="1010"/>
      <c r="B2750" s="1010"/>
      <c r="C2750" s="1011"/>
      <c r="D2750" s="1011"/>
    </row>
    <row r="2751" spans="1:4">
      <c r="A2751" s="1010"/>
      <c r="B2751" s="1010"/>
      <c r="C2751" s="1011"/>
      <c r="D2751" s="1011"/>
    </row>
    <row r="2752" spans="1:4">
      <c r="A2752" s="1010"/>
      <c r="B2752" s="1010"/>
      <c r="C2752" s="1011"/>
      <c r="D2752" s="1011"/>
    </row>
    <row r="2753" spans="1:4">
      <c r="A2753" s="1010"/>
      <c r="B2753" s="1010"/>
      <c r="C2753" s="1011"/>
      <c r="D2753" s="1011"/>
    </row>
    <row r="2754" spans="1:4">
      <c r="A2754" s="1010"/>
      <c r="B2754" s="1010"/>
      <c r="C2754" s="1011"/>
      <c r="D2754" s="1011"/>
    </row>
    <row r="2755" spans="1:4">
      <c r="A2755" s="1010"/>
      <c r="B2755" s="1010"/>
      <c r="C2755" s="1011"/>
      <c r="D2755" s="1011"/>
    </row>
    <row r="2756" spans="1:4">
      <c r="A2756" s="1010"/>
      <c r="B2756" s="1010"/>
      <c r="C2756" s="1011"/>
      <c r="D2756" s="1011"/>
    </row>
    <row r="2757" spans="1:4">
      <c r="A2757" s="1010"/>
      <c r="B2757" s="1010"/>
      <c r="C2757" s="1011"/>
      <c r="D2757" s="1011"/>
    </row>
    <row r="2758" spans="1:4">
      <c r="A2758" s="1010"/>
      <c r="B2758" s="1010"/>
      <c r="C2758" s="1011"/>
      <c r="D2758" s="1011"/>
    </row>
    <row r="2759" spans="1:4">
      <c r="A2759" s="1010"/>
      <c r="B2759" s="1010"/>
      <c r="C2759" s="1011"/>
      <c r="D2759" s="1011"/>
    </row>
    <row r="2760" spans="1:4">
      <c r="A2760" s="1010"/>
      <c r="B2760" s="1010"/>
      <c r="C2760" s="1011"/>
      <c r="D2760" s="1011"/>
    </row>
    <row r="2761" spans="1:4">
      <c r="A2761" s="1010"/>
      <c r="B2761" s="1010"/>
      <c r="C2761" s="1011"/>
      <c r="D2761" s="1011"/>
    </row>
    <row r="2762" spans="1:4">
      <c r="A2762" s="1010"/>
      <c r="B2762" s="1010"/>
      <c r="C2762" s="1011"/>
      <c r="D2762" s="1011"/>
    </row>
    <row r="2763" spans="1:4">
      <c r="A2763" s="1010"/>
      <c r="B2763" s="1010"/>
      <c r="C2763" s="1011"/>
      <c r="D2763" s="1011"/>
    </row>
    <row r="2764" spans="1:4">
      <c r="A2764" s="1010"/>
      <c r="B2764" s="1010"/>
      <c r="C2764" s="1011"/>
      <c r="D2764" s="1011"/>
    </row>
    <row r="2765" spans="1:4">
      <c r="A2765" s="1010"/>
      <c r="B2765" s="1010"/>
      <c r="C2765" s="1011"/>
      <c r="D2765" s="1011"/>
    </row>
    <row r="2766" spans="1:4">
      <c r="A2766" s="1010"/>
      <c r="B2766" s="1010"/>
      <c r="C2766" s="1011"/>
      <c r="D2766" s="1011"/>
    </row>
    <row r="2767" spans="1:4">
      <c r="A2767" s="1010"/>
      <c r="B2767" s="1010"/>
      <c r="C2767" s="1011"/>
      <c r="D2767" s="1011"/>
    </row>
    <row r="2768" spans="1:4">
      <c r="A2768" s="1010"/>
      <c r="B2768" s="1010"/>
      <c r="C2768" s="1011"/>
      <c r="D2768" s="1011"/>
    </row>
    <row r="2769" spans="1:4">
      <c r="A2769" s="1010"/>
      <c r="B2769" s="1010"/>
      <c r="C2769" s="1011"/>
      <c r="D2769" s="1011"/>
    </row>
    <row r="2770" spans="1:4">
      <c r="A2770" s="1010"/>
      <c r="B2770" s="1010"/>
      <c r="C2770" s="1011"/>
      <c r="D2770" s="1011"/>
    </row>
    <row r="2771" spans="1:4">
      <c r="A2771" s="1010"/>
      <c r="B2771" s="1010"/>
      <c r="C2771" s="1011"/>
      <c r="D2771" s="1011"/>
    </row>
    <row r="2772" spans="1:4">
      <c r="A2772" s="1010"/>
      <c r="B2772" s="1010"/>
      <c r="C2772" s="1011"/>
      <c r="D2772" s="1011"/>
    </row>
    <row r="2773" spans="1:4">
      <c r="A2773" s="1010"/>
      <c r="B2773" s="1010"/>
      <c r="C2773" s="1011"/>
      <c r="D2773" s="1011"/>
    </row>
    <row r="2774" spans="1:4">
      <c r="A2774" s="1010"/>
      <c r="B2774" s="1010"/>
      <c r="C2774" s="1011"/>
      <c r="D2774" s="1011"/>
    </row>
    <row r="2775" spans="1:4">
      <c r="A2775" s="1010"/>
      <c r="B2775" s="1010"/>
      <c r="C2775" s="1011"/>
      <c r="D2775" s="1011"/>
    </row>
    <row r="2776" spans="1:4">
      <c r="A2776" s="1010"/>
      <c r="B2776" s="1010"/>
      <c r="C2776" s="1011"/>
      <c r="D2776" s="1011"/>
    </row>
    <row r="2777" spans="1:4">
      <c r="A2777" s="1010"/>
      <c r="B2777" s="1010"/>
      <c r="C2777" s="1011"/>
      <c r="D2777" s="1011"/>
    </row>
    <row r="2778" spans="1:4">
      <c r="A2778" s="1010"/>
      <c r="B2778" s="1010"/>
      <c r="C2778" s="1011"/>
      <c r="D2778" s="1011"/>
    </row>
    <row r="2779" spans="1:4">
      <c r="A2779" s="1010"/>
      <c r="B2779" s="1010"/>
      <c r="C2779" s="1011"/>
      <c r="D2779" s="1011"/>
    </row>
    <row r="2780" spans="1:4">
      <c r="A2780" s="1010"/>
      <c r="B2780" s="1010"/>
      <c r="C2780" s="1011"/>
      <c r="D2780" s="1011"/>
    </row>
    <row r="2781" spans="1:4">
      <c r="A2781" s="1010"/>
      <c r="B2781" s="1010"/>
      <c r="C2781" s="1011"/>
      <c r="D2781" s="1011"/>
    </row>
    <row r="2782" spans="1:4">
      <c r="A2782" s="1010"/>
      <c r="B2782" s="1010"/>
      <c r="C2782" s="1011"/>
      <c r="D2782" s="1011"/>
    </row>
    <row r="2783" spans="1:4">
      <c r="A2783" s="1010"/>
      <c r="B2783" s="1010"/>
      <c r="C2783" s="1011"/>
      <c r="D2783" s="1011"/>
    </row>
    <row r="2784" spans="1:4">
      <c r="A2784" s="1010"/>
      <c r="B2784" s="1010"/>
      <c r="C2784" s="1011"/>
      <c r="D2784" s="1011"/>
    </row>
    <row r="2785" spans="1:4">
      <c r="A2785" s="1010"/>
      <c r="B2785" s="1010"/>
      <c r="C2785" s="1011"/>
      <c r="D2785" s="1011"/>
    </row>
    <row r="2786" spans="1:4">
      <c r="A2786" s="1010"/>
      <c r="B2786" s="1010"/>
      <c r="C2786" s="1011"/>
      <c r="D2786" s="1011"/>
    </row>
    <row r="2787" spans="1:4">
      <c r="A2787" s="1010"/>
      <c r="B2787" s="1010"/>
      <c r="C2787" s="1011"/>
      <c r="D2787" s="1011"/>
    </row>
    <row r="2788" spans="1:4">
      <c r="A2788" s="1010"/>
      <c r="B2788" s="1010"/>
      <c r="C2788" s="1011"/>
      <c r="D2788" s="1011"/>
    </row>
    <row r="2789" spans="1:4">
      <c r="A2789" s="1010"/>
      <c r="B2789" s="1010"/>
      <c r="C2789" s="1011"/>
      <c r="D2789" s="1011"/>
    </row>
    <row r="2790" spans="1:4">
      <c r="A2790" s="1010"/>
      <c r="B2790" s="1010"/>
      <c r="C2790" s="1011"/>
      <c r="D2790" s="1011"/>
    </row>
    <row r="2791" spans="1:4">
      <c r="A2791" s="1010"/>
      <c r="B2791" s="1010"/>
      <c r="C2791" s="1011"/>
      <c r="D2791" s="1011"/>
    </row>
    <row r="2792" spans="1:4">
      <c r="A2792" s="1010"/>
      <c r="B2792" s="1010"/>
      <c r="C2792" s="1011"/>
      <c r="D2792" s="1011"/>
    </row>
    <row r="2793" spans="1:4">
      <c r="A2793" s="1010"/>
      <c r="B2793" s="1010"/>
      <c r="C2793" s="1011"/>
      <c r="D2793" s="1011"/>
    </row>
    <row r="2794" spans="1:4">
      <c r="A2794" s="1010"/>
      <c r="B2794" s="1010"/>
      <c r="C2794" s="1011"/>
      <c r="D2794" s="1011"/>
    </row>
    <row r="2795" spans="1:4">
      <c r="A2795" s="1010"/>
      <c r="B2795" s="1010"/>
      <c r="C2795" s="1011"/>
      <c r="D2795" s="1011"/>
    </row>
    <row r="2796" spans="1:4">
      <c r="A2796" s="1010"/>
      <c r="B2796" s="1010"/>
      <c r="C2796" s="1011"/>
      <c r="D2796" s="1011"/>
    </row>
    <row r="2797" spans="1:4">
      <c r="A2797" s="1010"/>
      <c r="B2797" s="1010"/>
      <c r="C2797" s="1011"/>
      <c r="D2797" s="1011"/>
    </row>
    <row r="2798" spans="1:4">
      <c r="A2798" s="1010"/>
      <c r="B2798" s="1010"/>
      <c r="C2798" s="1011"/>
      <c r="D2798" s="1011"/>
    </row>
    <row r="2799" spans="1:4">
      <c r="A2799" s="1010"/>
      <c r="B2799" s="1010"/>
      <c r="C2799" s="1011"/>
      <c r="D2799" s="1011"/>
    </row>
    <row r="2800" spans="1:4">
      <c r="A2800" s="1010"/>
      <c r="B2800" s="1010"/>
      <c r="C2800" s="1011"/>
      <c r="D2800" s="1011"/>
    </row>
    <row r="2801" spans="1:4">
      <c r="A2801" s="1010"/>
      <c r="B2801" s="1010"/>
      <c r="C2801" s="1011"/>
      <c r="D2801" s="1011"/>
    </row>
    <row r="2802" spans="1:4">
      <c r="A2802" s="1010"/>
      <c r="B2802" s="1010"/>
      <c r="C2802" s="1011"/>
      <c r="D2802" s="1011"/>
    </row>
    <row r="2803" spans="1:4">
      <c r="A2803" s="1010"/>
      <c r="B2803" s="1010"/>
      <c r="C2803" s="1011"/>
      <c r="D2803" s="1011"/>
    </row>
    <row r="2804" spans="1:4">
      <c r="A2804" s="1010"/>
      <c r="B2804" s="1010"/>
      <c r="C2804" s="1011"/>
      <c r="D2804" s="1011"/>
    </row>
    <row r="2805" spans="1:4">
      <c r="A2805" s="1010"/>
      <c r="B2805" s="1010"/>
      <c r="C2805" s="1011"/>
      <c r="D2805" s="1011"/>
    </row>
    <row r="2806" spans="1:4">
      <c r="A2806" s="1010"/>
      <c r="B2806" s="1010"/>
      <c r="C2806" s="1011"/>
      <c r="D2806" s="1011"/>
    </row>
    <row r="2807" spans="1:4">
      <c r="A2807" s="1010"/>
      <c r="B2807" s="1010"/>
      <c r="C2807" s="1011"/>
      <c r="D2807" s="1011"/>
    </row>
    <row r="2808" spans="1:4">
      <c r="A2808" s="1010"/>
      <c r="B2808" s="1010"/>
      <c r="C2808" s="1011"/>
      <c r="D2808" s="1011"/>
    </row>
    <row r="2809" spans="1:4">
      <c r="A2809" s="1010"/>
      <c r="B2809" s="1010"/>
      <c r="C2809" s="1011"/>
      <c r="D2809" s="1011"/>
    </row>
    <row r="2810" spans="1:4">
      <c r="A2810" s="1010"/>
      <c r="B2810" s="1010"/>
      <c r="C2810" s="1011"/>
      <c r="D2810" s="1011"/>
    </row>
    <row r="2811" spans="1:4">
      <c r="A2811" s="1010"/>
      <c r="B2811" s="1010"/>
      <c r="C2811" s="1011"/>
      <c r="D2811" s="1011"/>
    </row>
    <row r="2812" spans="1:4">
      <c r="A2812" s="1010"/>
      <c r="B2812" s="1010"/>
      <c r="C2812" s="1011"/>
      <c r="D2812" s="1011"/>
    </row>
    <row r="2813" spans="1:4">
      <c r="A2813" s="1010"/>
      <c r="B2813" s="1010"/>
      <c r="C2813" s="1011"/>
      <c r="D2813" s="1011"/>
    </row>
    <row r="2814" spans="1:4">
      <c r="A2814" s="1010"/>
      <c r="B2814" s="1010"/>
      <c r="C2814" s="1011"/>
      <c r="D2814" s="1011"/>
    </row>
    <row r="2815" spans="1:4">
      <c r="A2815" s="1010"/>
      <c r="B2815" s="1010"/>
      <c r="C2815" s="1011"/>
      <c r="D2815" s="1011"/>
    </row>
    <row r="2816" spans="1:4">
      <c r="A2816" s="1010"/>
      <c r="B2816" s="1010"/>
      <c r="C2816" s="1011"/>
      <c r="D2816" s="1011"/>
    </row>
    <row r="2817" spans="1:4">
      <c r="A2817" s="1010"/>
      <c r="B2817" s="1010"/>
      <c r="C2817" s="1011"/>
      <c r="D2817" s="1011"/>
    </row>
    <row r="2818" spans="1:4">
      <c r="A2818" s="1010"/>
      <c r="B2818" s="1010"/>
      <c r="C2818" s="1011"/>
      <c r="D2818" s="1011"/>
    </row>
    <row r="2819" spans="1:4">
      <c r="A2819" s="1010"/>
      <c r="B2819" s="1010"/>
      <c r="C2819" s="1011"/>
      <c r="D2819" s="1011"/>
    </row>
    <row r="2820" spans="1:4">
      <c r="A2820" s="1010"/>
      <c r="B2820" s="1010"/>
      <c r="C2820" s="1011"/>
      <c r="D2820" s="1011"/>
    </row>
    <row r="2821" spans="1:4">
      <c r="A2821" s="1010"/>
      <c r="B2821" s="1010"/>
      <c r="C2821" s="1011"/>
      <c r="D2821" s="1011"/>
    </row>
    <row r="2822" spans="1:4">
      <c r="A2822" s="1010"/>
      <c r="B2822" s="1010"/>
      <c r="C2822" s="1011"/>
      <c r="D2822" s="1011"/>
    </row>
    <row r="2823" spans="1:4">
      <c r="A2823" s="1010"/>
      <c r="B2823" s="1010"/>
      <c r="C2823" s="1011"/>
      <c r="D2823" s="1011"/>
    </row>
    <row r="2824" spans="1:4">
      <c r="A2824" s="1010"/>
      <c r="B2824" s="1010"/>
      <c r="C2824" s="1011"/>
      <c r="D2824" s="1011"/>
    </row>
    <row r="2825" spans="1:4">
      <c r="A2825" s="1010"/>
      <c r="B2825" s="1010"/>
      <c r="C2825" s="1011"/>
      <c r="D2825" s="1011"/>
    </row>
    <row r="2826" spans="1:4">
      <c r="A2826" s="1010"/>
      <c r="B2826" s="1010"/>
      <c r="C2826" s="1011"/>
      <c r="D2826" s="1011"/>
    </row>
    <row r="2827" spans="1:4">
      <c r="A2827" s="1010"/>
      <c r="B2827" s="1010"/>
      <c r="C2827" s="1011"/>
      <c r="D2827" s="1011"/>
    </row>
    <row r="2828" spans="1:4">
      <c r="A2828" s="1010"/>
      <c r="B2828" s="1010"/>
      <c r="C2828" s="1011"/>
      <c r="D2828" s="1011"/>
    </row>
    <row r="2829" spans="1:4">
      <c r="A2829" s="1010"/>
      <c r="B2829" s="1010"/>
      <c r="C2829" s="1011"/>
      <c r="D2829" s="1011"/>
    </row>
    <row r="2830" spans="1:4">
      <c r="A2830" s="1010"/>
      <c r="B2830" s="1010"/>
      <c r="C2830" s="1011"/>
      <c r="D2830" s="1011"/>
    </row>
    <row r="2831" spans="1:4">
      <c r="A2831" s="1010"/>
      <c r="B2831" s="1010"/>
      <c r="C2831" s="1011"/>
      <c r="D2831" s="1011"/>
    </row>
    <row r="2832" spans="1:4">
      <c r="A2832" s="1010"/>
      <c r="B2832" s="1010"/>
      <c r="C2832" s="1011"/>
      <c r="D2832" s="1011"/>
    </row>
    <row r="2833" spans="1:4">
      <c r="A2833" s="1010"/>
      <c r="B2833" s="1010"/>
      <c r="C2833" s="1011"/>
      <c r="D2833" s="1011"/>
    </row>
    <row r="2834" spans="1:4">
      <c r="A2834" s="1010"/>
      <c r="B2834" s="1010"/>
      <c r="C2834" s="1011"/>
      <c r="D2834" s="1011"/>
    </row>
    <row r="2835" spans="1:4">
      <c r="A2835" s="1010"/>
      <c r="B2835" s="1010"/>
      <c r="C2835" s="1011"/>
      <c r="D2835" s="1011"/>
    </row>
    <row r="2836" spans="1:4">
      <c r="A2836" s="1010"/>
      <c r="B2836" s="1010"/>
      <c r="C2836" s="1011"/>
      <c r="D2836" s="1011"/>
    </row>
    <row r="2837" spans="1:4">
      <c r="A2837" s="1010"/>
      <c r="B2837" s="1010"/>
      <c r="C2837" s="1011"/>
      <c r="D2837" s="1011"/>
    </row>
    <row r="2838" spans="1:4">
      <c r="A2838" s="1010"/>
      <c r="B2838" s="1010"/>
      <c r="C2838" s="1011"/>
      <c r="D2838" s="1011"/>
    </row>
    <row r="2839" spans="1:4">
      <c r="A2839" s="1010"/>
      <c r="B2839" s="1010"/>
      <c r="C2839" s="1011"/>
      <c r="D2839" s="1011"/>
    </row>
    <row r="2840" spans="1:4">
      <c r="A2840" s="1010"/>
      <c r="B2840" s="1010"/>
      <c r="C2840" s="1011"/>
      <c r="D2840" s="1011"/>
    </row>
    <row r="2841" spans="1:4">
      <c r="A2841" s="1010"/>
      <c r="B2841" s="1010"/>
      <c r="C2841" s="1011"/>
      <c r="D2841" s="1011"/>
    </row>
    <row r="2842" spans="1:4">
      <c r="A2842" s="1010"/>
      <c r="B2842" s="1010"/>
      <c r="C2842" s="1011"/>
      <c r="D2842" s="1011"/>
    </row>
    <row r="2843" spans="1:4">
      <c r="A2843" s="1010"/>
      <c r="B2843" s="1010"/>
      <c r="C2843" s="1011"/>
      <c r="D2843" s="1011"/>
    </row>
    <row r="2844" spans="1:4">
      <c r="A2844" s="1010"/>
      <c r="B2844" s="1010"/>
      <c r="C2844" s="1011"/>
      <c r="D2844" s="1011"/>
    </row>
    <row r="2845" spans="1:4">
      <c r="A2845" s="1010"/>
      <c r="B2845" s="1010"/>
      <c r="C2845" s="1011"/>
      <c r="D2845" s="1011"/>
    </row>
    <row r="2846" spans="1:4">
      <c r="A2846" s="1010"/>
      <c r="B2846" s="1010"/>
      <c r="C2846" s="1011"/>
      <c r="D2846" s="1011"/>
    </row>
    <row r="2847" spans="1:4">
      <c r="A2847" s="1010"/>
      <c r="B2847" s="1010"/>
      <c r="C2847" s="1011"/>
      <c r="D2847" s="1011"/>
    </row>
    <row r="2848" spans="1:4">
      <c r="A2848" s="1010"/>
      <c r="B2848" s="1010"/>
      <c r="C2848" s="1011"/>
      <c r="D2848" s="1011"/>
    </row>
    <row r="2849" spans="1:4">
      <c r="A2849" s="1010"/>
      <c r="B2849" s="1010"/>
      <c r="C2849" s="1011"/>
      <c r="D2849" s="1011"/>
    </row>
    <row r="2850" spans="1:4">
      <c r="A2850" s="1010"/>
      <c r="B2850" s="1010"/>
      <c r="C2850" s="1011"/>
      <c r="D2850" s="1011"/>
    </row>
    <row r="2851" spans="1:4">
      <c r="A2851" s="1010"/>
      <c r="B2851" s="1010"/>
      <c r="C2851" s="1011"/>
      <c r="D2851" s="1011"/>
    </row>
    <row r="2852" spans="1:4">
      <c r="A2852" s="1010"/>
      <c r="B2852" s="1010"/>
      <c r="C2852" s="1011"/>
      <c r="D2852" s="1011"/>
    </row>
    <row r="2853" spans="1:4">
      <c r="A2853" s="1010"/>
      <c r="B2853" s="1010"/>
      <c r="C2853" s="1011"/>
      <c r="D2853" s="1011"/>
    </row>
    <row r="2854" spans="1:4">
      <c r="A2854" s="1010"/>
      <c r="B2854" s="1010"/>
      <c r="C2854" s="1011"/>
      <c r="D2854" s="1011"/>
    </row>
    <row r="2855" spans="1:4">
      <c r="A2855" s="1010"/>
      <c r="B2855" s="1010"/>
      <c r="C2855" s="1011"/>
      <c r="D2855" s="1011"/>
    </row>
    <row r="2856" spans="1:4">
      <c r="A2856" s="1010"/>
      <c r="B2856" s="1010"/>
      <c r="C2856" s="1011"/>
      <c r="D2856" s="1011"/>
    </row>
    <row r="2857" spans="1:4">
      <c r="A2857" s="1010"/>
      <c r="B2857" s="1010"/>
      <c r="C2857" s="1011"/>
      <c r="D2857" s="1011"/>
    </row>
    <row r="2858" spans="1:4">
      <c r="A2858" s="1010"/>
      <c r="B2858" s="1010"/>
      <c r="C2858" s="1011"/>
      <c r="D2858" s="1011"/>
    </row>
    <row r="2859" spans="1:4">
      <c r="A2859" s="1010"/>
      <c r="B2859" s="1010"/>
      <c r="C2859" s="1011"/>
      <c r="D2859" s="1011"/>
    </row>
    <row r="2860" spans="1:4">
      <c r="A2860" s="1010"/>
      <c r="B2860" s="1010"/>
      <c r="C2860" s="1011"/>
      <c r="D2860" s="1011"/>
    </row>
    <row r="2861" spans="1:4">
      <c r="A2861" s="1010"/>
      <c r="B2861" s="1010"/>
      <c r="C2861" s="1011"/>
      <c r="D2861" s="1011"/>
    </row>
    <row r="2862" spans="1:4">
      <c r="A2862" s="1010"/>
      <c r="B2862" s="1010"/>
      <c r="C2862" s="1011"/>
      <c r="D2862" s="1011"/>
    </row>
    <row r="2863" spans="1:4">
      <c r="A2863" s="1010"/>
      <c r="B2863" s="1010"/>
      <c r="C2863" s="1011"/>
      <c r="D2863" s="1011"/>
    </row>
    <row r="2864" spans="1:4">
      <c r="A2864" s="1010"/>
      <c r="B2864" s="1010"/>
      <c r="C2864" s="1011"/>
      <c r="D2864" s="1011"/>
    </row>
    <row r="2865" spans="1:4">
      <c r="A2865" s="1010"/>
      <c r="B2865" s="1010"/>
      <c r="C2865" s="1011"/>
      <c r="D2865" s="1011"/>
    </row>
    <row r="2866" spans="1:4">
      <c r="A2866" s="1010"/>
      <c r="B2866" s="1010"/>
      <c r="C2866" s="1011"/>
      <c r="D2866" s="1011"/>
    </row>
    <row r="2867" spans="1:4">
      <c r="A2867" s="1010"/>
      <c r="B2867" s="1010"/>
      <c r="C2867" s="1011"/>
      <c r="D2867" s="1011"/>
    </row>
    <row r="2868" spans="1:4">
      <c r="A2868" s="1010"/>
      <c r="B2868" s="1010"/>
      <c r="C2868" s="1011"/>
      <c r="D2868" s="1011"/>
    </row>
    <row r="2869" spans="1:4">
      <c r="A2869" s="1010"/>
      <c r="B2869" s="1010"/>
      <c r="C2869" s="1011"/>
      <c r="D2869" s="1011"/>
    </row>
    <row r="2870" spans="1:4">
      <c r="A2870" s="1010"/>
      <c r="B2870" s="1010"/>
      <c r="C2870" s="1011"/>
      <c r="D2870" s="1011"/>
    </row>
    <row r="2871" spans="1:4">
      <c r="A2871" s="1010"/>
      <c r="B2871" s="1010"/>
      <c r="C2871" s="1011"/>
      <c r="D2871" s="1011"/>
    </row>
    <row r="2872" spans="1:4">
      <c r="A2872" s="1010"/>
      <c r="B2872" s="1010"/>
      <c r="C2872" s="1011"/>
      <c r="D2872" s="1011"/>
    </row>
    <row r="2873" spans="1:4">
      <c r="A2873" s="1010"/>
      <c r="B2873" s="1010"/>
      <c r="C2873" s="1011"/>
      <c r="D2873" s="1011"/>
    </row>
    <row r="2874" spans="1:4">
      <c r="A2874" s="1010"/>
      <c r="B2874" s="1010"/>
      <c r="C2874" s="1011"/>
      <c r="D2874" s="1011"/>
    </row>
    <row r="2875" spans="1:4">
      <c r="A2875" s="1010"/>
      <c r="B2875" s="1010"/>
      <c r="C2875" s="1011"/>
      <c r="D2875" s="1011"/>
    </row>
    <row r="2876" spans="1:4">
      <c r="A2876" s="1010"/>
      <c r="B2876" s="1010"/>
      <c r="C2876" s="1011"/>
      <c r="D2876" s="1011"/>
    </row>
    <row r="2877" spans="1:4">
      <c r="A2877" s="1010"/>
      <c r="B2877" s="1010"/>
      <c r="C2877" s="1011"/>
      <c r="D2877" s="1011"/>
    </row>
    <row r="2878" spans="1:4">
      <c r="A2878" s="1010"/>
      <c r="B2878" s="1010"/>
      <c r="C2878" s="1011"/>
      <c r="D2878" s="1011"/>
    </row>
    <row r="2879" spans="1:4">
      <c r="A2879" s="1010"/>
      <c r="B2879" s="1010"/>
      <c r="C2879" s="1011"/>
      <c r="D2879" s="1011"/>
    </row>
    <row r="2880" spans="1:4">
      <c r="A2880" s="1010"/>
      <c r="B2880" s="1010"/>
      <c r="C2880" s="1011"/>
      <c r="D2880" s="1011"/>
    </row>
    <row r="2881" spans="1:4">
      <c r="A2881" s="1010"/>
      <c r="B2881" s="1010"/>
      <c r="C2881" s="1011"/>
      <c r="D2881" s="1011"/>
    </row>
    <row r="2882" spans="1:4">
      <c r="A2882" s="1010"/>
      <c r="B2882" s="1010"/>
      <c r="C2882" s="1011"/>
      <c r="D2882" s="1011"/>
    </row>
    <row r="2883" spans="1:4">
      <c r="A2883" s="1010"/>
      <c r="B2883" s="1010"/>
      <c r="C2883" s="1011"/>
      <c r="D2883" s="1011"/>
    </row>
    <row r="2884" spans="1:4">
      <c r="A2884" s="1010"/>
      <c r="B2884" s="1010"/>
      <c r="C2884" s="1011"/>
      <c r="D2884" s="1011"/>
    </row>
    <row r="2885" spans="1:4">
      <c r="A2885" s="1010"/>
      <c r="B2885" s="1010"/>
      <c r="C2885" s="1011"/>
      <c r="D2885" s="1011"/>
    </row>
    <row r="2886" spans="1:4">
      <c r="A2886" s="1010"/>
      <c r="B2886" s="1010"/>
      <c r="C2886" s="1011"/>
      <c r="D2886" s="1011"/>
    </row>
    <row r="2887" spans="1:4">
      <c r="A2887" s="1010"/>
      <c r="B2887" s="1010"/>
      <c r="C2887" s="1011"/>
      <c r="D2887" s="1011"/>
    </row>
    <row r="2888" spans="1:4">
      <c r="A2888" s="1010"/>
      <c r="B2888" s="1010"/>
      <c r="C2888" s="1011"/>
      <c r="D2888" s="1011"/>
    </row>
    <row r="2889" spans="1:4">
      <c r="A2889" s="1010"/>
      <c r="B2889" s="1010"/>
      <c r="C2889" s="1011"/>
      <c r="D2889" s="1011"/>
    </row>
    <row r="2890" spans="1:4">
      <c r="A2890" s="1010"/>
      <c r="B2890" s="1010"/>
      <c r="C2890" s="1011"/>
      <c r="D2890" s="1011"/>
    </row>
    <row r="2891" spans="1:4">
      <c r="A2891" s="1010"/>
      <c r="B2891" s="1010"/>
      <c r="C2891" s="1011"/>
      <c r="D2891" s="1011"/>
    </row>
    <row r="2892" spans="1:4">
      <c r="A2892" s="1010"/>
      <c r="B2892" s="1010"/>
      <c r="C2892" s="1011"/>
      <c r="D2892" s="1011"/>
    </row>
    <row r="2893" spans="1:4">
      <c r="A2893" s="1010"/>
      <c r="B2893" s="1010"/>
      <c r="C2893" s="1011"/>
      <c r="D2893" s="1011"/>
    </row>
    <row r="2894" spans="1:4">
      <c r="A2894" s="1010"/>
      <c r="B2894" s="1010"/>
      <c r="C2894" s="1011"/>
      <c r="D2894" s="1011"/>
    </row>
    <row r="2895" spans="1:4">
      <c r="A2895" s="1010"/>
      <c r="B2895" s="1010"/>
      <c r="C2895" s="1011"/>
      <c r="D2895" s="1011"/>
    </row>
    <row r="2896" spans="1:4">
      <c r="A2896" s="1010"/>
      <c r="B2896" s="1010"/>
      <c r="C2896" s="1011"/>
      <c r="D2896" s="1011"/>
    </row>
    <row r="2897" spans="1:4">
      <c r="A2897" s="1010"/>
      <c r="B2897" s="1010"/>
      <c r="C2897" s="1011"/>
      <c r="D2897" s="1011"/>
    </row>
    <row r="2898" spans="1:4">
      <c r="A2898" s="1010"/>
      <c r="B2898" s="1010"/>
      <c r="C2898" s="1011"/>
      <c r="D2898" s="1011"/>
    </row>
    <row r="2899" spans="1:4">
      <c r="A2899" s="1010"/>
      <c r="B2899" s="1010"/>
      <c r="C2899" s="1011"/>
      <c r="D2899" s="1011"/>
    </row>
    <row r="2900" spans="1:4">
      <c r="A2900" s="1010"/>
      <c r="B2900" s="1010"/>
      <c r="C2900" s="1011"/>
      <c r="D2900" s="1011"/>
    </row>
    <row r="2901" spans="1:4">
      <c r="A2901" s="1010"/>
      <c r="B2901" s="1010"/>
      <c r="C2901" s="1011"/>
      <c r="D2901" s="1011"/>
    </row>
    <row r="2902" spans="1:4">
      <c r="A2902" s="1010"/>
      <c r="B2902" s="1010"/>
      <c r="C2902" s="1011"/>
      <c r="D2902" s="1011"/>
    </row>
    <row r="2903" spans="1:4">
      <c r="A2903" s="1010"/>
      <c r="B2903" s="1010"/>
      <c r="C2903" s="1011"/>
      <c r="D2903" s="1011"/>
    </row>
    <row r="2904" spans="1:4">
      <c r="A2904" s="1010"/>
      <c r="B2904" s="1010"/>
      <c r="C2904" s="1011"/>
      <c r="D2904" s="1011"/>
    </row>
    <row r="2905" spans="1:4">
      <c r="A2905" s="1010"/>
      <c r="B2905" s="1010"/>
      <c r="C2905" s="1011"/>
      <c r="D2905" s="1011"/>
    </row>
    <row r="2906" spans="1:4">
      <c r="A2906" s="1010"/>
      <c r="B2906" s="1010"/>
      <c r="C2906" s="1011"/>
      <c r="D2906" s="1011"/>
    </row>
    <row r="2907" spans="1:4">
      <c r="A2907" s="1010"/>
      <c r="B2907" s="1010"/>
      <c r="C2907" s="1011"/>
      <c r="D2907" s="1011"/>
    </row>
    <row r="2908" spans="1:4">
      <c r="A2908" s="1010"/>
      <c r="B2908" s="1010"/>
      <c r="C2908" s="1011"/>
      <c r="D2908" s="1011"/>
    </row>
    <row r="2909" spans="1:4">
      <c r="A2909" s="1010"/>
      <c r="B2909" s="1010"/>
      <c r="C2909" s="1011"/>
      <c r="D2909" s="1011"/>
    </row>
    <row r="2910" spans="1:4">
      <c r="A2910" s="1010"/>
      <c r="B2910" s="1010"/>
      <c r="C2910" s="1011"/>
      <c r="D2910" s="1011"/>
    </row>
    <row r="2911" spans="1:4">
      <c r="A2911" s="1010"/>
      <c r="B2911" s="1010"/>
      <c r="C2911" s="1011"/>
      <c r="D2911" s="1011"/>
    </row>
    <row r="2912" spans="1:4">
      <c r="A2912" s="1010"/>
      <c r="B2912" s="1010"/>
      <c r="C2912" s="1011"/>
      <c r="D2912" s="1011"/>
    </row>
    <row r="2913" spans="1:4">
      <c r="A2913" s="1010"/>
      <c r="B2913" s="1010"/>
      <c r="C2913" s="1011"/>
      <c r="D2913" s="1011"/>
    </row>
    <row r="2914" spans="1:4">
      <c r="A2914" s="1010"/>
      <c r="B2914" s="1010"/>
      <c r="C2914" s="1011"/>
      <c r="D2914" s="1011"/>
    </row>
    <row r="2915" spans="1:4">
      <c r="A2915" s="1010"/>
      <c r="B2915" s="1010"/>
      <c r="C2915" s="1011"/>
      <c r="D2915" s="1011"/>
    </row>
    <row r="2916" spans="1:4">
      <c r="A2916" s="1010"/>
      <c r="B2916" s="1010"/>
      <c r="C2916" s="1011"/>
      <c r="D2916" s="1011"/>
    </row>
    <row r="2917" spans="1:4">
      <c r="A2917" s="1010"/>
      <c r="B2917" s="1010"/>
      <c r="C2917" s="1011"/>
      <c r="D2917" s="1011"/>
    </row>
    <row r="2918" spans="1:4">
      <c r="A2918" s="1010"/>
      <c r="B2918" s="1010"/>
      <c r="C2918" s="1011"/>
      <c r="D2918" s="1011"/>
    </row>
    <row r="2919" spans="1:4">
      <c r="A2919" s="1010"/>
      <c r="B2919" s="1010"/>
      <c r="C2919" s="1011"/>
      <c r="D2919" s="1011"/>
    </row>
    <row r="2920" spans="1:4">
      <c r="A2920" s="1010"/>
      <c r="B2920" s="1010"/>
      <c r="C2920" s="1011"/>
      <c r="D2920" s="1011"/>
    </row>
    <row r="2921" spans="1:4">
      <c r="A2921" s="1010"/>
      <c r="B2921" s="1010"/>
      <c r="C2921" s="1011"/>
      <c r="D2921" s="1011"/>
    </row>
    <row r="2922" spans="1:4">
      <c r="A2922" s="1010"/>
      <c r="B2922" s="1010"/>
      <c r="C2922" s="1011"/>
      <c r="D2922" s="1011"/>
    </row>
    <row r="2923" spans="1:4">
      <c r="A2923" s="1010"/>
      <c r="B2923" s="1010"/>
      <c r="C2923" s="1011"/>
      <c r="D2923" s="1011"/>
    </row>
    <row r="2924" spans="1:4">
      <c r="A2924" s="1010"/>
      <c r="B2924" s="1010"/>
      <c r="C2924" s="1011"/>
      <c r="D2924" s="1011"/>
    </row>
    <row r="2925" spans="1:4">
      <c r="A2925" s="1010"/>
      <c r="B2925" s="1010"/>
      <c r="C2925" s="1011"/>
      <c r="D2925" s="1011"/>
    </row>
    <row r="2926" spans="1:4">
      <c r="A2926" s="1010"/>
      <c r="B2926" s="1010"/>
      <c r="C2926" s="1011"/>
      <c r="D2926" s="1011"/>
    </row>
    <row r="2927" spans="1:4">
      <c r="A2927" s="1010"/>
      <c r="B2927" s="1010"/>
      <c r="C2927" s="1011"/>
      <c r="D2927" s="1011"/>
    </row>
    <row r="2928" spans="1:4">
      <c r="A2928" s="1010"/>
      <c r="B2928" s="1010"/>
      <c r="C2928" s="1011"/>
      <c r="D2928" s="1011"/>
    </row>
    <row r="2929" spans="1:4">
      <c r="A2929" s="1010"/>
      <c r="B2929" s="1010"/>
      <c r="C2929" s="1011"/>
      <c r="D2929" s="1011"/>
    </row>
    <row r="2930" spans="1:4">
      <c r="A2930" s="1010"/>
      <c r="B2930" s="1010"/>
      <c r="C2930" s="1011"/>
      <c r="D2930" s="1011"/>
    </row>
    <row r="2931" spans="1:4">
      <c r="A2931" s="1010"/>
      <c r="B2931" s="1010"/>
      <c r="C2931" s="1011"/>
      <c r="D2931" s="1011"/>
    </row>
    <row r="2932" spans="1:4">
      <c r="A2932" s="1010"/>
      <c r="B2932" s="1010"/>
      <c r="C2932" s="1011"/>
      <c r="D2932" s="1011"/>
    </row>
    <row r="2933" spans="1:4">
      <c r="A2933" s="1010"/>
      <c r="B2933" s="1010"/>
      <c r="C2933" s="1011"/>
      <c r="D2933" s="1011"/>
    </row>
    <row r="2934" spans="1:4">
      <c r="A2934" s="1010"/>
      <c r="B2934" s="1010"/>
      <c r="C2934" s="1011"/>
      <c r="D2934" s="1011"/>
    </row>
    <row r="2935" spans="1:4">
      <c r="A2935" s="1010"/>
      <c r="B2935" s="1010"/>
      <c r="C2935" s="1011"/>
      <c r="D2935" s="1011"/>
    </row>
    <row r="2936" spans="1:4">
      <c r="A2936" s="1010"/>
      <c r="B2936" s="1010"/>
      <c r="C2936" s="1011"/>
      <c r="D2936" s="1011"/>
    </row>
    <row r="2937" spans="1:4">
      <c r="A2937" s="1010"/>
      <c r="B2937" s="1010"/>
      <c r="C2937" s="1011"/>
      <c r="D2937" s="1011"/>
    </row>
    <row r="2938" spans="1:4">
      <c r="A2938" s="1010"/>
      <c r="B2938" s="1010"/>
      <c r="C2938" s="1011"/>
      <c r="D2938" s="1011"/>
    </row>
    <row r="2939" spans="1:4">
      <c r="A2939" s="1010"/>
      <c r="B2939" s="1010"/>
      <c r="C2939" s="1011"/>
      <c r="D2939" s="1011"/>
    </row>
    <row r="2940" spans="1:4">
      <c r="A2940" s="1010"/>
      <c r="B2940" s="1010"/>
      <c r="C2940" s="1011"/>
      <c r="D2940" s="1011"/>
    </row>
    <row r="2941" spans="1:4">
      <c r="A2941" s="1010"/>
      <c r="B2941" s="1010"/>
      <c r="C2941" s="1011"/>
      <c r="D2941" s="1011"/>
    </row>
    <row r="2942" spans="1:4">
      <c r="A2942" s="1010"/>
      <c r="B2942" s="1010"/>
      <c r="C2942" s="1011"/>
      <c r="D2942" s="1011"/>
    </row>
    <row r="2943" spans="1:4">
      <c r="A2943" s="1010"/>
      <c r="B2943" s="1010"/>
      <c r="C2943" s="1011"/>
      <c r="D2943" s="1011"/>
    </row>
    <row r="2944" spans="1:4">
      <c r="A2944" s="1010"/>
      <c r="B2944" s="1010"/>
      <c r="C2944" s="1011"/>
      <c r="D2944" s="1011"/>
    </row>
    <row r="2945" spans="1:4">
      <c r="A2945" s="1010"/>
      <c r="B2945" s="1010"/>
      <c r="C2945" s="1011"/>
      <c r="D2945" s="1011"/>
    </row>
    <row r="2946" spans="1:4">
      <c r="A2946" s="1010"/>
      <c r="B2946" s="1010"/>
      <c r="C2946" s="1011"/>
      <c r="D2946" s="1011"/>
    </row>
    <row r="2947" spans="1:4">
      <c r="A2947" s="1010"/>
      <c r="B2947" s="1010"/>
      <c r="C2947" s="1011"/>
      <c r="D2947" s="1011"/>
    </row>
    <row r="2948" spans="1:4">
      <c r="A2948" s="1010"/>
      <c r="B2948" s="1010"/>
      <c r="C2948" s="1011"/>
      <c r="D2948" s="1011"/>
    </row>
    <row r="2949" spans="1:4">
      <c r="A2949" s="1010"/>
      <c r="B2949" s="1010"/>
      <c r="C2949" s="1011"/>
      <c r="D2949" s="1011"/>
    </row>
    <row r="2950" spans="1:4">
      <c r="A2950" s="1010"/>
      <c r="B2950" s="1010"/>
      <c r="C2950" s="1011"/>
      <c r="D2950" s="1011"/>
    </row>
    <row r="2951" spans="1:4">
      <c r="A2951" s="1010"/>
      <c r="B2951" s="1010"/>
      <c r="C2951" s="1011"/>
      <c r="D2951" s="1011"/>
    </row>
    <row r="2952" spans="1:4">
      <c r="A2952" s="1010"/>
      <c r="B2952" s="1010"/>
      <c r="C2952" s="1011"/>
      <c r="D2952" s="1011"/>
    </row>
    <row r="2953" spans="1:4">
      <c r="A2953" s="1010"/>
      <c r="B2953" s="1010"/>
      <c r="C2953" s="1011"/>
      <c r="D2953" s="1011"/>
    </row>
    <row r="2954" spans="1:4">
      <c r="A2954" s="1010"/>
      <c r="B2954" s="1010"/>
      <c r="C2954" s="1011"/>
      <c r="D2954" s="1011"/>
    </row>
    <row r="2955" spans="1:4">
      <c r="A2955" s="1010"/>
      <c r="B2955" s="1010"/>
      <c r="C2955" s="1011"/>
      <c r="D2955" s="1011"/>
    </row>
    <row r="2956" spans="1:4">
      <c r="A2956" s="1010"/>
      <c r="B2956" s="1010"/>
      <c r="C2956" s="1011"/>
      <c r="D2956" s="1011"/>
    </row>
    <row r="2957" spans="1:4">
      <c r="A2957" s="1010"/>
      <c r="B2957" s="1010"/>
      <c r="C2957" s="1011"/>
      <c r="D2957" s="1011"/>
    </row>
    <row r="2958" spans="1:4">
      <c r="A2958" s="1010"/>
      <c r="B2958" s="1010"/>
      <c r="C2958" s="1011"/>
      <c r="D2958" s="1011"/>
    </row>
    <row r="2959" spans="1:4">
      <c r="A2959" s="1010"/>
      <c r="B2959" s="1010"/>
      <c r="C2959" s="1011"/>
      <c r="D2959" s="1011"/>
    </row>
    <row r="2960" spans="1:4">
      <c r="A2960" s="1010"/>
      <c r="B2960" s="1010"/>
      <c r="C2960" s="1011"/>
      <c r="D2960" s="1011"/>
    </row>
    <row r="2961" spans="1:4">
      <c r="A2961" s="1010"/>
      <c r="B2961" s="1010"/>
      <c r="C2961" s="1011"/>
      <c r="D2961" s="1011"/>
    </row>
    <row r="2962" spans="1:4">
      <c r="A2962" s="1010"/>
      <c r="B2962" s="1010"/>
      <c r="C2962" s="1011"/>
      <c r="D2962" s="1011"/>
    </row>
    <row r="2963" spans="1:4">
      <c r="A2963" s="1010"/>
      <c r="B2963" s="1010"/>
      <c r="C2963" s="1011"/>
      <c r="D2963" s="1011"/>
    </row>
    <row r="2964" spans="1:4">
      <c r="A2964" s="1010"/>
      <c r="B2964" s="1010"/>
      <c r="C2964" s="1011"/>
      <c r="D2964" s="1011"/>
    </row>
    <row r="2965" spans="1:4">
      <c r="A2965" s="1010"/>
      <c r="B2965" s="1010"/>
      <c r="C2965" s="1011"/>
      <c r="D2965" s="1011"/>
    </row>
    <row r="2966" spans="1:4">
      <c r="A2966" s="1010"/>
      <c r="B2966" s="1010"/>
      <c r="C2966" s="1011"/>
      <c r="D2966" s="1011"/>
    </row>
    <row r="2967" spans="1:4">
      <c r="A2967" s="1010"/>
      <c r="B2967" s="1010"/>
      <c r="C2967" s="1011"/>
      <c r="D2967" s="1011"/>
    </row>
    <row r="2968" spans="1:4">
      <c r="A2968" s="1010"/>
      <c r="B2968" s="1010"/>
      <c r="C2968" s="1011"/>
      <c r="D2968" s="1011"/>
    </row>
    <row r="2969" spans="1:4">
      <c r="A2969" s="1010"/>
      <c r="B2969" s="1010"/>
      <c r="C2969" s="1011"/>
      <c r="D2969" s="1011"/>
    </row>
    <row r="2970" spans="1:4">
      <c r="A2970" s="1010"/>
      <c r="B2970" s="1010"/>
      <c r="C2970" s="1011"/>
      <c r="D2970" s="1011"/>
    </row>
    <row r="2971" spans="1:4">
      <c r="A2971" s="1010"/>
      <c r="B2971" s="1010"/>
      <c r="C2971" s="1011"/>
      <c r="D2971" s="1011"/>
    </row>
    <row r="2972" spans="1:4">
      <c r="A2972" s="1010"/>
      <c r="B2972" s="1010"/>
      <c r="C2972" s="1011"/>
      <c r="D2972" s="1011"/>
    </row>
    <row r="2973" spans="1:4">
      <c r="A2973" s="1010"/>
      <c r="B2973" s="1010"/>
      <c r="C2973" s="1011"/>
      <c r="D2973" s="1011"/>
    </row>
    <row r="2974" spans="1:4">
      <c r="A2974" s="1010"/>
      <c r="B2974" s="1010"/>
      <c r="C2974" s="1011"/>
      <c r="D2974" s="1011"/>
    </row>
    <row r="2975" spans="1:4">
      <c r="A2975" s="1010"/>
      <c r="B2975" s="1010"/>
      <c r="C2975" s="1011"/>
      <c r="D2975" s="1011"/>
    </row>
    <row r="2976" spans="1:4">
      <c r="A2976" s="1010"/>
      <c r="B2976" s="1010"/>
      <c r="C2976" s="1011"/>
      <c r="D2976" s="1011"/>
    </row>
    <row r="2977" spans="1:4">
      <c r="A2977" s="1010"/>
      <c r="B2977" s="1010"/>
      <c r="C2977" s="1011"/>
      <c r="D2977" s="1011"/>
    </row>
    <row r="2978" spans="1:4">
      <c r="A2978" s="1010"/>
      <c r="B2978" s="1010"/>
      <c r="C2978" s="1011"/>
      <c r="D2978" s="1011"/>
    </row>
    <row r="2979" spans="1:4">
      <c r="A2979" s="1010"/>
      <c r="B2979" s="1010"/>
      <c r="C2979" s="1011"/>
      <c r="D2979" s="1011"/>
    </row>
    <row r="2980" spans="1:4">
      <c r="A2980" s="1010"/>
      <c r="B2980" s="1010"/>
      <c r="C2980" s="1011"/>
      <c r="D2980" s="1011"/>
    </row>
    <row r="2981" spans="1:4">
      <c r="A2981" s="1010"/>
      <c r="B2981" s="1010"/>
      <c r="C2981" s="1011"/>
      <c r="D2981" s="1011"/>
    </row>
    <row r="2982" spans="1:4">
      <c r="A2982" s="1010"/>
      <c r="B2982" s="1010"/>
      <c r="C2982" s="1011"/>
      <c r="D2982" s="1011"/>
    </row>
    <row r="2983" spans="1:4">
      <c r="A2983" s="1010"/>
      <c r="B2983" s="1010"/>
      <c r="C2983" s="1011"/>
      <c r="D2983" s="1011"/>
    </row>
    <row r="2984" spans="1:4">
      <c r="A2984" s="1010"/>
      <c r="B2984" s="1010"/>
      <c r="C2984" s="1011"/>
      <c r="D2984" s="1011"/>
    </row>
    <row r="2985" spans="1:4">
      <c r="A2985" s="1010"/>
      <c r="B2985" s="1010"/>
      <c r="C2985" s="1011"/>
      <c r="D2985" s="1011"/>
    </row>
    <row r="2986" spans="1:4">
      <c r="A2986" s="1010"/>
      <c r="B2986" s="1010"/>
      <c r="C2986" s="1011"/>
      <c r="D2986" s="1011"/>
    </row>
    <row r="2987" spans="1:4">
      <c r="A2987" s="1010"/>
      <c r="B2987" s="1010"/>
      <c r="C2987" s="1011"/>
      <c r="D2987" s="1011"/>
    </row>
    <row r="2988" spans="1:4">
      <c r="A2988" s="1010"/>
      <c r="B2988" s="1010"/>
      <c r="C2988" s="1011"/>
      <c r="D2988" s="1011"/>
    </row>
    <row r="2989" spans="1:4">
      <c r="A2989" s="1010"/>
      <c r="B2989" s="1010"/>
      <c r="C2989" s="1011"/>
      <c r="D2989" s="1011"/>
    </row>
    <row r="2990" spans="1:4">
      <c r="A2990" s="1010"/>
      <c r="B2990" s="1010"/>
      <c r="C2990" s="1011"/>
      <c r="D2990" s="1011"/>
    </row>
    <row r="2991" spans="1:4">
      <c r="A2991" s="1010"/>
      <c r="B2991" s="1010"/>
      <c r="C2991" s="1011"/>
      <c r="D2991" s="1011"/>
    </row>
    <row r="2992" spans="1:4">
      <c r="A2992" s="1010"/>
      <c r="B2992" s="1010"/>
      <c r="C2992" s="1011"/>
      <c r="D2992" s="1011"/>
    </row>
    <row r="2993" spans="1:4">
      <c r="A2993" s="1010"/>
      <c r="B2993" s="1010"/>
      <c r="C2993" s="1011"/>
      <c r="D2993" s="1011"/>
    </row>
    <row r="2994" spans="1:4">
      <c r="A2994" s="1010"/>
      <c r="B2994" s="1010"/>
      <c r="C2994" s="1011"/>
      <c r="D2994" s="1011"/>
    </row>
    <row r="2995" spans="1:4">
      <c r="A2995" s="1010"/>
      <c r="B2995" s="1010"/>
      <c r="C2995" s="1011"/>
      <c r="D2995" s="1011"/>
    </row>
    <row r="2996" spans="1:4">
      <c r="A2996" s="1010"/>
      <c r="B2996" s="1010"/>
      <c r="C2996" s="1011"/>
      <c r="D2996" s="1011"/>
    </row>
    <row r="2997" spans="1:4">
      <c r="A2997" s="1010"/>
      <c r="B2997" s="1010"/>
      <c r="C2997" s="1011"/>
      <c r="D2997" s="1011"/>
    </row>
    <row r="2998" spans="1:4">
      <c r="A2998" s="1010"/>
      <c r="B2998" s="1010"/>
      <c r="C2998" s="1011"/>
      <c r="D2998" s="1011"/>
    </row>
    <row r="2999" spans="1:4">
      <c r="A2999" s="1010"/>
      <c r="B2999" s="1010"/>
      <c r="C2999" s="1011"/>
      <c r="D2999" s="1011"/>
    </row>
    <row r="3000" spans="1:4">
      <c r="A3000" s="1010"/>
      <c r="B3000" s="1010"/>
      <c r="C3000" s="1011"/>
      <c r="D3000" s="1011"/>
    </row>
    <row r="3001" spans="1:4">
      <c r="A3001" s="1010"/>
      <c r="B3001" s="1010"/>
      <c r="C3001" s="1011"/>
      <c r="D3001" s="1011"/>
    </row>
    <row r="3002" spans="1:4">
      <c r="A3002" s="1010"/>
      <c r="B3002" s="1010"/>
      <c r="C3002" s="1011"/>
      <c r="D3002" s="1011"/>
    </row>
    <row r="3003" spans="1:4">
      <c r="A3003" s="1010"/>
      <c r="B3003" s="1010"/>
      <c r="C3003" s="1011"/>
      <c r="D3003" s="1011"/>
    </row>
    <row r="3004" spans="1:4">
      <c r="A3004" s="1010"/>
      <c r="B3004" s="1010"/>
      <c r="C3004" s="1011"/>
      <c r="D3004" s="1011"/>
    </row>
    <row r="3005" spans="1:4">
      <c r="A3005" s="1010"/>
      <c r="B3005" s="1010"/>
      <c r="C3005" s="1011"/>
      <c r="D3005" s="1011"/>
    </row>
    <row r="3006" spans="1:4">
      <c r="A3006" s="1010"/>
      <c r="B3006" s="1010"/>
      <c r="C3006" s="1011"/>
      <c r="D3006" s="1011"/>
    </row>
    <row r="3007" spans="1:4">
      <c r="A3007" s="1010"/>
      <c r="B3007" s="1010"/>
      <c r="C3007" s="1011"/>
      <c r="D3007" s="1011"/>
    </row>
    <row r="3008" spans="1:4">
      <c r="A3008" s="1010"/>
      <c r="B3008" s="1010"/>
      <c r="C3008" s="1011"/>
      <c r="D3008" s="1011"/>
    </row>
    <row r="3009" spans="1:4">
      <c r="A3009" s="1010"/>
      <c r="B3009" s="1010"/>
      <c r="C3009" s="1011"/>
      <c r="D3009" s="1011"/>
    </row>
    <row r="3010" spans="1:4">
      <c r="A3010" s="1010"/>
      <c r="B3010" s="1010"/>
      <c r="C3010" s="1011"/>
      <c r="D3010" s="1011"/>
    </row>
    <row r="3011" spans="1:4">
      <c r="A3011" s="1010"/>
      <c r="B3011" s="1010"/>
      <c r="C3011" s="1011"/>
      <c r="D3011" s="1011"/>
    </row>
    <row r="3012" spans="1:4">
      <c r="A3012" s="1010"/>
      <c r="B3012" s="1010"/>
      <c r="C3012" s="1011"/>
      <c r="D3012" s="1011"/>
    </row>
    <row r="3013" spans="1:4">
      <c r="A3013" s="1010"/>
      <c r="B3013" s="1010"/>
      <c r="C3013" s="1011"/>
      <c r="D3013" s="1011"/>
    </row>
    <row r="3014" spans="1:4">
      <c r="A3014" s="1010"/>
      <c r="B3014" s="1010"/>
      <c r="C3014" s="1011"/>
      <c r="D3014" s="1011"/>
    </row>
    <row r="3015" spans="1:4">
      <c r="A3015" s="1010"/>
      <c r="B3015" s="1010"/>
      <c r="C3015" s="1011"/>
      <c r="D3015" s="1011"/>
    </row>
    <row r="3016" spans="1:4">
      <c r="A3016" s="1010"/>
      <c r="B3016" s="1010"/>
      <c r="C3016" s="1011"/>
      <c r="D3016" s="1011"/>
    </row>
    <row r="3017" spans="1:4">
      <c r="A3017" s="1010"/>
      <c r="B3017" s="1010"/>
      <c r="C3017" s="1011"/>
      <c r="D3017" s="1011"/>
    </row>
    <row r="3018" spans="1:4">
      <c r="A3018" s="1010"/>
      <c r="B3018" s="1010"/>
      <c r="C3018" s="1011"/>
      <c r="D3018" s="1011"/>
    </row>
    <row r="3019" spans="1:4">
      <c r="A3019" s="1010"/>
      <c r="B3019" s="1010"/>
      <c r="C3019" s="1011"/>
      <c r="D3019" s="1011"/>
    </row>
    <row r="3020" spans="1:4">
      <c r="A3020" s="1010"/>
      <c r="B3020" s="1010"/>
      <c r="C3020" s="1011"/>
      <c r="D3020" s="1011"/>
    </row>
    <row r="3021" spans="1:4">
      <c r="A3021" s="1010"/>
      <c r="B3021" s="1010"/>
      <c r="C3021" s="1011"/>
      <c r="D3021" s="1011"/>
    </row>
    <row r="3022" spans="1:4">
      <c r="A3022" s="1010"/>
      <c r="B3022" s="1010"/>
      <c r="C3022" s="1011"/>
      <c r="D3022" s="1011"/>
    </row>
    <row r="3023" spans="1:4">
      <c r="A3023" s="1010"/>
      <c r="B3023" s="1010"/>
      <c r="C3023" s="1011"/>
      <c r="D3023" s="1011"/>
    </row>
    <row r="3024" spans="1:4">
      <c r="A3024" s="1010"/>
      <c r="B3024" s="1010"/>
      <c r="C3024" s="1011"/>
      <c r="D3024" s="1011"/>
    </row>
    <row r="3025" spans="1:4">
      <c r="A3025" s="1010"/>
      <c r="B3025" s="1010"/>
      <c r="C3025" s="1011"/>
      <c r="D3025" s="1011"/>
    </row>
    <row r="3026" spans="1:4">
      <c r="A3026" s="1010"/>
      <c r="B3026" s="1010"/>
      <c r="C3026" s="1011"/>
      <c r="D3026" s="1011"/>
    </row>
    <row r="3027" spans="1:4">
      <c r="A3027" s="1010"/>
      <c r="B3027" s="1010"/>
      <c r="C3027" s="1011"/>
      <c r="D3027" s="1011"/>
    </row>
    <row r="3028" spans="1:4">
      <c r="A3028" s="1010"/>
      <c r="B3028" s="1010"/>
      <c r="C3028" s="1011"/>
      <c r="D3028" s="1011"/>
    </row>
    <row r="3029" spans="1:4">
      <c r="A3029" s="1010"/>
      <c r="B3029" s="1010"/>
      <c r="C3029" s="1011"/>
      <c r="D3029" s="1011"/>
    </row>
    <row r="3030" spans="1:4">
      <c r="A3030" s="1010"/>
      <c r="B3030" s="1010"/>
      <c r="C3030" s="1011"/>
      <c r="D3030" s="1011"/>
    </row>
    <row r="3031" spans="1:4">
      <c r="A3031" s="1010"/>
      <c r="B3031" s="1010"/>
      <c r="C3031" s="1011"/>
      <c r="D3031" s="1011"/>
    </row>
    <row r="3032" spans="1:4">
      <c r="A3032" s="1010"/>
      <c r="B3032" s="1010"/>
      <c r="C3032" s="1011"/>
      <c r="D3032" s="1011"/>
    </row>
    <row r="3033" spans="1:4">
      <c r="A3033" s="1010"/>
      <c r="B3033" s="1010"/>
      <c r="C3033" s="1011"/>
      <c r="D3033" s="1011"/>
    </row>
    <row r="3034" spans="1:4">
      <c r="A3034" s="1010"/>
      <c r="B3034" s="1010"/>
      <c r="C3034" s="1011"/>
      <c r="D3034" s="1011"/>
    </row>
    <row r="3035" spans="1:4">
      <c r="A3035" s="1010"/>
      <c r="B3035" s="1010"/>
      <c r="C3035" s="1011"/>
      <c r="D3035" s="1011"/>
    </row>
    <row r="3036" spans="1:4">
      <c r="A3036" s="1010"/>
      <c r="B3036" s="1010"/>
      <c r="C3036" s="1011"/>
      <c r="D3036" s="1011"/>
    </row>
    <row r="3037" spans="1:4">
      <c r="A3037" s="1010"/>
      <c r="B3037" s="1010"/>
      <c r="C3037" s="1011"/>
      <c r="D3037" s="1011"/>
    </row>
    <row r="3038" spans="1:4">
      <c r="A3038" s="1010"/>
      <c r="B3038" s="1010"/>
      <c r="C3038" s="1011"/>
      <c r="D3038" s="1011"/>
    </row>
    <row r="3039" spans="1:4">
      <c r="A3039" s="1010"/>
      <c r="B3039" s="1010"/>
      <c r="C3039" s="1011"/>
      <c r="D3039" s="1011"/>
    </row>
    <row r="3040" spans="1:4">
      <c r="A3040" s="1010"/>
      <c r="B3040" s="1010"/>
      <c r="C3040" s="1011"/>
      <c r="D3040" s="1011"/>
    </row>
    <row r="3041" spans="1:4">
      <c r="A3041" s="1010"/>
      <c r="B3041" s="1010"/>
      <c r="C3041" s="1011"/>
      <c r="D3041" s="1011"/>
    </row>
    <row r="3042" spans="1:4">
      <c r="A3042" s="1010"/>
      <c r="B3042" s="1010"/>
      <c r="C3042" s="1011"/>
      <c r="D3042" s="1011"/>
    </row>
    <row r="3043" spans="1:4">
      <c r="A3043" s="1010"/>
      <c r="B3043" s="1010"/>
      <c r="C3043" s="1011"/>
      <c r="D3043" s="1011"/>
    </row>
    <row r="3044" spans="1:4">
      <c r="A3044" s="1010"/>
      <c r="B3044" s="1010"/>
      <c r="C3044" s="1011"/>
      <c r="D3044" s="1011"/>
    </row>
    <row r="3045" spans="1:4">
      <c r="A3045" s="1010"/>
      <c r="B3045" s="1010"/>
      <c r="C3045" s="1011"/>
      <c r="D3045" s="1011"/>
    </row>
    <row r="3046" spans="1:4">
      <c r="A3046" s="1010"/>
      <c r="B3046" s="1010"/>
      <c r="C3046" s="1011"/>
      <c r="D3046" s="1011"/>
    </row>
    <row r="3047" spans="1:4">
      <c r="A3047" s="1010"/>
      <c r="B3047" s="1010"/>
      <c r="C3047" s="1011"/>
      <c r="D3047" s="1011"/>
    </row>
    <row r="3048" spans="1:4">
      <c r="A3048" s="1010"/>
      <c r="B3048" s="1010"/>
      <c r="C3048" s="1011"/>
      <c r="D3048" s="1011"/>
    </row>
    <row r="3049" spans="1:4">
      <c r="A3049" s="1010"/>
      <c r="B3049" s="1010"/>
      <c r="C3049" s="1011"/>
      <c r="D3049" s="1011"/>
    </row>
    <row r="3050" spans="1:4">
      <c r="A3050" s="1010"/>
      <c r="B3050" s="1010"/>
      <c r="C3050" s="1011"/>
      <c r="D3050" s="1011"/>
    </row>
    <row r="3051" spans="1:4">
      <c r="A3051" s="1010"/>
      <c r="B3051" s="1010"/>
      <c r="C3051" s="1011"/>
      <c r="D3051" s="1011"/>
    </row>
    <row r="3052" spans="1:4">
      <c r="A3052" s="1010"/>
      <c r="B3052" s="1010"/>
      <c r="C3052" s="1011"/>
      <c r="D3052" s="1011"/>
    </row>
    <row r="3053" spans="1:4">
      <c r="A3053" s="1010"/>
      <c r="B3053" s="1010"/>
      <c r="C3053" s="1011"/>
      <c r="D3053" s="1011"/>
    </row>
    <row r="3054" spans="1:4">
      <c r="A3054" s="1010"/>
      <c r="B3054" s="1010"/>
      <c r="C3054" s="1011"/>
      <c r="D3054" s="1011"/>
    </row>
    <row r="3055" spans="1:4">
      <c r="A3055" s="1010"/>
      <c r="B3055" s="1010"/>
      <c r="C3055" s="1011"/>
      <c r="D3055" s="1011"/>
    </row>
    <row r="3056" spans="1:4">
      <c r="A3056" s="1010"/>
      <c r="B3056" s="1010"/>
      <c r="C3056" s="1011"/>
      <c r="D3056" s="1011"/>
    </row>
    <row r="3057" spans="1:4">
      <c r="A3057" s="1010"/>
      <c r="B3057" s="1010"/>
      <c r="C3057" s="1011"/>
      <c r="D3057" s="1011"/>
    </row>
    <row r="3058" spans="1:4">
      <c r="A3058" s="1010"/>
      <c r="B3058" s="1010"/>
      <c r="C3058" s="1011"/>
      <c r="D3058" s="1011"/>
    </row>
    <row r="3059" spans="1:4">
      <c r="A3059" s="1010"/>
      <c r="B3059" s="1010"/>
      <c r="C3059" s="1011"/>
      <c r="D3059" s="1011"/>
    </row>
    <row r="3060" spans="1:4">
      <c r="A3060" s="1010"/>
      <c r="B3060" s="1010"/>
      <c r="C3060" s="1011"/>
      <c r="D3060" s="1011"/>
    </row>
    <row r="3061" spans="1:4">
      <c r="A3061" s="1010"/>
      <c r="B3061" s="1010"/>
      <c r="C3061" s="1011"/>
      <c r="D3061" s="1011"/>
    </row>
    <row r="3062" spans="1:4">
      <c r="A3062" s="1010"/>
      <c r="B3062" s="1010"/>
      <c r="C3062" s="1011"/>
      <c r="D3062" s="1011"/>
    </row>
    <row r="3063" spans="1:4">
      <c r="A3063" s="1010"/>
      <c r="B3063" s="1010"/>
      <c r="C3063" s="1011"/>
      <c r="D3063" s="1011"/>
    </row>
    <row r="3064" spans="1:4">
      <c r="A3064" s="1010"/>
      <c r="B3064" s="1010"/>
      <c r="C3064" s="1011"/>
      <c r="D3064" s="1011"/>
    </row>
    <row r="3065" spans="1:4">
      <c r="A3065" s="1010"/>
      <c r="B3065" s="1010"/>
      <c r="C3065" s="1011"/>
      <c r="D3065" s="1011"/>
    </row>
    <row r="3066" spans="1:4">
      <c r="A3066" s="1010"/>
      <c r="B3066" s="1010"/>
      <c r="C3066" s="1011"/>
      <c r="D3066" s="1011"/>
    </row>
    <row r="3067" spans="1:4">
      <c r="A3067" s="1010"/>
      <c r="B3067" s="1010"/>
      <c r="C3067" s="1011"/>
      <c r="D3067" s="1011"/>
    </row>
    <row r="3068" spans="1:4">
      <c r="A3068" s="1010"/>
      <c r="B3068" s="1010"/>
      <c r="C3068" s="1011"/>
      <c r="D3068" s="1011"/>
    </row>
    <row r="3069" spans="1:4">
      <c r="A3069" s="1010"/>
      <c r="B3069" s="1010"/>
      <c r="C3069" s="1011"/>
      <c r="D3069" s="1011"/>
    </row>
    <row r="3070" spans="1:4">
      <c r="A3070" s="1010"/>
      <c r="B3070" s="1010"/>
      <c r="C3070" s="1011"/>
      <c r="D3070" s="1011"/>
    </row>
    <row r="3071" spans="1:4">
      <c r="A3071" s="1010"/>
      <c r="B3071" s="1010"/>
      <c r="C3071" s="1011"/>
      <c r="D3071" s="1011"/>
    </row>
    <row r="3072" spans="1:4">
      <c r="A3072" s="1010"/>
      <c r="B3072" s="1010"/>
      <c r="C3072" s="1011"/>
      <c r="D3072" s="1011"/>
    </row>
    <row r="3073" spans="1:4">
      <c r="A3073" s="1010"/>
      <c r="B3073" s="1010"/>
      <c r="C3073" s="1011"/>
      <c r="D3073" s="1011"/>
    </row>
    <row r="3074" spans="1:4">
      <c r="A3074" s="1010"/>
      <c r="B3074" s="1010"/>
      <c r="C3074" s="1011"/>
      <c r="D3074" s="1011"/>
    </row>
    <row r="3075" spans="1:4">
      <c r="A3075" s="1010"/>
      <c r="B3075" s="1010"/>
      <c r="C3075" s="1011"/>
      <c r="D3075" s="1011"/>
    </row>
    <row r="3076" spans="1:4">
      <c r="A3076" s="1010"/>
      <c r="B3076" s="1010"/>
      <c r="C3076" s="1011"/>
      <c r="D3076" s="1011"/>
    </row>
    <row r="3077" spans="1:4">
      <c r="A3077" s="1010"/>
      <c r="B3077" s="1010"/>
      <c r="C3077" s="1011"/>
      <c r="D3077" s="1011"/>
    </row>
    <row r="3078" spans="1:4">
      <c r="A3078" s="1010"/>
      <c r="B3078" s="1010"/>
      <c r="C3078" s="1011"/>
      <c r="D3078" s="1011"/>
    </row>
    <row r="3079" spans="1:4">
      <c r="A3079" s="1010"/>
      <c r="B3079" s="1010"/>
      <c r="C3079" s="1011"/>
      <c r="D3079" s="1011"/>
    </row>
    <row r="3080" spans="1:4">
      <c r="A3080" s="1010"/>
      <c r="B3080" s="1010"/>
      <c r="C3080" s="1011"/>
      <c r="D3080" s="1011"/>
    </row>
    <row r="3081" spans="1:4">
      <c r="A3081" s="1010"/>
      <c r="B3081" s="1010"/>
      <c r="C3081" s="1011"/>
      <c r="D3081" s="1011"/>
    </row>
    <row r="3082" spans="1:4">
      <c r="A3082" s="1010"/>
      <c r="B3082" s="1010"/>
      <c r="C3082" s="1010"/>
      <c r="D3082" s="1010"/>
    </row>
    <row r="3083" spans="1:4">
      <c r="A3083" s="1010"/>
      <c r="B3083" s="1010"/>
      <c r="C3083" s="1010"/>
      <c r="D3083" s="1010"/>
    </row>
    <row r="3084" spans="1:4">
      <c r="A3084" s="1010"/>
      <c r="B3084" s="1010"/>
      <c r="C3084" s="1010"/>
      <c r="D3084" s="1010"/>
    </row>
    <row r="3085" spans="1:4">
      <c r="A3085" s="1010"/>
      <c r="B3085" s="1010"/>
      <c r="C3085" s="1010"/>
      <c r="D3085" s="1010"/>
    </row>
    <row r="3086" spans="1:4">
      <c r="A3086" s="1010"/>
      <c r="B3086" s="1010"/>
      <c r="C3086" s="1010"/>
      <c r="D3086" s="1010"/>
    </row>
    <row r="3087" spans="1:4">
      <c r="A3087" s="1010"/>
      <c r="B3087" s="1010"/>
      <c r="C3087" s="1010"/>
      <c r="D3087" s="1010"/>
    </row>
    <row r="3088" spans="1:4">
      <c r="A3088" s="1010"/>
      <c r="B3088" s="1010"/>
      <c r="C3088" s="1010"/>
      <c r="D3088" s="1010"/>
    </row>
    <row r="3089" spans="1:4">
      <c r="A3089" s="1010"/>
      <c r="B3089" s="1010"/>
      <c r="C3089" s="1010"/>
      <c r="D3089" s="1010"/>
    </row>
  </sheetData>
  <mergeCells count="6">
    <mergeCell ref="A648:D648"/>
    <mergeCell ref="A1:D1"/>
    <mergeCell ref="A2:D2"/>
    <mergeCell ref="A560:D560"/>
    <mergeCell ref="A561:D561"/>
    <mergeCell ref="A647:D647"/>
  </mergeCells>
  <pageMargins left="0.25" right="0.25" top="0.75" bottom="0.75" header="0.3" footer="0.3"/>
  <pageSetup fitToHeight="0" orientation="portrait" r:id="rId1"/>
  <rowBreaks count="19" manualBreakCount="19">
    <brk id="38" max="3" man="1"/>
    <brk id="72" max="3" man="1"/>
    <brk id="105" max="3" man="1"/>
    <brk id="138" max="3" man="1"/>
    <brk id="183" max="3" man="1"/>
    <brk id="219" max="3" man="1"/>
    <brk id="264" max="3" man="1"/>
    <brk id="307" max="3" man="1"/>
    <brk id="341" max="3" man="1"/>
    <brk id="377" max="3" man="1"/>
    <brk id="410" max="3" man="1"/>
    <brk id="445" max="3" man="1"/>
    <brk id="479" max="3" man="1"/>
    <brk id="516" max="3" man="1"/>
    <brk id="544" max="3" man="1"/>
    <brk id="559" max="3" man="1"/>
    <brk id="600" max="3" man="1"/>
    <brk id="634" max="3" man="1"/>
    <brk id="646" max="3" man="1"/>
  </rowBreaks>
</worksheet>
</file>

<file path=xl/worksheets/sheet24.xml><?xml version="1.0" encoding="utf-8"?>
<worksheet xmlns="http://schemas.openxmlformats.org/spreadsheetml/2006/main" xmlns:r="http://schemas.openxmlformats.org/officeDocument/2006/relationships">
  <sheetPr>
    <pageSetUpPr fitToPage="1"/>
  </sheetPr>
  <dimension ref="A1:K185"/>
  <sheetViews>
    <sheetView view="pageBreakPreview" topLeftCell="A67" zoomScale="110" zoomScaleNormal="85" zoomScaleSheetLayoutView="110" workbookViewId="0">
      <selection activeCell="B137" sqref="B137:G137"/>
    </sheetView>
  </sheetViews>
  <sheetFormatPr defaultRowHeight="15"/>
  <cols>
    <col min="2" max="2" width="7.85546875" style="25" customWidth="1"/>
    <col min="3" max="3" width="26.140625" style="25" customWidth="1"/>
    <col min="4" max="4" width="3" style="25" customWidth="1"/>
    <col min="5" max="5" width="4.7109375" style="25" customWidth="1"/>
    <col min="6" max="6" width="8.28515625" style="25" customWidth="1"/>
    <col min="7" max="7" width="7.140625" style="25" customWidth="1"/>
    <col min="8" max="8" width="9.85546875" style="734" bestFit="1" customWidth="1"/>
  </cols>
  <sheetData>
    <row r="1" spans="1:10" ht="18" customHeight="1">
      <c r="A1" s="1250" t="s">
        <v>918</v>
      </c>
      <c r="B1" s="1250"/>
      <c r="C1" s="1250"/>
      <c r="D1" s="1250"/>
      <c r="E1" s="1250"/>
      <c r="F1" s="1250"/>
      <c r="G1" s="1250"/>
      <c r="H1" s="1250"/>
      <c r="I1" s="1250"/>
    </row>
    <row r="2" spans="1:10" ht="18" customHeight="1">
      <c r="A2" s="1250" t="s">
        <v>69</v>
      </c>
      <c r="B2" s="1250"/>
      <c r="C2" s="1250"/>
      <c r="D2" s="1250"/>
      <c r="E2" s="1250"/>
      <c r="F2" s="1250"/>
      <c r="G2" s="1250"/>
      <c r="H2" s="1250"/>
      <c r="I2" s="1250"/>
    </row>
    <row r="3" spans="1:10" ht="18" customHeight="1">
      <c r="A3" s="1250" t="s">
        <v>917</v>
      </c>
      <c r="B3" s="1250"/>
      <c r="C3" s="1250"/>
      <c r="D3" s="1250"/>
      <c r="E3" s="1250"/>
      <c r="F3" s="1250"/>
      <c r="G3" s="1250"/>
      <c r="H3" s="1250"/>
      <c r="I3" s="1250"/>
    </row>
    <row r="4" spans="1:10" s="744" customFormat="1" ht="15.75">
      <c r="B4" s="776" t="s">
        <v>916</v>
      </c>
      <c r="C4" s="774"/>
      <c r="D4" s="774"/>
      <c r="E4" s="774"/>
      <c r="F4" s="774"/>
      <c r="G4" s="773"/>
      <c r="H4" s="770"/>
    </row>
    <row r="5" spans="1:10" s="744" customFormat="1" ht="15.75">
      <c r="B5" s="776"/>
      <c r="C5" s="774"/>
      <c r="D5" s="774"/>
      <c r="E5" s="774"/>
      <c r="F5" s="774"/>
      <c r="G5" s="773"/>
      <c r="H5" s="770"/>
    </row>
    <row r="6" spans="1:10" s="744" customFormat="1" ht="48.75" customHeight="1">
      <c r="B6" s="1495" t="s">
        <v>946</v>
      </c>
      <c r="C6" s="1495"/>
      <c r="D6" s="1495"/>
      <c r="E6" s="1495"/>
      <c r="F6" s="1495"/>
      <c r="G6" s="1495"/>
      <c r="H6" s="1495"/>
    </row>
    <row r="7" spans="1:10" s="744" customFormat="1" ht="15.75">
      <c r="B7" s="1495" t="s">
        <v>27</v>
      </c>
      <c r="C7" s="1495"/>
      <c r="D7" s="1495"/>
      <c r="E7" s="1495"/>
      <c r="F7" s="1495"/>
      <c r="G7" s="1495"/>
      <c r="H7" s="770"/>
    </row>
    <row r="8" spans="1:10" s="744" customFormat="1" ht="15.75" customHeight="1">
      <c r="B8" s="1486" t="s">
        <v>901</v>
      </c>
      <c r="C8" s="1486"/>
      <c r="D8" s="1486"/>
      <c r="E8" s="1486"/>
      <c r="F8" s="1486"/>
      <c r="G8" s="1486"/>
      <c r="H8" s="1486"/>
    </row>
    <row r="9" spans="1:10" s="744" customFormat="1" ht="15.75">
      <c r="B9" s="1486"/>
      <c r="C9" s="1486"/>
      <c r="D9" s="1486"/>
      <c r="E9" s="1486"/>
      <c r="F9" s="1486"/>
      <c r="G9" s="1486"/>
      <c r="H9" s="1486"/>
      <c r="I9" s="1486"/>
    </row>
    <row r="10" spans="1:10" s="744" customFormat="1" ht="15.75">
      <c r="B10" s="743"/>
      <c r="C10" s="755" t="s">
        <v>900</v>
      </c>
      <c r="D10" s="755"/>
      <c r="E10" s="755"/>
      <c r="F10" s="754"/>
      <c r="G10" s="725" t="s">
        <v>389</v>
      </c>
      <c r="H10" s="745">
        <v>8500</v>
      </c>
      <c r="I10" s="752"/>
    </row>
    <row r="11" spans="1:10" s="744" customFormat="1" ht="15.75">
      <c r="B11" s="816"/>
      <c r="C11" s="1492" t="s">
        <v>899</v>
      </c>
      <c r="D11" s="1492" t="s">
        <v>898</v>
      </c>
      <c r="E11" s="1492"/>
      <c r="F11" s="767"/>
      <c r="G11" s="766" t="s">
        <v>389</v>
      </c>
      <c r="H11" s="747">
        <v>100</v>
      </c>
      <c r="I11" s="817"/>
      <c r="J11" s="744" t="e">
        <f>#REF!/1.1</f>
        <v>#REF!</v>
      </c>
    </row>
    <row r="12" spans="1:10" s="744" customFormat="1" ht="15.75">
      <c r="B12" s="743"/>
      <c r="C12" s="755"/>
      <c r="D12" s="743"/>
      <c r="E12" s="755"/>
      <c r="F12" s="754" t="s">
        <v>6</v>
      </c>
      <c r="G12" s="725" t="s">
        <v>389</v>
      </c>
      <c r="H12" s="740">
        <f>SUM(H10:H11)</f>
        <v>8600</v>
      </c>
      <c r="I12" s="739"/>
    </row>
    <row r="13" spans="1:10" s="744" customFormat="1" ht="15.75">
      <c r="B13" s="1487" t="s">
        <v>1368</v>
      </c>
      <c r="C13" s="1487"/>
      <c r="D13" s="1487"/>
      <c r="E13" s="1487"/>
      <c r="F13" s="1487"/>
      <c r="G13" s="725" t="s">
        <v>389</v>
      </c>
      <c r="H13" s="745">
        <f>H12*10%</f>
        <v>860</v>
      </c>
      <c r="I13" s="739"/>
      <c r="J13" s="744">
        <v>50</v>
      </c>
    </row>
    <row r="14" spans="1:10" s="744" customFormat="1" ht="19.5" customHeight="1">
      <c r="B14" s="1138"/>
      <c r="C14" s="1138"/>
      <c r="D14" s="1138"/>
      <c r="E14" s="1138"/>
      <c r="F14" s="754" t="s">
        <v>6</v>
      </c>
      <c r="G14" s="725" t="s">
        <v>389</v>
      </c>
      <c r="H14" s="745">
        <f>H13+H12</f>
        <v>9460</v>
      </c>
      <c r="I14" s="739"/>
    </row>
    <row r="15" spans="1:10" s="744" customFormat="1" ht="20.25" customHeight="1">
      <c r="B15" s="1487" t="s">
        <v>1362</v>
      </c>
      <c r="C15" s="1487"/>
      <c r="D15" s="1487"/>
      <c r="E15" s="1487"/>
      <c r="F15" s="1487"/>
      <c r="G15" s="725" t="s">
        <v>389</v>
      </c>
      <c r="H15" s="745">
        <f>7.5%*H14</f>
        <v>709.5</v>
      </c>
      <c r="I15" s="739"/>
    </row>
    <row r="16" spans="1:10" s="744" customFormat="1" ht="18">
      <c r="B16" s="743"/>
      <c r="C16" s="764"/>
      <c r="D16" s="764"/>
      <c r="E16" s="764"/>
      <c r="F16" s="1140" t="s">
        <v>6</v>
      </c>
      <c r="G16" s="1139" t="s">
        <v>389</v>
      </c>
      <c r="H16" s="1141">
        <f>H15+H14</f>
        <v>10169.5</v>
      </c>
      <c r="I16" s="739"/>
    </row>
    <row r="17" spans="2:10" s="744" customFormat="1" ht="15.75">
      <c r="B17" s="743"/>
      <c r="C17" s="765"/>
      <c r="D17" s="764"/>
      <c r="E17" s="764"/>
      <c r="F17" s="746"/>
      <c r="G17" s="725"/>
      <c r="H17" s="778"/>
      <c r="I17" s="739"/>
      <c r="J17" s="744" t="e">
        <f>J11-J13</f>
        <v>#REF!</v>
      </c>
    </row>
    <row r="18" spans="2:10" s="744" customFormat="1" ht="15.75">
      <c r="B18" s="776" t="s">
        <v>915</v>
      </c>
      <c r="C18" s="774"/>
      <c r="D18" s="774"/>
      <c r="E18" s="774"/>
      <c r="F18" s="774"/>
      <c r="G18" s="773"/>
      <c r="H18" s="770"/>
    </row>
    <row r="19" spans="2:10" s="744" customFormat="1" ht="15.75">
      <c r="B19" s="775"/>
      <c r="C19" s="774"/>
      <c r="D19" s="774"/>
      <c r="E19" s="774"/>
      <c r="F19" s="774"/>
      <c r="G19" s="773"/>
      <c r="H19" s="770"/>
    </row>
    <row r="20" spans="2:10" s="744" customFormat="1" ht="15.75" customHeight="1">
      <c r="B20" s="1495" t="s">
        <v>947</v>
      </c>
      <c r="C20" s="1495"/>
      <c r="D20" s="1495"/>
      <c r="E20" s="1495"/>
      <c r="F20" s="1495"/>
      <c r="G20" s="1495"/>
      <c r="H20" s="770"/>
    </row>
    <row r="21" spans="2:10" s="744" customFormat="1" ht="15.75">
      <c r="B21" s="772"/>
      <c r="C21" s="772"/>
      <c r="D21" s="772"/>
      <c r="E21" s="772"/>
      <c r="F21" s="772"/>
      <c r="G21" s="771"/>
      <c r="H21" s="770"/>
    </row>
    <row r="22" spans="2:10" s="744" customFormat="1" ht="15.75" customHeight="1">
      <c r="B22" s="1486" t="s">
        <v>901</v>
      </c>
      <c r="C22" s="1486"/>
      <c r="D22" s="1486"/>
      <c r="E22" s="1486"/>
      <c r="F22" s="1486"/>
      <c r="G22" s="1486"/>
      <c r="H22" s="1486"/>
      <c r="I22" s="1486"/>
    </row>
    <row r="23" spans="2:10" s="744" customFormat="1" ht="15.75">
      <c r="B23" s="760"/>
      <c r="C23" s="759"/>
      <c r="D23" s="759"/>
      <c r="E23" s="759"/>
      <c r="F23" s="759"/>
      <c r="G23" s="758"/>
      <c r="H23" s="757"/>
      <c r="I23" s="756"/>
    </row>
    <row r="24" spans="2:10" s="744" customFormat="1" ht="15.75">
      <c r="B24" s="816"/>
      <c r="C24" s="1492" t="s">
        <v>900</v>
      </c>
      <c r="D24" s="1492"/>
      <c r="E24" s="1492"/>
      <c r="F24" s="767"/>
      <c r="G24" s="766" t="s">
        <v>389</v>
      </c>
      <c r="H24" s="745">
        <v>25000</v>
      </c>
      <c r="I24" s="817"/>
      <c r="J24" s="744">
        <v>8625</v>
      </c>
    </row>
    <row r="25" spans="2:10" s="744" customFormat="1" ht="15.75">
      <c r="B25" s="743"/>
      <c r="C25" s="755" t="s">
        <v>899</v>
      </c>
      <c r="D25" s="743" t="s">
        <v>898</v>
      </c>
      <c r="E25" s="755"/>
      <c r="F25" s="754"/>
      <c r="G25" s="725" t="s">
        <v>389</v>
      </c>
      <c r="H25" s="747">
        <v>100</v>
      </c>
      <c r="I25" s="739"/>
    </row>
    <row r="26" spans="2:10" s="744" customFormat="1" ht="15.75">
      <c r="B26" s="743"/>
      <c r="C26" s="743"/>
      <c r="D26" s="743"/>
      <c r="E26" s="743"/>
      <c r="F26" s="746" t="s">
        <v>6</v>
      </c>
      <c r="G26" s="725" t="s">
        <v>389</v>
      </c>
      <c r="H26" s="740">
        <f>SUM(H24:H25)</f>
        <v>25100</v>
      </c>
      <c r="I26" s="739"/>
      <c r="J26" s="744">
        <f>J24/1.1</f>
        <v>7840.9090909090901</v>
      </c>
    </row>
    <row r="27" spans="2:10" s="744" customFormat="1" ht="15.75">
      <c r="B27" s="1487" t="s">
        <v>1368</v>
      </c>
      <c r="C27" s="1487"/>
      <c r="D27" s="1487"/>
      <c r="E27" s="1487"/>
      <c r="F27" s="1487"/>
      <c r="G27" s="725" t="s">
        <v>389</v>
      </c>
      <c r="H27" s="745">
        <f>H26*10%</f>
        <v>2510</v>
      </c>
      <c r="I27" s="739"/>
      <c r="J27" s="744">
        <v>50</v>
      </c>
    </row>
    <row r="28" spans="2:10" s="744" customFormat="1" ht="19.5" customHeight="1">
      <c r="B28" s="1138"/>
      <c r="C28" s="1138"/>
      <c r="D28" s="1138"/>
      <c r="E28" s="1138"/>
      <c r="F28" s="754" t="s">
        <v>6</v>
      </c>
      <c r="G28" s="725" t="s">
        <v>389</v>
      </c>
      <c r="H28" s="745">
        <f>H27+H26</f>
        <v>27610</v>
      </c>
      <c r="I28" s="739"/>
    </row>
    <row r="29" spans="2:10" s="744" customFormat="1" ht="20.25" customHeight="1">
      <c r="B29" s="1487" t="s">
        <v>1362</v>
      </c>
      <c r="C29" s="1487"/>
      <c r="D29" s="1487"/>
      <c r="E29" s="1487"/>
      <c r="F29" s="1487"/>
      <c r="G29" s="725" t="s">
        <v>389</v>
      </c>
      <c r="H29" s="745">
        <f>7.5%*H28</f>
        <v>2070.75</v>
      </c>
      <c r="I29" s="739"/>
    </row>
    <row r="30" spans="2:10" s="744" customFormat="1" ht="18">
      <c r="B30" s="743"/>
      <c r="C30" s="764"/>
      <c r="D30" s="764"/>
      <c r="E30" s="764"/>
      <c r="F30" s="1140" t="s">
        <v>6</v>
      </c>
      <c r="G30" s="1139" t="s">
        <v>389</v>
      </c>
      <c r="H30" s="1141">
        <f>H29+H28</f>
        <v>29680.75</v>
      </c>
      <c r="I30" s="739"/>
    </row>
    <row r="31" spans="2:10" s="744" customFormat="1" ht="15.75">
      <c r="B31" s="775"/>
      <c r="C31" s="774"/>
      <c r="D31" s="774"/>
      <c r="E31" s="774"/>
      <c r="F31" s="774"/>
      <c r="G31" s="773"/>
      <c r="H31" s="770"/>
      <c r="J31" s="744">
        <f>J26-J30</f>
        <v>7840.9090909090901</v>
      </c>
    </row>
    <row r="32" spans="2:10" s="744" customFormat="1" ht="15.75">
      <c r="B32" s="776" t="s">
        <v>914</v>
      </c>
      <c r="C32" s="774"/>
      <c r="D32" s="774"/>
      <c r="E32" s="774"/>
      <c r="F32" s="774"/>
      <c r="G32" s="773"/>
      <c r="H32" s="770"/>
    </row>
    <row r="33" spans="2:10" s="744" customFormat="1" ht="15.75">
      <c r="B33" s="775"/>
      <c r="C33" s="774"/>
      <c r="D33" s="774"/>
      <c r="E33" s="774"/>
      <c r="F33" s="774"/>
      <c r="G33" s="773"/>
      <c r="H33" s="770"/>
    </row>
    <row r="34" spans="2:10" s="744" customFormat="1" ht="48.75" customHeight="1">
      <c r="B34" s="1495" t="s">
        <v>948</v>
      </c>
      <c r="C34" s="1495"/>
      <c r="D34" s="1495"/>
      <c r="E34" s="1495"/>
      <c r="F34" s="1495"/>
      <c r="G34" s="1495"/>
      <c r="H34" s="770"/>
    </row>
    <row r="35" spans="2:10" s="744" customFormat="1" ht="15.75">
      <c r="B35" s="772"/>
      <c r="C35" s="772"/>
      <c r="D35" s="772"/>
      <c r="E35" s="772"/>
      <c r="F35" s="772"/>
      <c r="G35" s="771"/>
      <c r="H35" s="770"/>
    </row>
    <row r="36" spans="2:10" s="744" customFormat="1" ht="15.75" customHeight="1">
      <c r="B36" s="1486" t="s">
        <v>901</v>
      </c>
      <c r="C36" s="1486"/>
      <c r="D36" s="1486"/>
      <c r="E36" s="1486"/>
      <c r="F36" s="1486"/>
      <c r="G36" s="1486"/>
      <c r="H36" s="1486"/>
      <c r="I36" s="1486"/>
    </row>
    <row r="37" spans="2:10" s="744" customFormat="1" ht="15.75">
      <c r="B37" s="760"/>
      <c r="C37" s="759"/>
      <c r="D37" s="759"/>
      <c r="E37" s="759"/>
      <c r="F37" s="759"/>
      <c r="G37" s="758"/>
      <c r="H37" s="757"/>
      <c r="I37" s="756"/>
    </row>
    <row r="38" spans="2:10" s="744" customFormat="1" ht="15.75">
      <c r="B38" s="816"/>
      <c r="C38" s="1492" t="s">
        <v>900</v>
      </c>
      <c r="D38" s="1492"/>
      <c r="E38" s="1492"/>
      <c r="F38" s="767"/>
      <c r="G38" s="766" t="s">
        <v>389</v>
      </c>
      <c r="H38" s="745">
        <v>21650</v>
      </c>
      <c r="I38" s="817"/>
      <c r="J38" s="744">
        <v>8625</v>
      </c>
    </row>
    <row r="39" spans="2:10" s="744" customFormat="1" ht="15.75">
      <c r="B39" s="743"/>
      <c r="C39" s="755" t="s">
        <v>899</v>
      </c>
      <c r="D39" s="743" t="s">
        <v>898</v>
      </c>
      <c r="E39" s="755"/>
      <c r="F39" s="754"/>
      <c r="G39" s="725" t="s">
        <v>389</v>
      </c>
      <c r="H39" s="747">
        <v>100</v>
      </c>
      <c r="I39" s="739"/>
    </row>
    <row r="40" spans="2:10" s="744" customFormat="1" ht="15.75">
      <c r="B40" s="743"/>
      <c r="C40" s="743"/>
      <c r="D40" s="743"/>
      <c r="E40" s="743"/>
      <c r="F40" s="746" t="s">
        <v>6</v>
      </c>
      <c r="G40" s="725" t="s">
        <v>389</v>
      </c>
      <c r="H40" s="740">
        <f>SUM(H38:H39)</f>
        <v>21750</v>
      </c>
      <c r="I40" s="739"/>
      <c r="J40" s="744">
        <f>J38/1.1</f>
        <v>7840.9090909090901</v>
      </c>
    </row>
    <row r="41" spans="2:10" s="744" customFormat="1" ht="15.75">
      <c r="B41" s="1487" t="s">
        <v>1368</v>
      </c>
      <c r="C41" s="1487"/>
      <c r="D41" s="1487"/>
      <c r="E41" s="1487"/>
      <c r="F41" s="1487"/>
      <c r="G41" s="725" t="s">
        <v>389</v>
      </c>
      <c r="H41" s="745">
        <f>H40*10%</f>
        <v>2175</v>
      </c>
      <c r="I41" s="739"/>
      <c r="J41" s="744">
        <v>50</v>
      </c>
    </row>
    <row r="42" spans="2:10" s="744" customFormat="1" ht="19.5" customHeight="1">
      <c r="B42" s="1138"/>
      <c r="C42" s="1138"/>
      <c r="D42" s="1138"/>
      <c r="E42" s="1138"/>
      <c r="F42" s="754" t="s">
        <v>6</v>
      </c>
      <c r="G42" s="725" t="s">
        <v>389</v>
      </c>
      <c r="H42" s="745">
        <f>H41+H40</f>
        <v>23925</v>
      </c>
      <c r="I42" s="739"/>
    </row>
    <row r="43" spans="2:10" s="744" customFormat="1" ht="20.25" customHeight="1">
      <c r="B43" s="1487" t="s">
        <v>1362</v>
      </c>
      <c r="C43" s="1487"/>
      <c r="D43" s="1487"/>
      <c r="E43" s="1487"/>
      <c r="F43" s="1487"/>
      <c r="G43" s="725" t="s">
        <v>389</v>
      </c>
      <c r="H43" s="745">
        <f>7.5%*H42</f>
        <v>1794.375</v>
      </c>
      <c r="I43" s="739"/>
    </row>
    <row r="44" spans="2:10" s="744" customFormat="1" ht="18">
      <c r="B44" s="743"/>
      <c r="C44" s="764"/>
      <c r="D44" s="764"/>
      <c r="E44" s="764"/>
      <c r="F44" s="1140" t="s">
        <v>6</v>
      </c>
      <c r="G44" s="1139" t="s">
        <v>389</v>
      </c>
      <c r="H44" s="1141">
        <f>H43+H42</f>
        <v>25719.375</v>
      </c>
      <c r="I44" s="739"/>
    </row>
    <row r="45" spans="2:10" s="744" customFormat="1" ht="15.75">
      <c r="B45" s="775"/>
      <c r="C45" s="774"/>
      <c r="D45" s="774"/>
      <c r="E45" s="774"/>
      <c r="F45" s="774"/>
      <c r="G45" s="773"/>
      <c r="H45" s="770"/>
    </row>
    <row r="46" spans="2:10" s="744" customFormat="1" ht="15.75">
      <c r="B46" s="776" t="s">
        <v>913</v>
      </c>
      <c r="C46" s="774"/>
      <c r="D46" s="774"/>
      <c r="E46" s="774"/>
      <c r="F46" s="774"/>
      <c r="G46" s="773"/>
      <c r="H46" s="770"/>
      <c r="J46" s="744">
        <f>J40-J44</f>
        <v>7840.9090909090901</v>
      </c>
    </row>
    <row r="47" spans="2:10" s="744" customFormat="1" ht="15.75">
      <c r="B47" s="775"/>
      <c r="C47" s="774"/>
      <c r="D47" s="774"/>
      <c r="E47" s="774"/>
      <c r="F47" s="774"/>
      <c r="G47" s="773"/>
      <c r="H47" s="770"/>
    </row>
    <row r="48" spans="2:10" s="744" customFormat="1" ht="45.75" customHeight="1">
      <c r="B48" s="1495" t="s">
        <v>1378</v>
      </c>
      <c r="C48" s="1495"/>
      <c r="D48" s="1495"/>
      <c r="E48" s="1495"/>
      <c r="F48" s="1495"/>
      <c r="G48" s="1495"/>
      <c r="H48" s="770"/>
    </row>
    <row r="49" spans="2:11" s="744" customFormat="1" ht="15.75">
      <c r="B49" s="772"/>
      <c r="C49" s="772"/>
      <c r="D49" s="772"/>
      <c r="E49" s="772"/>
      <c r="F49" s="772"/>
      <c r="G49" s="771"/>
      <c r="H49" s="770"/>
    </row>
    <row r="50" spans="2:11" s="744" customFormat="1" ht="15.75" customHeight="1">
      <c r="B50" s="1486" t="s">
        <v>901</v>
      </c>
      <c r="C50" s="1486"/>
      <c r="D50" s="1486"/>
      <c r="E50" s="1486"/>
      <c r="F50" s="1486"/>
      <c r="G50" s="1486"/>
      <c r="H50" s="1486"/>
      <c r="I50" s="1486"/>
    </row>
    <row r="51" spans="2:11" s="744" customFormat="1" ht="15.75">
      <c r="B51" s="760"/>
      <c r="C51" s="759"/>
      <c r="D51" s="759"/>
      <c r="E51" s="759"/>
      <c r="F51" s="759"/>
      <c r="G51" s="758"/>
      <c r="H51" s="757"/>
      <c r="I51" s="756"/>
    </row>
    <row r="52" spans="2:11" s="744" customFormat="1" ht="15.75">
      <c r="B52" s="816"/>
      <c r="C52" s="1492" t="s">
        <v>900</v>
      </c>
      <c r="D52" s="1492"/>
      <c r="E52" s="1492"/>
      <c r="F52" s="767"/>
      <c r="G52" s="766" t="s">
        <v>389</v>
      </c>
      <c r="H52" s="745">
        <v>18700</v>
      </c>
      <c r="I52" s="817"/>
    </row>
    <row r="53" spans="2:11" s="744" customFormat="1" ht="15.75">
      <c r="B53" s="743"/>
      <c r="C53" s="755" t="s">
        <v>899</v>
      </c>
      <c r="D53" s="743" t="s">
        <v>898</v>
      </c>
      <c r="E53" s="755"/>
      <c r="F53" s="754"/>
      <c r="G53" s="725" t="s">
        <v>389</v>
      </c>
      <c r="H53" s="747">
        <v>500</v>
      </c>
      <c r="I53" s="739"/>
      <c r="J53" s="744" t="e">
        <f>#REF!/1.1</f>
        <v>#REF!</v>
      </c>
    </row>
    <row r="54" spans="2:11" s="744" customFormat="1" ht="15.75">
      <c r="B54" s="743"/>
      <c r="C54" s="743"/>
      <c r="D54" s="743"/>
      <c r="E54" s="743"/>
      <c r="F54" s="746" t="s">
        <v>6</v>
      </c>
      <c r="G54" s="725" t="s">
        <v>389</v>
      </c>
      <c r="H54" s="740">
        <f>SUM(H52:H53)</f>
        <v>19200</v>
      </c>
      <c r="I54" s="739"/>
    </row>
    <row r="55" spans="2:11" s="744" customFormat="1" ht="15.75">
      <c r="B55" s="1487" t="s">
        <v>1368</v>
      </c>
      <c r="C55" s="1487"/>
      <c r="D55" s="1487"/>
      <c r="E55" s="1487"/>
      <c r="F55" s="1487"/>
      <c r="G55" s="725" t="s">
        <v>389</v>
      </c>
      <c r="H55" s="745">
        <f>H54*10%</f>
        <v>1920</v>
      </c>
      <c r="I55" s="739"/>
      <c r="J55" s="744">
        <v>50</v>
      </c>
    </row>
    <row r="56" spans="2:11" s="744" customFormat="1" ht="19.5" customHeight="1">
      <c r="B56" s="1138"/>
      <c r="C56" s="1138"/>
      <c r="D56" s="1138"/>
      <c r="E56" s="1138"/>
      <c r="F56" s="754" t="s">
        <v>6</v>
      </c>
      <c r="G56" s="725" t="s">
        <v>389</v>
      </c>
      <c r="H56" s="745">
        <f>H55+H54</f>
        <v>21120</v>
      </c>
      <c r="I56" s="739"/>
    </row>
    <row r="57" spans="2:11" s="744" customFormat="1" ht="20.25" customHeight="1">
      <c r="B57" s="1487" t="s">
        <v>1362</v>
      </c>
      <c r="C57" s="1487"/>
      <c r="D57" s="1487"/>
      <c r="E57" s="1487"/>
      <c r="F57" s="1487"/>
      <c r="G57" s="725" t="s">
        <v>389</v>
      </c>
      <c r="H57" s="745">
        <f>7.5%*H56</f>
        <v>1584</v>
      </c>
      <c r="I57" s="739"/>
    </row>
    <row r="58" spans="2:11" s="744" customFormat="1" ht="18">
      <c r="B58" s="743"/>
      <c r="C58" s="764"/>
      <c r="D58" s="764"/>
      <c r="E58" s="764"/>
      <c r="F58" s="1140" t="s">
        <v>6</v>
      </c>
      <c r="G58" s="1139" t="s">
        <v>389</v>
      </c>
      <c r="H58" s="1141">
        <f>H57+H56</f>
        <v>22704</v>
      </c>
      <c r="I58" s="739"/>
    </row>
    <row r="59" spans="2:11" s="744" customFormat="1" ht="15.75">
      <c r="B59" s="775"/>
      <c r="C59" s="774"/>
      <c r="D59" s="774"/>
      <c r="E59" s="774"/>
      <c r="F59" s="774"/>
      <c r="G59" s="773"/>
      <c r="H59" s="770"/>
      <c r="J59" s="744" t="e">
        <f>J53-#REF!</f>
        <v>#REF!</v>
      </c>
    </row>
    <row r="60" spans="2:11" s="744" customFormat="1" ht="15.75">
      <c r="B60" s="776" t="s">
        <v>912</v>
      </c>
      <c r="C60" s="774"/>
      <c r="D60" s="774"/>
      <c r="E60" s="774"/>
      <c r="F60" s="774"/>
      <c r="G60" s="773"/>
      <c r="H60" s="770"/>
      <c r="J60" s="818"/>
    </row>
    <row r="61" spans="2:11" s="744" customFormat="1" ht="15.75">
      <c r="B61" s="775"/>
      <c r="C61" s="774"/>
      <c r="D61" s="774"/>
      <c r="E61" s="774"/>
      <c r="F61" s="774"/>
      <c r="G61" s="773"/>
      <c r="H61" s="770"/>
      <c r="J61" s="777"/>
    </row>
    <row r="62" spans="2:11" s="744" customFormat="1" ht="15.75" customHeight="1">
      <c r="B62" s="1496" t="s">
        <v>911</v>
      </c>
      <c r="C62" s="1496"/>
      <c r="D62" s="1496"/>
      <c r="E62" s="1496"/>
      <c r="F62" s="1496"/>
      <c r="G62" s="1496"/>
      <c r="H62" s="770"/>
      <c r="J62" s="777"/>
      <c r="K62" s="777"/>
    </row>
    <row r="63" spans="2:11" s="744" customFormat="1" ht="15.75">
      <c r="B63" s="772"/>
      <c r="C63" s="772"/>
      <c r="D63" s="772"/>
      <c r="E63" s="772"/>
      <c r="F63" s="772"/>
      <c r="G63" s="771"/>
      <c r="H63" s="770"/>
      <c r="J63" s="777"/>
      <c r="K63" s="777"/>
    </row>
    <row r="64" spans="2:11" s="744" customFormat="1" ht="15.75" customHeight="1">
      <c r="B64" s="1486" t="s">
        <v>901</v>
      </c>
      <c r="C64" s="1486"/>
      <c r="D64" s="1486"/>
      <c r="E64" s="1486"/>
      <c r="F64" s="1486"/>
      <c r="G64" s="1486"/>
      <c r="H64" s="1486"/>
      <c r="I64" s="1486"/>
      <c r="K64" s="777"/>
    </row>
    <row r="65" spans="2:11" s="744" customFormat="1" ht="15.75">
      <c r="B65" s="760"/>
      <c r="C65" s="759"/>
      <c r="D65" s="759"/>
      <c r="E65" s="759"/>
      <c r="F65" s="759"/>
      <c r="G65" s="758"/>
      <c r="H65" s="757"/>
      <c r="I65" s="756"/>
      <c r="J65" s="818"/>
      <c r="K65" s="777"/>
    </row>
    <row r="66" spans="2:11" s="744" customFormat="1" ht="15.75">
      <c r="B66" s="743"/>
      <c r="C66" s="755"/>
      <c r="D66" s="755"/>
      <c r="E66" s="755"/>
      <c r="F66" s="754"/>
      <c r="G66" s="753"/>
      <c r="H66" s="742"/>
      <c r="I66" s="752"/>
      <c r="K66" s="777"/>
    </row>
    <row r="67" spans="2:11" s="744" customFormat="1" ht="15.75">
      <c r="B67" s="816"/>
      <c r="C67" s="1492" t="s">
        <v>900</v>
      </c>
      <c r="D67" s="1492"/>
      <c r="E67" s="1492"/>
      <c r="F67" s="767"/>
      <c r="G67" s="766" t="s">
        <v>389</v>
      </c>
      <c r="H67" s="745">
        <v>50000</v>
      </c>
      <c r="I67" s="817"/>
      <c r="J67" s="744">
        <v>51750</v>
      </c>
      <c r="K67" s="818"/>
    </row>
    <row r="68" spans="2:11" s="744" customFormat="1" ht="15.75">
      <c r="B68" s="743"/>
      <c r="C68" s="755" t="s">
        <v>899</v>
      </c>
      <c r="D68" s="743" t="s">
        <v>898</v>
      </c>
      <c r="E68" s="755"/>
      <c r="F68" s="754"/>
      <c r="G68" s="725" t="s">
        <v>389</v>
      </c>
      <c r="H68" s="747">
        <v>1000</v>
      </c>
      <c r="I68" s="739"/>
      <c r="K68" s="818"/>
    </row>
    <row r="69" spans="2:11" s="744" customFormat="1" ht="15.75">
      <c r="B69" s="743"/>
      <c r="C69" s="743"/>
      <c r="D69" s="743"/>
      <c r="E69" s="743"/>
      <c r="F69" s="746" t="s">
        <v>6</v>
      </c>
      <c r="G69" s="725" t="s">
        <v>389</v>
      </c>
      <c r="H69" s="740">
        <f>SUM(H67:H68)</f>
        <v>51000</v>
      </c>
      <c r="I69" s="739"/>
      <c r="J69" s="744">
        <f>J67/1.1</f>
        <v>47045.454545454544</v>
      </c>
      <c r="K69" s="818"/>
    </row>
    <row r="70" spans="2:11" s="744" customFormat="1" ht="15.75">
      <c r="B70" s="1487" t="s">
        <v>1368</v>
      </c>
      <c r="C70" s="1487"/>
      <c r="D70" s="1487"/>
      <c r="E70" s="1487"/>
      <c r="F70" s="1487"/>
      <c r="G70" s="725" t="s">
        <v>389</v>
      </c>
      <c r="H70" s="745">
        <f>H69*10%</f>
        <v>5100</v>
      </c>
      <c r="I70" s="739"/>
      <c r="J70" s="744">
        <v>50</v>
      </c>
    </row>
    <row r="71" spans="2:11" s="744" customFormat="1" ht="19.5" customHeight="1">
      <c r="B71" s="1138"/>
      <c r="C71" s="1138"/>
      <c r="D71" s="1138"/>
      <c r="E71" s="1138"/>
      <c r="F71" s="754" t="s">
        <v>6</v>
      </c>
      <c r="G71" s="725" t="s">
        <v>389</v>
      </c>
      <c r="H71" s="745">
        <f>H70+H69</f>
        <v>56100</v>
      </c>
      <c r="I71" s="739"/>
    </row>
    <row r="72" spans="2:11" s="744" customFormat="1" ht="20.25" customHeight="1">
      <c r="B72" s="1487" t="s">
        <v>1362</v>
      </c>
      <c r="C72" s="1487"/>
      <c r="D72" s="1487"/>
      <c r="E72" s="1487"/>
      <c r="F72" s="1487"/>
      <c r="G72" s="725" t="s">
        <v>389</v>
      </c>
      <c r="H72" s="745">
        <f>7.5%*H71</f>
        <v>4207.5</v>
      </c>
      <c r="I72" s="739"/>
    </row>
    <row r="73" spans="2:11" s="744" customFormat="1" ht="18">
      <c r="B73" s="743"/>
      <c r="C73" s="764"/>
      <c r="D73" s="764"/>
      <c r="E73" s="764"/>
      <c r="F73" s="1140" t="s">
        <v>6</v>
      </c>
      <c r="G73" s="1139" t="s">
        <v>389</v>
      </c>
      <c r="H73" s="1141">
        <f>H72+H71</f>
        <v>60307.5</v>
      </c>
      <c r="I73" s="739"/>
    </row>
    <row r="74" spans="2:11" s="744" customFormat="1" ht="15.75">
      <c r="B74" s="775"/>
      <c r="C74" s="774"/>
      <c r="D74" s="774"/>
      <c r="E74" s="774"/>
      <c r="F74" s="774"/>
      <c r="G74" s="773"/>
      <c r="H74" s="770"/>
    </row>
    <row r="75" spans="2:11" s="744" customFormat="1" ht="15.75">
      <c r="B75" s="776" t="s">
        <v>910</v>
      </c>
      <c r="C75" s="774"/>
      <c r="D75" s="774"/>
      <c r="E75" s="774"/>
      <c r="F75" s="774"/>
      <c r="G75" s="773"/>
      <c r="H75" s="770"/>
    </row>
    <row r="76" spans="2:11" s="744" customFormat="1" ht="15.75">
      <c r="B76" s="775"/>
      <c r="C76" s="774"/>
      <c r="D76" s="774"/>
      <c r="E76" s="774"/>
      <c r="F76" s="774"/>
      <c r="G76" s="773"/>
      <c r="H76" s="770"/>
    </row>
    <row r="77" spans="2:11" s="744" customFormat="1" ht="15.75" customHeight="1">
      <c r="B77" s="1495" t="s">
        <v>909</v>
      </c>
      <c r="C77" s="1495"/>
      <c r="D77" s="1495"/>
      <c r="E77" s="1495"/>
      <c r="F77" s="1495"/>
      <c r="G77" s="1495"/>
      <c r="H77" s="770"/>
    </row>
    <row r="78" spans="2:11" s="744" customFormat="1" ht="15.75">
      <c r="B78" s="772"/>
      <c r="C78" s="772"/>
      <c r="D78" s="772"/>
      <c r="E78" s="772"/>
      <c r="F78" s="772"/>
      <c r="G78" s="771"/>
      <c r="H78" s="770"/>
    </row>
    <row r="79" spans="2:11" s="744" customFormat="1" ht="15.75" customHeight="1">
      <c r="B79" s="1486" t="s">
        <v>901</v>
      </c>
      <c r="C79" s="1486"/>
      <c r="D79" s="1486"/>
      <c r="E79" s="1486"/>
      <c r="F79" s="1486"/>
      <c r="G79" s="1486"/>
      <c r="H79" s="1486"/>
      <c r="I79" s="1486"/>
    </row>
    <row r="80" spans="2:11" s="744" customFormat="1" ht="15.75">
      <c r="B80" s="760"/>
      <c r="C80" s="759"/>
      <c r="D80" s="759"/>
      <c r="E80" s="759"/>
      <c r="F80" s="759"/>
      <c r="G80" s="758"/>
      <c r="H80" s="757"/>
      <c r="I80" s="756"/>
    </row>
    <row r="81" spans="1:10" s="744" customFormat="1" ht="15.75">
      <c r="B81" s="743"/>
      <c r="C81" s="755"/>
      <c r="D81" s="755"/>
      <c r="E81" s="755"/>
      <c r="F81" s="754"/>
      <c r="G81" s="753"/>
      <c r="H81" s="742"/>
      <c r="I81" s="752"/>
    </row>
    <row r="82" spans="1:10" s="444" customFormat="1" ht="15.75">
      <c r="A82" s="744"/>
      <c r="B82" s="816"/>
      <c r="C82" s="1492" t="s">
        <v>900</v>
      </c>
      <c r="D82" s="1492"/>
      <c r="E82" s="1492"/>
      <c r="F82" s="767"/>
      <c r="G82" s="766" t="s">
        <v>389</v>
      </c>
      <c r="H82" s="745">
        <v>13000</v>
      </c>
      <c r="I82" s="817"/>
      <c r="J82" s="444">
        <v>17250</v>
      </c>
    </row>
    <row r="83" spans="1:10" s="444" customFormat="1" ht="15.75">
      <c r="A83" s="744"/>
      <c r="B83" s="743"/>
      <c r="C83" s="755" t="s">
        <v>899</v>
      </c>
      <c r="D83" s="743" t="s">
        <v>898</v>
      </c>
      <c r="E83" s="755"/>
      <c r="F83" s="754"/>
      <c r="G83" s="725" t="s">
        <v>389</v>
      </c>
      <c r="H83" s="747">
        <v>1000</v>
      </c>
      <c r="I83" s="739"/>
    </row>
    <row r="84" spans="1:10" s="444" customFormat="1" ht="15.75">
      <c r="A84" s="744"/>
      <c r="B84" s="743"/>
      <c r="C84" s="743"/>
      <c r="D84" s="743"/>
      <c r="E84" s="743"/>
      <c r="F84" s="746" t="s">
        <v>6</v>
      </c>
      <c r="G84" s="725" t="s">
        <v>389</v>
      </c>
      <c r="H84" s="740">
        <f>SUM(H82:H83)</f>
        <v>14000</v>
      </c>
      <c r="I84" s="739"/>
      <c r="J84" s="444">
        <f>J82/1.1</f>
        <v>15681.81818181818</v>
      </c>
    </row>
    <row r="85" spans="1:10" s="744" customFormat="1" ht="15.75">
      <c r="B85" s="1487" t="s">
        <v>1368</v>
      </c>
      <c r="C85" s="1487"/>
      <c r="D85" s="1487"/>
      <c r="E85" s="1487"/>
      <c r="F85" s="1487"/>
      <c r="G85" s="725" t="s">
        <v>389</v>
      </c>
      <c r="H85" s="745">
        <f>H84*10%</f>
        <v>1400</v>
      </c>
      <c r="I85" s="739"/>
      <c r="J85" s="744">
        <v>50</v>
      </c>
    </row>
    <row r="86" spans="1:10" s="744" customFormat="1" ht="19.5" customHeight="1">
      <c r="B86" s="1138"/>
      <c r="C86" s="1138"/>
      <c r="D86" s="1138"/>
      <c r="E86" s="1138"/>
      <c r="F86" s="754" t="s">
        <v>6</v>
      </c>
      <c r="G86" s="725" t="s">
        <v>389</v>
      </c>
      <c r="H86" s="745">
        <f>H85+H84</f>
        <v>15400</v>
      </c>
      <c r="I86" s="739"/>
    </row>
    <row r="87" spans="1:10" s="744" customFormat="1" ht="20.25" customHeight="1">
      <c r="B87" s="1487" t="s">
        <v>1362</v>
      </c>
      <c r="C87" s="1487"/>
      <c r="D87" s="1487"/>
      <c r="E87" s="1487"/>
      <c r="F87" s="1487"/>
      <c r="G87" s="725" t="s">
        <v>389</v>
      </c>
      <c r="H87" s="745">
        <f>7.5%*H86</f>
        <v>1155</v>
      </c>
      <c r="I87" s="739"/>
    </row>
    <row r="88" spans="1:10" s="744" customFormat="1" ht="18">
      <c r="B88" s="743"/>
      <c r="C88" s="764"/>
      <c r="D88" s="764"/>
      <c r="E88" s="764"/>
      <c r="F88" s="1140" t="s">
        <v>6</v>
      </c>
      <c r="G88" s="1139" t="s">
        <v>389</v>
      </c>
      <c r="H88" s="1141">
        <f>H87+H86</f>
        <v>16555</v>
      </c>
      <c r="I88" s="739"/>
    </row>
    <row r="89" spans="1:10" s="444" customFormat="1" ht="15.75">
      <c r="B89" s="738"/>
      <c r="C89" s="736"/>
      <c r="D89" s="736"/>
      <c r="E89" s="736"/>
      <c r="F89" s="736"/>
      <c r="G89" s="737"/>
      <c r="H89" s="735"/>
    </row>
    <row r="90" spans="1:10" s="444" customFormat="1" ht="15.75">
      <c r="A90" s="744"/>
      <c r="B90" s="763" t="s">
        <v>908</v>
      </c>
      <c r="C90" s="736"/>
      <c r="D90" s="736"/>
      <c r="E90" s="736"/>
      <c r="F90" s="736"/>
      <c r="G90" s="737"/>
      <c r="H90" s="735"/>
    </row>
    <row r="91" spans="1:10" s="444" customFormat="1" ht="15.75">
      <c r="A91" s="744"/>
      <c r="B91" s="738"/>
      <c r="C91" s="736"/>
      <c r="D91" s="736"/>
      <c r="E91" s="736"/>
      <c r="F91" s="736"/>
      <c r="G91" s="737"/>
      <c r="H91" s="735"/>
    </row>
    <row r="92" spans="1:10" s="444" customFormat="1" ht="15.75" customHeight="1">
      <c r="A92" s="744"/>
      <c r="B92" s="1491" t="s">
        <v>907</v>
      </c>
      <c r="C92" s="1491"/>
      <c r="D92" s="1491"/>
      <c r="E92" s="1491"/>
      <c r="F92" s="1491"/>
      <c r="G92" s="1491"/>
      <c r="H92" s="735"/>
    </row>
    <row r="93" spans="1:10" s="444" customFormat="1" ht="15.75">
      <c r="A93" s="744"/>
      <c r="B93" s="762"/>
      <c r="C93" s="762"/>
      <c r="D93" s="762"/>
      <c r="E93" s="762"/>
      <c r="F93" s="762"/>
      <c r="G93" s="761"/>
      <c r="H93" s="735"/>
    </row>
    <row r="94" spans="1:10" s="444" customFormat="1" ht="15.75" customHeight="1">
      <c r="A94" s="744"/>
      <c r="B94" s="1486" t="s">
        <v>901</v>
      </c>
      <c r="C94" s="1486"/>
      <c r="D94" s="1486"/>
      <c r="E94" s="1486"/>
      <c r="F94" s="1486"/>
      <c r="G94" s="1486"/>
      <c r="H94" s="1486"/>
      <c r="I94" s="1486"/>
    </row>
    <row r="95" spans="1:10" s="444" customFormat="1" ht="15.75">
      <c r="A95" s="744"/>
      <c r="B95" s="760"/>
      <c r="C95" s="759"/>
      <c r="D95" s="759"/>
      <c r="E95" s="759"/>
      <c r="F95" s="759"/>
      <c r="G95" s="758"/>
      <c r="H95" s="757"/>
      <c r="I95" s="756"/>
    </row>
    <row r="96" spans="1:10" s="444" customFormat="1" ht="15.75">
      <c r="A96" s="744"/>
      <c r="B96" s="743"/>
      <c r="C96" s="755"/>
      <c r="D96" s="755"/>
      <c r="E96" s="755"/>
      <c r="F96" s="754"/>
      <c r="G96" s="753"/>
      <c r="H96" s="742"/>
      <c r="I96" s="752"/>
    </row>
    <row r="97" spans="1:10" s="444" customFormat="1" ht="15.75">
      <c r="A97" s="744"/>
      <c r="B97" s="816"/>
      <c r="C97" s="1492" t="s">
        <v>900</v>
      </c>
      <c r="D97" s="1492"/>
      <c r="E97" s="1492"/>
      <c r="F97" s="767"/>
      <c r="G97" s="766" t="s">
        <v>389</v>
      </c>
      <c r="H97" s="745">
        <v>9000</v>
      </c>
      <c r="I97" s="817"/>
      <c r="J97" s="444">
        <v>7762.5</v>
      </c>
    </row>
    <row r="98" spans="1:10" s="444" customFormat="1" ht="15.75">
      <c r="A98" s="744"/>
      <c r="B98" s="743"/>
      <c r="C98" s="755" t="s">
        <v>899</v>
      </c>
      <c r="D98" s="743" t="s">
        <v>898</v>
      </c>
      <c r="E98" s="755"/>
      <c r="F98" s="754"/>
      <c r="G98" s="725" t="s">
        <v>389</v>
      </c>
      <c r="H98" s="747">
        <v>250</v>
      </c>
      <c r="I98" s="739"/>
    </row>
    <row r="99" spans="1:10" s="444" customFormat="1" ht="15.75">
      <c r="A99" s="744"/>
      <c r="B99" s="743"/>
      <c r="C99" s="743"/>
      <c r="D99" s="743"/>
      <c r="E99" s="743"/>
      <c r="F99" s="746" t="s">
        <v>6</v>
      </c>
      <c r="G99" s="725" t="s">
        <v>389</v>
      </c>
      <c r="H99" s="740">
        <f>SUM(H97:H98)</f>
        <v>9250</v>
      </c>
      <c r="I99" s="739"/>
      <c r="J99" s="444">
        <f>J97/1.1</f>
        <v>7056.8181818181811</v>
      </c>
    </row>
    <row r="100" spans="1:10" s="744" customFormat="1" ht="15.75">
      <c r="B100" s="1487" t="s">
        <v>1368</v>
      </c>
      <c r="C100" s="1487"/>
      <c r="D100" s="1487"/>
      <c r="E100" s="1487"/>
      <c r="F100" s="1487"/>
      <c r="G100" s="725" t="s">
        <v>389</v>
      </c>
      <c r="H100" s="745">
        <f>H99*10%</f>
        <v>925</v>
      </c>
      <c r="I100" s="739"/>
      <c r="J100" s="744">
        <v>50</v>
      </c>
    </row>
    <row r="101" spans="1:10" s="744" customFormat="1" ht="19.5" customHeight="1">
      <c r="B101" s="1138"/>
      <c r="C101" s="1138"/>
      <c r="D101" s="1138"/>
      <c r="E101" s="1138"/>
      <c r="F101" s="754" t="s">
        <v>6</v>
      </c>
      <c r="G101" s="725" t="s">
        <v>389</v>
      </c>
      <c r="H101" s="745">
        <f>H100+H99</f>
        <v>10175</v>
      </c>
      <c r="I101" s="739"/>
    </row>
    <row r="102" spans="1:10" s="744" customFormat="1" ht="20.25" customHeight="1">
      <c r="B102" s="1487" t="s">
        <v>1362</v>
      </c>
      <c r="C102" s="1487"/>
      <c r="D102" s="1487"/>
      <c r="E102" s="1487"/>
      <c r="F102" s="1487"/>
      <c r="G102" s="725" t="s">
        <v>389</v>
      </c>
      <c r="H102" s="745">
        <f>7.5%*H101</f>
        <v>763.125</v>
      </c>
      <c r="I102" s="739"/>
    </row>
    <row r="103" spans="1:10" s="744" customFormat="1" ht="18">
      <c r="B103" s="743"/>
      <c r="C103" s="764"/>
      <c r="D103" s="764"/>
      <c r="E103" s="764"/>
      <c r="F103" s="1140" t="s">
        <v>6</v>
      </c>
      <c r="G103" s="1139" t="s">
        <v>389</v>
      </c>
      <c r="H103" s="1141">
        <f>H102+H101</f>
        <v>10938.125</v>
      </c>
      <c r="I103" s="739"/>
    </row>
    <row r="104" spans="1:10" s="444" customFormat="1" ht="15.75">
      <c r="B104" s="738"/>
      <c r="C104" s="736"/>
      <c r="D104" s="736"/>
      <c r="E104" s="736"/>
      <c r="F104" s="736"/>
      <c r="G104" s="737"/>
      <c r="H104" s="735"/>
    </row>
    <row r="105" spans="1:10" s="444" customFormat="1" ht="15.75">
      <c r="A105" s="744"/>
      <c r="B105" s="763" t="s">
        <v>1379</v>
      </c>
      <c r="C105" s="736"/>
      <c r="D105" s="736"/>
      <c r="E105" s="736"/>
      <c r="F105" s="736"/>
      <c r="G105" s="737"/>
      <c r="H105" s="735"/>
    </row>
    <row r="106" spans="1:10" s="444" customFormat="1" ht="35.25" customHeight="1">
      <c r="A106" s="744"/>
      <c r="B106" s="1491" t="s">
        <v>1382</v>
      </c>
      <c r="C106" s="1491"/>
      <c r="D106" s="1491"/>
      <c r="E106" s="1491"/>
      <c r="F106" s="1491"/>
      <c r="G106" s="1491"/>
      <c r="H106" s="735"/>
    </row>
    <row r="107" spans="1:10" s="444" customFormat="1" ht="15.75" customHeight="1">
      <c r="A107" s="744"/>
      <c r="B107" s="762"/>
      <c r="C107" s="762"/>
      <c r="D107" s="762"/>
      <c r="E107" s="762"/>
      <c r="F107" s="762"/>
      <c r="G107" s="761"/>
      <c r="H107" s="735"/>
    </row>
    <row r="108" spans="1:10" s="444" customFormat="1" ht="15.75">
      <c r="A108" s="744"/>
      <c r="B108" s="1486" t="s">
        <v>901</v>
      </c>
      <c r="C108" s="1486"/>
      <c r="D108" s="1486"/>
      <c r="E108" s="1486"/>
      <c r="F108" s="1486"/>
      <c r="G108" s="1486"/>
      <c r="H108" s="1486"/>
      <c r="I108" s="1486"/>
    </row>
    <row r="109" spans="1:10" s="444" customFormat="1" ht="15.75">
      <c r="A109" s="744"/>
      <c r="B109" s="760"/>
      <c r="C109" s="759"/>
      <c r="D109" s="759"/>
      <c r="E109" s="759"/>
      <c r="F109" s="759"/>
      <c r="G109" s="758"/>
      <c r="H109" s="757"/>
      <c r="I109" s="756"/>
    </row>
    <row r="110" spans="1:10" s="444" customFormat="1" ht="15.75">
      <c r="A110" s="744"/>
      <c r="B110" s="743"/>
      <c r="C110" s="755"/>
      <c r="D110" s="755"/>
      <c r="E110" s="755"/>
      <c r="F110" s="754"/>
      <c r="G110" s="753"/>
      <c r="H110" s="742"/>
      <c r="I110" s="752"/>
    </row>
    <row r="111" spans="1:10" s="444" customFormat="1" ht="15.75">
      <c r="A111" s="744"/>
      <c r="B111" s="816"/>
      <c r="C111" s="1488" t="s">
        <v>900</v>
      </c>
      <c r="D111" s="1488"/>
      <c r="E111" s="1488"/>
      <c r="F111" s="751"/>
      <c r="G111" s="750" t="s">
        <v>389</v>
      </c>
      <c r="H111" s="745">
        <f>16000+9000</f>
        <v>25000</v>
      </c>
      <c r="I111" s="817"/>
      <c r="J111" s="444">
        <v>7762.5</v>
      </c>
    </row>
    <row r="112" spans="1:10" s="444" customFormat="1" ht="15.75">
      <c r="A112" s="744"/>
      <c r="B112" s="743"/>
      <c r="C112" s="749" t="s">
        <v>899</v>
      </c>
      <c r="D112" s="739" t="s">
        <v>898</v>
      </c>
      <c r="E112" s="749"/>
      <c r="F112" s="748"/>
      <c r="G112" s="741" t="s">
        <v>389</v>
      </c>
      <c r="H112" s="747">
        <v>2500</v>
      </c>
      <c r="I112" s="739"/>
    </row>
    <row r="113" spans="1:10" s="444" customFormat="1" ht="15.75">
      <c r="A113" s="744"/>
      <c r="B113" s="743"/>
      <c r="C113" s="739"/>
      <c r="D113" s="739"/>
      <c r="E113" s="739"/>
      <c r="F113" s="742" t="s">
        <v>6</v>
      </c>
      <c r="G113" s="741" t="s">
        <v>389</v>
      </c>
      <c r="H113" s="740">
        <f>SUM(H111:H112)</f>
        <v>27500</v>
      </c>
      <c r="I113" s="739"/>
      <c r="J113" s="444">
        <f>J111/1.1</f>
        <v>7056.8181818181811</v>
      </c>
    </row>
    <row r="114" spans="1:10" s="744" customFormat="1" ht="15.75">
      <c r="B114" s="1487" t="s">
        <v>1368</v>
      </c>
      <c r="C114" s="1487"/>
      <c r="D114" s="1487"/>
      <c r="E114" s="1487"/>
      <c r="F114" s="1487"/>
      <c r="G114" s="725" t="s">
        <v>389</v>
      </c>
      <c r="H114" s="745">
        <f>H113*10%</f>
        <v>2750</v>
      </c>
      <c r="I114" s="739"/>
      <c r="J114" s="744">
        <v>50</v>
      </c>
    </row>
    <row r="115" spans="1:10" s="744" customFormat="1" ht="19.5" customHeight="1">
      <c r="B115" s="1138"/>
      <c r="C115" s="1138"/>
      <c r="D115" s="1138"/>
      <c r="E115" s="1138"/>
      <c r="F115" s="754" t="s">
        <v>6</v>
      </c>
      <c r="G115" s="725" t="s">
        <v>389</v>
      </c>
      <c r="H115" s="745">
        <f>H114+H113</f>
        <v>30250</v>
      </c>
      <c r="I115" s="739"/>
    </row>
    <row r="116" spans="1:10" s="744" customFormat="1" ht="20.25" customHeight="1">
      <c r="B116" s="1487" t="s">
        <v>1362</v>
      </c>
      <c r="C116" s="1487"/>
      <c r="D116" s="1487"/>
      <c r="E116" s="1487"/>
      <c r="F116" s="1487"/>
      <c r="G116" s="725" t="s">
        <v>389</v>
      </c>
      <c r="H116" s="745">
        <f>7.5%*H115</f>
        <v>2268.75</v>
      </c>
      <c r="I116" s="739"/>
    </row>
    <row r="117" spans="1:10" s="744" customFormat="1" ht="18">
      <c r="B117" s="743"/>
      <c r="C117" s="764"/>
      <c r="D117" s="764"/>
      <c r="E117" s="764"/>
      <c r="F117" s="1140" t="s">
        <v>6</v>
      </c>
      <c r="G117" s="1139" t="s">
        <v>389</v>
      </c>
      <c r="H117" s="1141">
        <f>H116+H115</f>
        <v>32518.75</v>
      </c>
      <c r="I117" s="739"/>
    </row>
    <row r="118" spans="1:10" s="444" customFormat="1" ht="15.75">
      <c r="B118" s="738"/>
      <c r="C118" s="736"/>
      <c r="D118" s="736"/>
      <c r="E118" s="736"/>
      <c r="F118" s="736"/>
      <c r="G118" s="737"/>
      <c r="H118" s="735"/>
    </row>
    <row r="119" spans="1:10" s="444" customFormat="1" ht="15.75">
      <c r="A119" s="744"/>
      <c r="B119" s="763" t="s">
        <v>906</v>
      </c>
      <c r="C119" s="736"/>
      <c r="D119" s="736"/>
      <c r="E119" s="736"/>
      <c r="F119" s="736"/>
      <c r="G119" s="737"/>
      <c r="H119" s="735"/>
    </row>
    <row r="120" spans="1:10" s="444" customFormat="1" ht="15.75">
      <c r="A120" s="744"/>
      <c r="B120" s="738"/>
      <c r="C120" s="736"/>
      <c r="D120" s="736"/>
      <c r="E120" s="736"/>
      <c r="F120" s="736"/>
      <c r="G120" s="737"/>
      <c r="H120" s="735"/>
    </row>
    <row r="121" spans="1:10" ht="33" customHeight="1">
      <c r="A121" s="1"/>
      <c r="B121" s="1493" t="s">
        <v>949</v>
      </c>
      <c r="C121" s="1493"/>
      <c r="D121" s="1493"/>
      <c r="E121" s="1493"/>
      <c r="F121" s="1493"/>
      <c r="G121" s="1493"/>
      <c r="H121" s="25"/>
    </row>
    <row r="122" spans="1:10">
      <c r="A122" s="1"/>
      <c r="B122" s="823"/>
      <c r="C122" s="824"/>
      <c r="D122" s="824"/>
      <c r="E122" s="824"/>
      <c r="F122" s="824"/>
      <c r="G122" s="825"/>
      <c r="H122" s="25"/>
    </row>
    <row r="123" spans="1:10" ht="15.75" customHeight="1">
      <c r="A123" s="1"/>
      <c r="B123" s="1490" t="s">
        <v>901</v>
      </c>
      <c r="C123" s="1490"/>
      <c r="D123" s="1490"/>
      <c r="E123" s="1490"/>
      <c r="F123" s="1490"/>
      <c r="G123" s="1490"/>
      <c r="H123" s="1490"/>
      <c r="I123" s="1490"/>
    </row>
    <row r="124" spans="1:10">
      <c r="A124" s="1"/>
      <c r="B124" s="821"/>
      <c r="C124" s="586"/>
      <c r="D124" s="586"/>
      <c r="E124" s="586"/>
      <c r="F124" s="826"/>
      <c r="G124" s="566"/>
      <c r="H124" s="586"/>
      <c r="I124" s="827"/>
    </row>
    <row r="125" spans="1:10">
      <c r="A125" s="1"/>
      <c r="B125" s="821"/>
      <c r="C125" s="586" t="s">
        <v>950</v>
      </c>
      <c r="D125" s="586"/>
      <c r="E125" s="586"/>
      <c r="F125" s="826"/>
      <c r="G125" s="820" t="s">
        <v>389</v>
      </c>
      <c r="H125" s="586">
        <v>43600</v>
      </c>
      <c r="I125" s="827"/>
    </row>
    <row r="126" spans="1:10">
      <c r="A126" s="1"/>
      <c r="B126" s="821"/>
      <c r="C126" s="586" t="s">
        <v>951</v>
      </c>
      <c r="D126" s="586"/>
      <c r="E126" s="586"/>
      <c r="F126" s="826"/>
      <c r="G126" s="820" t="s">
        <v>389</v>
      </c>
      <c r="H126" s="586">
        <v>9000</v>
      </c>
      <c r="I126" s="827"/>
    </row>
    <row r="127" spans="1:10">
      <c r="A127" s="1"/>
      <c r="B127" s="731"/>
      <c r="C127" s="1487" t="s">
        <v>952</v>
      </c>
      <c r="D127" s="1487"/>
      <c r="E127" s="1487"/>
      <c r="F127" s="567"/>
      <c r="G127" s="820" t="s">
        <v>389</v>
      </c>
      <c r="H127" s="828">
        <f>H126+H125</f>
        <v>52600</v>
      </c>
      <c r="I127" s="829"/>
    </row>
    <row r="128" spans="1:10">
      <c r="A128" s="1"/>
      <c r="B128" s="821"/>
      <c r="C128" s="586" t="s">
        <v>899</v>
      </c>
      <c r="D128" s="821" t="s">
        <v>898</v>
      </c>
      <c r="E128" s="586"/>
      <c r="F128" s="826"/>
      <c r="G128" s="820" t="s">
        <v>389</v>
      </c>
      <c r="H128" s="830">
        <v>1000</v>
      </c>
      <c r="I128" s="831"/>
    </row>
    <row r="129" spans="1:10">
      <c r="A129" s="1"/>
      <c r="B129" s="821"/>
      <c r="C129" s="821"/>
      <c r="D129" s="821"/>
      <c r="E129" s="821"/>
      <c r="F129" s="568" t="s">
        <v>6</v>
      </c>
      <c r="G129" s="820" t="s">
        <v>389</v>
      </c>
      <c r="H129" s="832">
        <f>SUM(H127:H128)</f>
        <v>53600</v>
      </c>
      <c r="I129" s="831"/>
    </row>
    <row r="130" spans="1:10" s="744" customFormat="1" ht="15.75">
      <c r="B130" s="1487" t="s">
        <v>1368</v>
      </c>
      <c r="C130" s="1487"/>
      <c r="D130" s="1487"/>
      <c r="E130" s="1487"/>
      <c r="F130" s="1487"/>
      <c r="G130" s="725" t="s">
        <v>389</v>
      </c>
      <c r="H130" s="745">
        <f>H129*10%</f>
        <v>5360</v>
      </c>
      <c r="I130" s="739"/>
      <c r="J130" s="744">
        <v>50</v>
      </c>
    </row>
    <row r="131" spans="1:10" s="744" customFormat="1" ht="19.5" customHeight="1">
      <c r="B131" s="1138"/>
      <c r="C131" s="1138"/>
      <c r="D131" s="1138"/>
      <c r="E131" s="1138"/>
      <c r="F131" s="754" t="s">
        <v>6</v>
      </c>
      <c r="G131" s="725" t="s">
        <v>389</v>
      </c>
      <c r="H131" s="745">
        <f>H130+H129</f>
        <v>58960</v>
      </c>
      <c r="I131" s="739"/>
    </row>
    <row r="132" spans="1:10" s="744" customFormat="1" ht="20.25" customHeight="1">
      <c r="B132" s="1487" t="s">
        <v>1362</v>
      </c>
      <c r="C132" s="1487"/>
      <c r="D132" s="1487"/>
      <c r="E132" s="1487"/>
      <c r="F132" s="1487"/>
      <c r="G132" s="725" t="s">
        <v>389</v>
      </c>
      <c r="H132" s="745">
        <f>7.5%*H131</f>
        <v>4422</v>
      </c>
      <c r="I132" s="739"/>
    </row>
    <row r="133" spans="1:10" s="744" customFormat="1" ht="18">
      <c r="B133" s="743"/>
      <c r="C133" s="764"/>
      <c r="D133" s="764"/>
      <c r="E133" s="764"/>
      <c r="F133" s="1140" t="s">
        <v>6</v>
      </c>
      <c r="G133" s="1139" t="s">
        <v>389</v>
      </c>
      <c r="H133" s="1141">
        <f>H132+H131</f>
        <v>63382</v>
      </c>
      <c r="I133" s="739"/>
    </row>
    <row r="134" spans="1:10" s="291" customFormat="1" ht="14.25" customHeight="1">
      <c r="A134" s="352"/>
      <c r="B134" s="833"/>
      <c r="C134" s="834"/>
      <c r="D134" s="576"/>
      <c r="E134" s="576"/>
      <c r="F134" s="575"/>
      <c r="G134" s="569"/>
      <c r="H134" s="835"/>
      <c r="I134" s="836"/>
    </row>
    <row r="135" spans="1:10" s="444" customFormat="1" ht="15.75">
      <c r="A135" s="744"/>
      <c r="B135" s="763" t="s">
        <v>905</v>
      </c>
      <c r="C135" s="736"/>
      <c r="D135" s="736"/>
      <c r="E135" s="736"/>
      <c r="F135" s="736"/>
      <c r="G135" s="737"/>
      <c r="H135" s="735"/>
    </row>
    <row r="136" spans="1:10" s="444" customFormat="1" ht="15.75">
      <c r="A136" s="744"/>
      <c r="B136" s="738"/>
      <c r="C136" s="736"/>
      <c r="D136" s="736"/>
      <c r="E136" s="736"/>
      <c r="F136" s="736"/>
      <c r="G136" s="737"/>
      <c r="H136" s="735"/>
    </row>
    <row r="137" spans="1:10" s="444" customFormat="1" ht="15.75" customHeight="1">
      <c r="A137" s="744"/>
      <c r="B137" s="1491" t="s">
        <v>903</v>
      </c>
      <c r="C137" s="1491"/>
      <c r="D137" s="1491"/>
      <c r="E137" s="1491"/>
      <c r="F137" s="1491"/>
      <c r="G137" s="1491"/>
      <c r="H137" s="735"/>
    </row>
    <row r="138" spans="1:10" s="444" customFormat="1" ht="15.75">
      <c r="A138" s="744"/>
      <c r="B138" s="762"/>
      <c r="C138" s="762"/>
      <c r="D138" s="762"/>
      <c r="E138" s="762"/>
      <c r="F138" s="762"/>
      <c r="G138" s="761"/>
      <c r="H138" s="735"/>
    </row>
    <row r="139" spans="1:10" s="444" customFormat="1" ht="15.75" customHeight="1">
      <c r="A139" s="744"/>
      <c r="B139" s="1486" t="s">
        <v>901</v>
      </c>
      <c r="C139" s="1486"/>
      <c r="D139" s="1486"/>
      <c r="E139" s="1486"/>
      <c r="F139" s="1486"/>
      <c r="G139" s="1486"/>
      <c r="H139" s="1486"/>
      <c r="I139" s="1486"/>
    </row>
    <row r="140" spans="1:10" s="444" customFormat="1" ht="15.75">
      <c r="A140" s="744"/>
      <c r="B140" s="760"/>
      <c r="C140" s="759"/>
      <c r="D140" s="759"/>
      <c r="E140" s="759"/>
      <c r="F140" s="759"/>
      <c r="G140" s="758"/>
      <c r="H140" s="757"/>
      <c r="I140" s="756"/>
    </row>
    <row r="141" spans="1:10" s="444" customFormat="1" ht="15.75">
      <c r="A141" s="744"/>
      <c r="B141" s="743"/>
      <c r="C141" s="755"/>
      <c r="D141" s="755"/>
      <c r="E141" s="755"/>
      <c r="F141" s="754"/>
      <c r="G141" s="753"/>
      <c r="H141" s="742"/>
      <c r="I141" s="752"/>
    </row>
    <row r="142" spans="1:10" s="444" customFormat="1" ht="15.75">
      <c r="A142" s="744"/>
      <c r="B142" s="816"/>
      <c r="C142" s="1492" t="s">
        <v>900</v>
      </c>
      <c r="D142" s="1492"/>
      <c r="E142" s="1492"/>
      <c r="F142" s="767"/>
      <c r="G142" s="766" t="s">
        <v>389</v>
      </c>
      <c r="H142" s="745">
        <v>45000</v>
      </c>
      <c r="I142" s="817"/>
      <c r="J142" s="444">
        <v>7762.5</v>
      </c>
    </row>
    <row r="143" spans="1:10" s="444" customFormat="1" ht="15.75">
      <c r="A143" s="744"/>
      <c r="B143" s="743"/>
      <c r="C143" s="755" t="s">
        <v>899</v>
      </c>
      <c r="D143" s="743" t="s">
        <v>898</v>
      </c>
      <c r="E143" s="755"/>
      <c r="F143" s="754"/>
      <c r="G143" s="725" t="s">
        <v>389</v>
      </c>
      <c r="H143" s="747">
        <v>1000</v>
      </c>
      <c r="I143" s="739"/>
    </row>
    <row r="144" spans="1:10" s="444" customFormat="1" ht="15.75">
      <c r="A144" s="744"/>
      <c r="B144" s="743"/>
      <c r="C144" s="743"/>
      <c r="D144" s="743"/>
      <c r="E144" s="743"/>
      <c r="F144" s="746" t="s">
        <v>6</v>
      </c>
      <c r="G144" s="725" t="s">
        <v>389</v>
      </c>
      <c r="H144" s="740">
        <f>SUM(H142:H143)</f>
        <v>46000</v>
      </c>
      <c r="I144" s="739"/>
      <c r="J144" s="444">
        <f>J142/1.1</f>
        <v>7056.8181818181811</v>
      </c>
    </row>
    <row r="145" spans="1:10" s="744" customFormat="1" ht="15.75">
      <c r="B145" s="1487" t="s">
        <v>1368</v>
      </c>
      <c r="C145" s="1487"/>
      <c r="D145" s="1487"/>
      <c r="E145" s="1487"/>
      <c r="F145" s="1487"/>
      <c r="G145" s="725" t="s">
        <v>389</v>
      </c>
      <c r="H145" s="745">
        <f>H144*10%</f>
        <v>4600</v>
      </c>
      <c r="I145" s="739"/>
      <c r="J145" s="744">
        <v>50</v>
      </c>
    </row>
    <row r="146" spans="1:10" s="744" customFormat="1" ht="19.5" customHeight="1">
      <c r="B146" s="1138"/>
      <c r="C146" s="1138"/>
      <c r="D146" s="1138"/>
      <c r="E146" s="1138"/>
      <c r="F146" s="754" t="s">
        <v>6</v>
      </c>
      <c r="G146" s="725" t="s">
        <v>389</v>
      </c>
      <c r="H146" s="745">
        <f>H145+H144</f>
        <v>50600</v>
      </c>
      <c r="I146" s="739"/>
    </row>
    <row r="147" spans="1:10" s="744" customFormat="1" ht="20.25" customHeight="1">
      <c r="B147" s="1487" t="s">
        <v>1362</v>
      </c>
      <c r="C147" s="1487"/>
      <c r="D147" s="1487"/>
      <c r="E147" s="1487"/>
      <c r="F147" s="1487"/>
      <c r="G147" s="725" t="s">
        <v>389</v>
      </c>
      <c r="H147" s="745">
        <f>7.5%*H146</f>
        <v>3795</v>
      </c>
      <c r="I147" s="739"/>
    </row>
    <row r="148" spans="1:10" s="744" customFormat="1" ht="18">
      <c r="B148" s="743"/>
      <c r="C148" s="764"/>
      <c r="D148" s="764"/>
      <c r="E148" s="764"/>
      <c r="F148" s="1140" t="s">
        <v>6</v>
      </c>
      <c r="G148" s="1139" t="s">
        <v>389</v>
      </c>
      <c r="H148" s="1141">
        <f>H147+H146</f>
        <v>54395</v>
      </c>
      <c r="I148" s="739"/>
    </row>
    <row r="149" spans="1:10" s="444" customFormat="1" ht="14.25" customHeight="1">
      <c r="A149" s="744"/>
      <c r="B149" s="763" t="s">
        <v>904</v>
      </c>
      <c r="C149" s="736"/>
      <c r="D149" s="736"/>
      <c r="E149" s="736"/>
      <c r="F149" s="736"/>
      <c r="G149" s="737"/>
      <c r="H149" s="735"/>
    </row>
    <row r="150" spans="1:10" s="444" customFormat="1" ht="15.75">
      <c r="A150" s="744"/>
      <c r="B150" s="763"/>
      <c r="C150" s="736"/>
      <c r="D150" s="736"/>
      <c r="E150" s="736"/>
      <c r="F150" s="736"/>
      <c r="G150" s="737"/>
      <c r="H150" s="735"/>
    </row>
    <row r="151" spans="1:10" s="444" customFormat="1" ht="15.75">
      <c r="A151" s="744"/>
      <c r="B151" s="1494" t="s">
        <v>953</v>
      </c>
      <c r="C151" s="1491"/>
      <c r="D151" s="1491"/>
      <c r="E151" s="1491"/>
      <c r="F151" s="1491"/>
      <c r="G151" s="1491"/>
      <c r="H151" s="1491"/>
    </row>
    <row r="152" spans="1:10" s="444" customFormat="1" ht="36.75" customHeight="1">
      <c r="A152" s="744"/>
      <c r="B152" s="738"/>
      <c r="C152" s="736"/>
      <c r="D152" s="736"/>
      <c r="E152" s="736"/>
      <c r="F152" s="736"/>
      <c r="G152" s="737"/>
      <c r="H152" s="735"/>
    </row>
    <row r="153" spans="1:10" s="444" customFormat="1" ht="15.75" customHeight="1">
      <c r="A153" s="744"/>
      <c r="B153" s="1486" t="s">
        <v>901</v>
      </c>
      <c r="C153" s="1486"/>
      <c r="D153" s="1486"/>
      <c r="E153" s="1486"/>
      <c r="F153" s="1486"/>
      <c r="G153" s="1486"/>
      <c r="H153" s="1486"/>
      <c r="I153" s="1486"/>
    </row>
    <row r="154" spans="1:10" s="444" customFormat="1" ht="15.75">
      <c r="A154" s="744"/>
      <c r="B154" s="769"/>
      <c r="C154" s="757"/>
      <c r="D154" s="815"/>
      <c r="E154" s="815"/>
      <c r="F154" s="815"/>
      <c r="G154" s="768"/>
      <c r="H154" s="757"/>
      <c r="I154" s="756"/>
    </row>
    <row r="155" spans="1:10" s="444" customFormat="1" ht="15.75">
      <c r="A155" s="744"/>
      <c r="B155" s="817"/>
      <c r="C155" s="1488" t="s">
        <v>900</v>
      </c>
      <c r="D155" s="1488"/>
      <c r="E155" s="1488"/>
      <c r="F155" s="751"/>
      <c r="G155" s="750" t="s">
        <v>389</v>
      </c>
      <c r="H155" s="745">
        <v>62900</v>
      </c>
      <c r="I155" s="817"/>
      <c r="J155" s="444">
        <v>99500</v>
      </c>
    </row>
    <row r="156" spans="1:10" s="444" customFormat="1" ht="15.75">
      <c r="A156" s="744"/>
      <c r="B156" s="739"/>
      <c r="C156" s="749" t="s">
        <v>899</v>
      </c>
      <c r="D156" s="739" t="s">
        <v>898</v>
      </c>
      <c r="E156" s="749"/>
      <c r="F156" s="748"/>
      <c r="G156" s="741" t="s">
        <v>389</v>
      </c>
      <c r="H156" s="747">
        <v>500</v>
      </c>
      <c r="I156" s="739"/>
    </row>
    <row r="157" spans="1:10" s="444" customFormat="1" ht="15.75">
      <c r="A157" s="744"/>
      <c r="B157" s="739"/>
      <c r="C157" s="739"/>
      <c r="D157" s="739"/>
      <c r="E157" s="739"/>
      <c r="F157" s="742" t="s">
        <v>6</v>
      </c>
      <c r="G157" s="741" t="s">
        <v>389</v>
      </c>
      <c r="H157" s="740">
        <f>SUM(H155:H156)</f>
        <v>63400</v>
      </c>
      <c r="I157" s="739"/>
      <c r="J157" s="444">
        <f>J155/1.1</f>
        <v>90454.545454545441</v>
      </c>
    </row>
    <row r="158" spans="1:10" s="744" customFormat="1" ht="15.75">
      <c r="B158" s="1487" t="s">
        <v>1368</v>
      </c>
      <c r="C158" s="1487"/>
      <c r="D158" s="1487"/>
      <c r="E158" s="1487"/>
      <c r="F158" s="1487"/>
      <c r="G158" s="725" t="s">
        <v>389</v>
      </c>
      <c r="H158" s="745">
        <f>H157*10%</f>
        <v>6340</v>
      </c>
      <c r="I158" s="739"/>
      <c r="J158" s="744">
        <v>50</v>
      </c>
    </row>
    <row r="159" spans="1:10" s="744" customFormat="1" ht="19.5" customHeight="1">
      <c r="B159" s="1138"/>
      <c r="C159" s="1138"/>
      <c r="D159" s="1138"/>
      <c r="E159" s="1138"/>
      <c r="F159" s="754" t="s">
        <v>6</v>
      </c>
      <c r="G159" s="725" t="s">
        <v>389</v>
      </c>
      <c r="H159" s="745">
        <f>H158+H157</f>
        <v>69740</v>
      </c>
      <c r="I159" s="739"/>
    </row>
    <row r="160" spans="1:10" s="744" customFormat="1" ht="20.25" customHeight="1">
      <c r="B160" s="1487" t="s">
        <v>1362</v>
      </c>
      <c r="C160" s="1487"/>
      <c r="D160" s="1487"/>
      <c r="E160" s="1487"/>
      <c r="F160" s="1487"/>
      <c r="G160" s="725" t="s">
        <v>389</v>
      </c>
      <c r="H160" s="745">
        <f>7.5%*H159</f>
        <v>5230.5</v>
      </c>
      <c r="I160" s="739"/>
    </row>
    <row r="161" spans="1:10" s="744" customFormat="1" ht="18">
      <c r="B161" s="743"/>
      <c r="C161" s="764"/>
      <c r="D161" s="764"/>
      <c r="E161" s="764"/>
      <c r="F161" s="1140" t="s">
        <v>6</v>
      </c>
      <c r="G161" s="1139" t="s">
        <v>389</v>
      </c>
      <c r="H161" s="1141">
        <f>H160+H159</f>
        <v>74970.5</v>
      </c>
      <c r="I161" s="739"/>
    </row>
    <row r="163" spans="1:10" s="444" customFormat="1" ht="15.75">
      <c r="A163" s="744"/>
      <c r="B163" s="763" t="s">
        <v>902</v>
      </c>
      <c r="C163" s="736"/>
      <c r="D163" s="736"/>
      <c r="E163" s="736"/>
      <c r="F163" s="736"/>
      <c r="G163" s="737"/>
      <c r="H163" s="735"/>
    </row>
    <row r="164" spans="1:10">
      <c r="B164" s="1489" t="s">
        <v>954</v>
      </c>
      <c r="C164" s="1489"/>
      <c r="D164" s="1489"/>
      <c r="E164" s="1489"/>
      <c r="F164" s="1489"/>
      <c r="G164" s="1489"/>
      <c r="H164" s="24"/>
      <c r="J164" s="25"/>
    </row>
    <row r="165" spans="1:10" ht="15.75" customHeight="1">
      <c r="B165" s="824"/>
      <c r="C165" s="824"/>
      <c r="D165" s="824"/>
      <c r="E165" s="824"/>
      <c r="F165" s="824"/>
      <c r="G165" s="825"/>
      <c r="H165" s="24"/>
      <c r="J165" s="25"/>
    </row>
    <row r="166" spans="1:10">
      <c r="B166" s="1490" t="s">
        <v>901</v>
      </c>
      <c r="C166" s="1490"/>
      <c r="D166" s="1490"/>
      <c r="E166" s="1490"/>
      <c r="F166" s="1490"/>
      <c r="G166" s="1490"/>
      <c r="H166" s="1490"/>
      <c r="I166" s="1490"/>
    </row>
    <row r="167" spans="1:10">
      <c r="B167" s="837"/>
      <c r="C167" s="819"/>
      <c r="D167" s="819"/>
      <c r="E167" s="819"/>
      <c r="F167" s="819"/>
      <c r="G167" s="838"/>
      <c r="H167" s="839"/>
      <c r="I167" s="840"/>
    </row>
    <row r="168" spans="1:10">
      <c r="B168" s="821"/>
      <c r="C168" s="586"/>
      <c r="D168" s="586"/>
      <c r="E168" s="586"/>
      <c r="F168" s="826"/>
      <c r="G168" s="566"/>
      <c r="H168" s="841"/>
      <c r="I168" s="827"/>
    </row>
    <row r="169" spans="1:10">
      <c r="B169" s="821"/>
      <c r="C169" s="586" t="s">
        <v>955</v>
      </c>
      <c r="D169" s="586"/>
      <c r="E169" s="586"/>
      <c r="F169" s="826"/>
      <c r="G169" s="566"/>
      <c r="H169" s="842">
        <v>63000</v>
      </c>
      <c r="I169" s="827"/>
    </row>
    <row r="170" spans="1:10">
      <c r="B170" s="821"/>
      <c r="C170" s="586" t="s">
        <v>956</v>
      </c>
      <c r="D170" s="586"/>
      <c r="E170" s="586"/>
      <c r="F170" s="826"/>
      <c r="G170" s="566"/>
      <c r="H170" s="842">
        <v>9000</v>
      </c>
      <c r="I170" s="827"/>
    </row>
    <row r="171" spans="1:10">
      <c r="B171" s="731"/>
      <c r="C171" s="1487" t="s">
        <v>900</v>
      </c>
      <c r="D171" s="1487"/>
      <c r="E171" s="1487"/>
      <c r="F171" s="567"/>
      <c r="G171" s="843" t="s">
        <v>389</v>
      </c>
      <c r="H171" s="844">
        <f>SUM(H169:H170)</f>
        <v>72000</v>
      </c>
      <c r="I171" s="829"/>
    </row>
    <row r="172" spans="1:10">
      <c r="B172" s="821"/>
      <c r="C172" s="586" t="s">
        <v>899</v>
      </c>
      <c r="D172" s="821" t="s">
        <v>898</v>
      </c>
      <c r="E172" s="586"/>
      <c r="F172" s="826"/>
      <c r="G172" s="820" t="s">
        <v>389</v>
      </c>
      <c r="H172" s="842">
        <v>1000</v>
      </c>
      <c r="I172" s="831"/>
    </row>
    <row r="173" spans="1:10">
      <c r="B173" s="821"/>
      <c r="C173" s="821"/>
      <c r="D173" s="821"/>
      <c r="E173" s="821"/>
      <c r="F173" s="568" t="s">
        <v>6</v>
      </c>
      <c r="G173" s="820" t="s">
        <v>389</v>
      </c>
      <c r="H173" s="845">
        <f>SUM(H171:H172)</f>
        <v>73000</v>
      </c>
      <c r="I173" s="831"/>
    </row>
    <row r="174" spans="1:10" s="744" customFormat="1" ht="15.75">
      <c r="B174" s="1487" t="s">
        <v>1368</v>
      </c>
      <c r="C174" s="1487"/>
      <c r="D174" s="1487"/>
      <c r="E174" s="1487"/>
      <c r="F174" s="1487"/>
      <c r="G174" s="725" t="s">
        <v>389</v>
      </c>
      <c r="H174" s="745">
        <f>H173*10%</f>
        <v>7300</v>
      </c>
      <c r="I174" s="739"/>
      <c r="J174" s="744">
        <v>50</v>
      </c>
    </row>
    <row r="175" spans="1:10" s="744" customFormat="1" ht="19.5" customHeight="1">
      <c r="B175" s="1138"/>
      <c r="C175" s="1138"/>
      <c r="D175" s="1138"/>
      <c r="E175" s="1138"/>
      <c r="F175" s="754" t="s">
        <v>6</v>
      </c>
      <c r="G175" s="725" t="s">
        <v>389</v>
      </c>
      <c r="H175" s="745">
        <f>H174+H173</f>
        <v>80300</v>
      </c>
      <c r="I175" s="739"/>
    </row>
    <row r="176" spans="1:10" s="744" customFormat="1" ht="20.25" customHeight="1">
      <c r="B176" s="1487" t="s">
        <v>1362</v>
      </c>
      <c r="C176" s="1487"/>
      <c r="D176" s="1487"/>
      <c r="E176" s="1487"/>
      <c r="F176" s="1487"/>
      <c r="G176" s="725" t="s">
        <v>389</v>
      </c>
      <c r="H176" s="745">
        <f>7.5%*H175</f>
        <v>6022.5</v>
      </c>
      <c r="I176" s="739"/>
    </row>
    <row r="177" spans="2:10" s="744" customFormat="1" ht="18">
      <c r="B177" s="743"/>
      <c r="C177" s="764"/>
      <c r="D177" s="764"/>
      <c r="E177" s="764"/>
      <c r="F177" s="1140" t="s">
        <v>6</v>
      </c>
      <c r="G177" s="1139" t="s">
        <v>389</v>
      </c>
      <c r="H177" s="1141">
        <f>H176+H175</f>
        <v>86322.5</v>
      </c>
      <c r="I177" s="739"/>
    </row>
    <row r="179" spans="2:10" s="444" customFormat="1" ht="14.25" customHeight="1">
      <c r="B179" s="736"/>
      <c r="C179" s="736"/>
      <c r="D179" s="736"/>
      <c r="E179" s="736"/>
      <c r="F179" s="736"/>
      <c r="G179" s="736"/>
      <c r="H179" s="735"/>
      <c r="J179" s="444">
        <f>J113-J117</f>
        <v>7056.8181818181811</v>
      </c>
    </row>
    <row r="183" spans="2:10" ht="20.25" customHeight="1"/>
    <row r="185" spans="2:10" ht="15.75" customHeight="1"/>
  </sheetData>
  <mergeCells count="65">
    <mergeCell ref="A1:I1"/>
    <mergeCell ref="A2:I2"/>
    <mergeCell ref="A3:I3"/>
    <mergeCell ref="B7:G7"/>
    <mergeCell ref="B8:H8"/>
    <mergeCell ref="B6:H6"/>
    <mergeCell ref="B77:G77"/>
    <mergeCell ref="B79:I79"/>
    <mergeCell ref="B64:I64"/>
    <mergeCell ref="B48:G48"/>
    <mergeCell ref="C67:E67"/>
    <mergeCell ref="B50:I50"/>
    <mergeCell ref="C52:E52"/>
    <mergeCell ref="B55:F55"/>
    <mergeCell ref="B57:F57"/>
    <mergeCell ref="B70:F70"/>
    <mergeCell ref="B72:F72"/>
    <mergeCell ref="C127:E127"/>
    <mergeCell ref="B13:F13"/>
    <mergeCell ref="B9:I9"/>
    <mergeCell ref="C24:E24"/>
    <mergeCell ref="B34:G34"/>
    <mergeCell ref="C11:E11"/>
    <mergeCell ref="B20:G20"/>
    <mergeCell ref="B22:I22"/>
    <mergeCell ref="B36:I36"/>
    <mergeCell ref="C38:E38"/>
    <mergeCell ref="B15:F15"/>
    <mergeCell ref="B27:F27"/>
    <mergeCell ref="B29:F29"/>
    <mergeCell ref="B41:F41"/>
    <mergeCell ref="B43:F43"/>
    <mergeCell ref="B62:G62"/>
    <mergeCell ref="B92:G92"/>
    <mergeCell ref="C82:E82"/>
    <mergeCell ref="B121:G121"/>
    <mergeCell ref="B123:I123"/>
    <mergeCell ref="B153:I153"/>
    <mergeCell ref="C97:E97"/>
    <mergeCell ref="B137:G137"/>
    <mergeCell ref="C142:E142"/>
    <mergeCell ref="B151:H151"/>
    <mergeCell ref="B130:F130"/>
    <mergeCell ref="B85:F85"/>
    <mergeCell ref="B87:F87"/>
    <mergeCell ref="B100:F100"/>
    <mergeCell ref="B102:F102"/>
    <mergeCell ref="B114:F114"/>
    <mergeCell ref="B116:F116"/>
    <mergeCell ref="B94:I94"/>
    <mergeCell ref="B174:F174"/>
    <mergeCell ref="B176:F176"/>
    <mergeCell ref="B132:F132"/>
    <mergeCell ref="B145:F145"/>
    <mergeCell ref="B147:F147"/>
    <mergeCell ref="B158:F158"/>
    <mergeCell ref="B160:F160"/>
    <mergeCell ref="B139:I139"/>
    <mergeCell ref="C171:E171"/>
    <mergeCell ref="C155:E155"/>
    <mergeCell ref="C111:E111"/>
    <mergeCell ref="B164:G164"/>
    <mergeCell ref="B166:I166"/>
    <mergeCell ref="B106:G106"/>
    <mergeCell ref="B108:I108"/>
  </mergeCells>
  <pageMargins left="0.7" right="0.7" top="0.75" bottom="0.75" header="0.3" footer="0.3"/>
  <pageSetup paperSize="9" fitToHeight="0" orientation="portrait" r:id="rId1"/>
  <rowBreaks count="3" manualBreakCount="3">
    <brk id="31" max="8" man="1"/>
    <brk id="74" max="8" man="1"/>
    <brk id="134" max="8" man="1"/>
  </rowBreaks>
</worksheet>
</file>

<file path=xl/worksheets/sheet25.xml><?xml version="1.0" encoding="utf-8"?>
<worksheet xmlns="http://schemas.openxmlformats.org/spreadsheetml/2006/main" xmlns:r="http://schemas.openxmlformats.org/officeDocument/2006/relationships">
  <sheetPr>
    <pageSetUpPr fitToPage="1"/>
  </sheetPr>
  <dimension ref="A1:J292"/>
  <sheetViews>
    <sheetView view="pageBreakPreview" topLeftCell="A277" zoomScaleSheetLayoutView="100" workbookViewId="0">
      <selection activeCell="K41" sqref="K41"/>
    </sheetView>
  </sheetViews>
  <sheetFormatPr defaultRowHeight="15"/>
  <cols>
    <col min="1" max="1" width="15" customWidth="1"/>
    <col min="2" max="2" width="16.28515625" customWidth="1"/>
    <col min="3" max="3" width="9.7109375" customWidth="1"/>
    <col min="6" max="6" width="10.42578125" bestFit="1" customWidth="1"/>
    <col min="7" max="7" width="16.85546875" customWidth="1"/>
    <col min="9" max="9" width="12.42578125" bestFit="1" customWidth="1"/>
    <col min="10" max="10" width="12.7109375" bestFit="1" customWidth="1"/>
    <col min="11" max="11" width="10.140625" customWidth="1"/>
  </cols>
  <sheetData>
    <row r="1" spans="1:10" s="561" customFormat="1" ht="25.5" customHeight="1">
      <c r="A1" s="1473" t="s">
        <v>94</v>
      </c>
      <c r="B1" s="1473"/>
      <c r="C1" s="1473"/>
      <c r="D1" s="1473"/>
      <c r="E1" s="1473"/>
      <c r="F1" s="1473"/>
      <c r="G1" s="1473"/>
      <c r="H1" s="1473"/>
      <c r="I1" s="1473"/>
    </row>
    <row r="2" spans="1:10" s="561" customFormat="1" ht="20.25" customHeight="1">
      <c r="A2" s="1473" t="s">
        <v>720</v>
      </c>
      <c r="B2" s="1473"/>
      <c r="C2" s="1473"/>
      <c r="D2" s="1473"/>
      <c r="E2" s="1473"/>
      <c r="F2" s="1473"/>
      <c r="G2" s="1473"/>
      <c r="H2" s="1473"/>
      <c r="I2" s="1473"/>
    </row>
    <row r="3" spans="1:10" s="561" customFormat="1" ht="20.25">
      <c r="A3" s="1500" t="s">
        <v>475</v>
      </c>
      <c r="B3" s="1500"/>
      <c r="C3" s="1500"/>
      <c r="D3" s="1500"/>
      <c r="E3" s="1500"/>
      <c r="F3" s="1500"/>
      <c r="G3" s="1500"/>
      <c r="H3" s="1500"/>
      <c r="I3" s="1500"/>
    </row>
    <row r="4" spans="1:10" s="561" customFormat="1" ht="7.5" customHeight="1">
      <c r="A4" s="562"/>
      <c r="B4" s="562"/>
      <c r="C4" s="562"/>
      <c r="D4" s="562"/>
      <c r="E4" s="562"/>
      <c r="F4" s="562"/>
      <c r="G4" s="562"/>
      <c r="H4" s="562"/>
      <c r="I4" s="563"/>
    </row>
    <row r="5" spans="1:10" s="561" customFormat="1" ht="18">
      <c r="A5" s="1501" t="s">
        <v>721</v>
      </c>
      <c r="B5" s="1501"/>
      <c r="C5" s="1501"/>
      <c r="D5" s="1501"/>
      <c r="E5" s="1501"/>
      <c r="F5" s="1501"/>
      <c r="G5" s="1501"/>
      <c r="H5" s="1501"/>
      <c r="I5" s="1501"/>
    </row>
    <row r="6" spans="1:10">
      <c r="A6" s="1518" t="s">
        <v>722</v>
      </c>
      <c r="B6" s="1518"/>
    </row>
    <row r="7" spans="1:10">
      <c r="A7" s="784"/>
      <c r="B7" s="784"/>
      <c r="C7" s="1497" t="s">
        <v>945</v>
      </c>
      <c r="D7" s="1497"/>
      <c r="E7" s="1497"/>
      <c r="F7" s="1497"/>
      <c r="G7" s="784"/>
      <c r="H7" s="784"/>
      <c r="I7" s="784"/>
      <c r="J7" s="784"/>
    </row>
    <row r="8" spans="1:10">
      <c r="A8" s="784"/>
      <c r="B8" s="784"/>
      <c r="C8" s="784"/>
      <c r="D8" s="786"/>
      <c r="E8" s="787"/>
      <c r="F8" s="784"/>
      <c r="G8" s="784"/>
      <c r="H8" s="784"/>
      <c r="I8" s="784"/>
      <c r="J8" s="784"/>
    </row>
    <row r="9" spans="1:10">
      <c r="A9" s="788"/>
      <c r="B9" s="789"/>
      <c r="C9" s="1533" t="s">
        <v>923</v>
      </c>
      <c r="D9" s="1533"/>
      <c r="E9" s="1533"/>
      <c r="F9" s="1533"/>
      <c r="G9" s="1533"/>
      <c r="H9" s="784"/>
      <c r="I9" s="784"/>
      <c r="J9" s="784"/>
    </row>
    <row r="10" spans="1:10">
      <c r="A10" s="789"/>
      <c r="B10" s="789"/>
      <c r="C10" s="790"/>
      <c r="D10" s="791"/>
      <c r="E10" s="792"/>
      <c r="F10" s="784"/>
      <c r="G10" s="784"/>
      <c r="H10" s="784"/>
      <c r="I10" s="784"/>
      <c r="J10" s="784"/>
    </row>
    <row r="11" spans="1:10" ht="105">
      <c r="A11" s="789"/>
      <c r="B11" s="789"/>
      <c r="C11" s="793" t="s">
        <v>924</v>
      </c>
      <c r="D11" s="791"/>
      <c r="E11" s="792"/>
      <c r="F11" s="784"/>
      <c r="G11" s="785" t="s">
        <v>925</v>
      </c>
      <c r="H11" s="784"/>
      <c r="I11" s="784"/>
      <c r="J11" s="784"/>
    </row>
    <row r="12" spans="1:10">
      <c r="A12" s="789"/>
      <c r="B12" s="789"/>
      <c r="C12" s="794"/>
      <c r="D12" s="791"/>
      <c r="E12" s="792"/>
      <c r="F12" s="784"/>
      <c r="G12" s="784"/>
      <c r="H12" s="784"/>
      <c r="I12" s="784"/>
      <c r="J12" s="784"/>
    </row>
    <row r="13" spans="1:10" ht="30">
      <c r="A13" s="789"/>
      <c r="B13" s="789"/>
      <c r="C13" s="793" t="s">
        <v>926</v>
      </c>
      <c r="D13" s="791"/>
      <c r="E13" s="792"/>
      <c r="F13" s="784"/>
      <c r="G13" s="784"/>
      <c r="H13" s="784"/>
      <c r="I13" s="784"/>
      <c r="J13" s="784"/>
    </row>
    <row r="14" spans="1:10" ht="17.25" customHeight="1">
      <c r="A14" s="789"/>
      <c r="B14" s="789"/>
      <c r="C14" s="794"/>
      <c r="D14" s="791"/>
      <c r="E14" s="792"/>
      <c r="F14" s="784"/>
      <c r="G14" s="784"/>
      <c r="H14" s="784"/>
      <c r="I14" s="784"/>
      <c r="J14" s="784"/>
    </row>
    <row r="15" spans="1:10" ht="17.25" customHeight="1">
      <c r="A15" s="789"/>
      <c r="B15" s="789">
        <v>1060</v>
      </c>
      <c r="C15" s="794" t="s">
        <v>927</v>
      </c>
      <c r="D15" s="795">
        <v>1.17</v>
      </c>
      <c r="E15" s="796" t="s">
        <v>2</v>
      </c>
      <c r="F15" s="797">
        <f>1800*1.25</f>
        <v>2250</v>
      </c>
      <c r="G15" s="798" t="s">
        <v>2</v>
      </c>
      <c r="H15" s="784"/>
      <c r="I15" s="784"/>
      <c r="J15" s="797">
        <f>D15*F15</f>
        <v>2632.5</v>
      </c>
    </row>
    <row r="16" spans="1:10" ht="17.25" customHeight="1">
      <c r="A16" s="789"/>
      <c r="B16" s="799"/>
      <c r="C16" s="794"/>
      <c r="D16" s="800"/>
      <c r="E16" s="801"/>
      <c r="F16" s="797"/>
      <c r="G16" s="798"/>
      <c r="H16" s="785" t="s">
        <v>740</v>
      </c>
      <c r="I16" s="802" t="s">
        <v>548</v>
      </c>
      <c r="J16" s="803">
        <f>J15</f>
        <v>2632.5</v>
      </c>
    </row>
    <row r="17" spans="1:10" ht="18" customHeight="1">
      <c r="A17" s="789"/>
      <c r="B17" s="789"/>
      <c r="C17" s="793" t="s">
        <v>928</v>
      </c>
      <c r="D17" s="791"/>
      <c r="E17" s="792"/>
      <c r="F17" s="784"/>
      <c r="G17" s="784"/>
      <c r="H17" s="784"/>
      <c r="I17" s="784"/>
      <c r="J17" s="784"/>
    </row>
    <row r="18" spans="1:10">
      <c r="A18" s="789"/>
      <c r="B18" s="789"/>
      <c r="C18" s="794"/>
      <c r="D18" s="791"/>
      <c r="E18" s="792"/>
      <c r="F18" s="784"/>
      <c r="G18" s="784"/>
      <c r="H18" s="784"/>
      <c r="I18" s="784"/>
      <c r="J18" s="784"/>
    </row>
    <row r="19" spans="1:10">
      <c r="A19" s="789"/>
      <c r="B19" s="789">
        <v>9003</v>
      </c>
      <c r="C19" s="794" t="s">
        <v>929</v>
      </c>
      <c r="D19" s="800">
        <v>2</v>
      </c>
      <c r="E19" s="792" t="s">
        <v>930</v>
      </c>
      <c r="F19" s="797">
        <f>350*1.25</f>
        <v>437.5</v>
      </c>
      <c r="G19" s="804" t="s">
        <v>931</v>
      </c>
      <c r="H19" s="784"/>
      <c r="I19" s="805"/>
      <c r="J19" s="797">
        <f>D19*F19</f>
        <v>875</v>
      </c>
    </row>
    <row r="20" spans="1:10" ht="15" customHeight="1">
      <c r="A20" s="789"/>
      <c r="B20" s="789">
        <v>9005</v>
      </c>
      <c r="C20" s="794" t="s">
        <v>932</v>
      </c>
      <c r="D20" s="800">
        <v>0.25</v>
      </c>
      <c r="E20" s="801" t="s">
        <v>5</v>
      </c>
      <c r="F20" s="797">
        <f>400*1.25</f>
        <v>500</v>
      </c>
      <c r="G20" s="786" t="s">
        <v>931</v>
      </c>
      <c r="H20" s="784"/>
      <c r="I20" s="784"/>
      <c r="J20" s="797">
        <f>D20*F20</f>
        <v>125</v>
      </c>
    </row>
    <row r="21" spans="1:10">
      <c r="A21" s="789"/>
      <c r="B21" s="784"/>
      <c r="C21" s="784" t="s">
        <v>933</v>
      </c>
      <c r="D21" s="784" t="s">
        <v>934</v>
      </c>
      <c r="E21" s="784"/>
      <c r="F21" s="784"/>
      <c r="G21" s="784"/>
      <c r="H21" s="784"/>
      <c r="I21" s="784"/>
      <c r="J21" s="806">
        <f>10*1.25</f>
        <v>12.5</v>
      </c>
    </row>
    <row r="22" spans="1:10">
      <c r="A22" s="789"/>
      <c r="B22" s="789"/>
      <c r="C22" s="794"/>
      <c r="D22" s="791"/>
      <c r="E22" s="792"/>
      <c r="F22" s="784"/>
      <c r="G22" s="784"/>
      <c r="H22" s="785" t="s">
        <v>743</v>
      </c>
      <c r="I22" s="802" t="s">
        <v>935</v>
      </c>
      <c r="J22" s="803">
        <f>SUM(J19:J21)</f>
        <v>1012.5</v>
      </c>
    </row>
    <row r="23" spans="1:10" ht="28.5">
      <c r="A23" s="789"/>
      <c r="B23" s="789"/>
      <c r="C23" s="794" t="s">
        <v>936</v>
      </c>
      <c r="D23" s="791"/>
      <c r="E23" s="792"/>
      <c r="F23" s="784"/>
      <c r="G23" s="784"/>
      <c r="H23" s="784"/>
      <c r="I23" s="802" t="s">
        <v>548</v>
      </c>
      <c r="J23" s="803">
        <f>J22+J16</f>
        <v>3645</v>
      </c>
    </row>
    <row r="24" spans="1:10" ht="57">
      <c r="A24" s="789"/>
      <c r="B24" s="789"/>
      <c r="C24" s="794" t="s">
        <v>944</v>
      </c>
      <c r="D24" s="791"/>
      <c r="E24" s="792"/>
      <c r="F24" s="784"/>
      <c r="G24" s="784"/>
      <c r="H24" s="784"/>
      <c r="I24" s="807" t="s">
        <v>548</v>
      </c>
      <c r="J24" s="804">
        <f>20%*J23</f>
        <v>729</v>
      </c>
    </row>
    <row r="25" spans="1:10" ht="28.5">
      <c r="A25" s="789"/>
      <c r="B25" s="789"/>
      <c r="C25" s="794" t="s">
        <v>937</v>
      </c>
      <c r="D25" s="791"/>
      <c r="E25" s="792"/>
      <c r="F25" s="784"/>
      <c r="G25" s="784"/>
      <c r="H25" s="784"/>
      <c r="I25" s="807" t="s">
        <v>548</v>
      </c>
      <c r="J25" s="804">
        <f>SUM(J23:J24)</f>
        <v>4374</v>
      </c>
    </row>
    <row r="26" spans="1:10" ht="75">
      <c r="A26" s="789"/>
      <c r="B26" s="789"/>
      <c r="C26" s="793" t="s">
        <v>938</v>
      </c>
      <c r="D26" s="791"/>
      <c r="E26" s="792"/>
      <c r="F26" s="784"/>
      <c r="G26" s="784"/>
      <c r="H26" s="802" t="s">
        <v>548</v>
      </c>
      <c r="I26" s="808">
        <v>4374</v>
      </c>
      <c r="J26" s="785" t="s">
        <v>939</v>
      </c>
    </row>
    <row r="27" spans="1:10" ht="18">
      <c r="A27" s="1498" t="s">
        <v>942</v>
      </c>
      <c r="B27" s="1498"/>
      <c r="C27" s="564"/>
      <c r="D27" s="564"/>
      <c r="E27" s="564"/>
      <c r="F27" s="564"/>
      <c r="G27" s="564"/>
      <c r="H27" s="564"/>
      <c r="I27" s="564"/>
    </row>
    <row r="28" spans="1:10">
      <c r="A28" s="1502" t="s">
        <v>723</v>
      </c>
      <c r="B28" s="1502"/>
      <c r="C28" s="1502"/>
      <c r="D28" s="1502"/>
      <c r="E28" s="1502"/>
      <c r="F28" s="1502"/>
      <c r="G28" s="1502"/>
      <c r="H28" s="1502"/>
      <c r="I28" s="1502"/>
    </row>
    <row r="29" spans="1:10">
      <c r="A29" s="1503" t="s">
        <v>724</v>
      </c>
      <c r="B29" s="1503"/>
      <c r="C29" s="1503"/>
      <c r="D29" s="1503"/>
      <c r="E29" s="1503"/>
      <c r="F29" s="1503"/>
      <c r="G29" s="1503"/>
      <c r="H29" s="1503"/>
      <c r="I29" s="1503"/>
    </row>
    <row r="30" spans="1:10" ht="18">
      <c r="A30" s="564"/>
      <c r="B30" s="564"/>
      <c r="C30" s="564"/>
      <c r="D30" s="564"/>
      <c r="E30" s="564"/>
      <c r="F30" s="564"/>
      <c r="G30" s="564"/>
      <c r="H30" s="564"/>
      <c r="I30" s="564"/>
    </row>
    <row r="31" spans="1:10">
      <c r="A31" s="1504" t="s">
        <v>725</v>
      </c>
      <c r="B31" s="1504"/>
      <c r="C31" s="565">
        <v>1</v>
      </c>
      <c r="D31" s="561" t="s">
        <v>726</v>
      </c>
      <c r="E31" s="561" t="s">
        <v>727</v>
      </c>
      <c r="F31" s="565">
        <f>650+35</f>
        <v>685</v>
      </c>
      <c r="G31" s="561" t="s">
        <v>728</v>
      </c>
      <c r="H31" s="561" t="s">
        <v>548</v>
      </c>
      <c r="I31" s="565">
        <f>F31*C31</f>
        <v>685</v>
      </c>
    </row>
    <row r="32" spans="1:10">
      <c r="A32" s="1504" t="s">
        <v>729</v>
      </c>
      <c r="B32" s="1504"/>
      <c r="C32" s="565">
        <v>1</v>
      </c>
      <c r="D32" s="561" t="s">
        <v>726</v>
      </c>
      <c r="E32" s="561" t="s">
        <v>727</v>
      </c>
      <c r="F32" s="566">
        <v>650</v>
      </c>
      <c r="G32" s="561" t="s">
        <v>3</v>
      </c>
      <c r="H32" s="561" t="s">
        <v>548</v>
      </c>
      <c r="I32" s="565">
        <f>F32*C32</f>
        <v>650</v>
      </c>
    </row>
    <row r="33" spans="1:9" ht="77.25" customHeight="1">
      <c r="A33" s="564"/>
      <c r="B33" s="565"/>
      <c r="C33" s="565"/>
      <c r="D33" s="567"/>
      <c r="E33" s="567"/>
      <c r="F33" s="567"/>
      <c r="G33" s="567"/>
      <c r="H33" s="561"/>
      <c r="I33" s="568"/>
    </row>
    <row r="34" spans="1:9" ht="15" customHeight="1">
      <c r="A34" s="1504" t="s">
        <v>730</v>
      </c>
      <c r="B34" s="1504"/>
      <c r="C34" s="565"/>
      <c r="D34" s="567"/>
      <c r="E34" s="567"/>
      <c r="F34" s="567"/>
      <c r="G34" s="567"/>
      <c r="H34" s="561" t="s">
        <v>548</v>
      </c>
      <c r="I34" s="568">
        <f>I31-I32</f>
        <v>35</v>
      </c>
    </row>
    <row r="35" spans="1:9" ht="18">
      <c r="A35" s="564"/>
      <c r="B35" s="569"/>
      <c r="C35" s="561"/>
      <c r="D35" s="561"/>
      <c r="E35" s="561"/>
      <c r="F35" s="561"/>
      <c r="G35" s="575" t="s">
        <v>711</v>
      </c>
      <c r="H35" s="576" t="s">
        <v>548</v>
      </c>
      <c r="I35" s="575">
        <f>I34</f>
        <v>35</v>
      </c>
    </row>
    <row r="36" spans="1:9" ht="18">
      <c r="A36" s="1498" t="s">
        <v>943</v>
      </c>
      <c r="B36" s="1498"/>
      <c r="C36" s="707"/>
      <c r="D36" s="707"/>
      <c r="E36" s="707"/>
      <c r="F36" s="707"/>
      <c r="G36" s="707"/>
      <c r="H36" s="707"/>
      <c r="I36" s="707"/>
    </row>
    <row r="37" spans="1:9" ht="18">
      <c r="A37" s="707"/>
      <c r="B37" s="707"/>
      <c r="C37" s="707"/>
      <c r="D37" s="707"/>
      <c r="E37" s="707"/>
      <c r="F37" s="707"/>
      <c r="G37" s="707"/>
      <c r="H37" s="707"/>
      <c r="I37" s="707"/>
    </row>
    <row r="38" spans="1:9">
      <c r="A38" s="1502" t="s">
        <v>897</v>
      </c>
      <c r="B38" s="1502"/>
      <c r="C38" s="1502"/>
      <c r="D38" s="1502"/>
      <c r="E38" s="1502"/>
      <c r="F38" s="1502"/>
      <c r="G38" s="1502"/>
      <c r="H38" s="1502"/>
      <c r="I38" s="1502"/>
    </row>
    <row r="39" spans="1:9">
      <c r="A39" s="1502"/>
      <c r="B39" s="1502"/>
      <c r="C39" s="1502"/>
      <c r="D39" s="1502"/>
      <c r="E39" s="1502"/>
      <c r="F39" s="1502"/>
      <c r="G39" s="1502"/>
      <c r="H39" s="1502"/>
      <c r="I39" s="1502"/>
    </row>
    <row r="40" spans="1:9">
      <c r="A40" s="1502"/>
      <c r="B40" s="1502"/>
      <c r="C40" s="1502"/>
      <c r="D40" s="1502"/>
      <c r="E40" s="1502"/>
      <c r="F40" s="1502"/>
      <c r="G40" s="1502"/>
      <c r="H40" s="1502"/>
      <c r="I40" s="1502"/>
    </row>
    <row r="41" spans="1:9">
      <c r="A41" s="1503" t="s">
        <v>892</v>
      </c>
      <c r="B41" s="1503"/>
      <c r="C41" s="1503"/>
      <c r="D41" s="1503"/>
      <c r="E41" s="1503"/>
      <c r="F41" s="1503"/>
      <c r="G41" s="1503"/>
      <c r="H41" s="1503"/>
      <c r="I41" s="1503"/>
    </row>
    <row r="42" spans="1:9" ht="18">
      <c r="A42" s="707"/>
      <c r="B42" s="707"/>
      <c r="C42" s="707"/>
      <c r="D42" s="707"/>
      <c r="E42" s="707"/>
      <c r="F42" s="707"/>
      <c r="G42" s="707"/>
      <c r="H42" s="707"/>
      <c r="I42" s="707"/>
    </row>
    <row r="43" spans="1:9" ht="18">
      <c r="A43" s="707"/>
      <c r="B43" s="708" t="s">
        <v>893</v>
      </c>
      <c r="C43" s="708">
        <v>0.11</v>
      </c>
      <c r="D43" s="561" t="s">
        <v>726</v>
      </c>
      <c r="E43" s="561" t="s">
        <v>727</v>
      </c>
      <c r="F43" s="708">
        <v>650</v>
      </c>
      <c r="G43" s="561" t="s">
        <v>3</v>
      </c>
      <c r="H43" s="561" t="s">
        <v>548</v>
      </c>
      <c r="I43" s="708">
        <f>F43*C43</f>
        <v>71.5</v>
      </c>
    </row>
    <row r="44" spans="1:9" ht="15" customHeight="1">
      <c r="A44" s="707"/>
      <c r="B44" s="708" t="s">
        <v>894</v>
      </c>
      <c r="C44" s="708">
        <v>1.4</v>
      </c>
      <c r="D44" s="561" t="s">
        <v>298</v>
      </c>
      <c r="E44" s="561" t="s">
        <v>727</v>
      </c>
      <c r="F44" s="708">
        <v>11</v>
      </c>
      <c r="G44" s="561" t="s">
        <v>728</v>
      </c>
      <c r="H44" s="561" t="s">
        <v>548</v>
      </c>
      <c r="I44" s="708">
        <f>F44*C44</f>
        <v>15.399999999999999</v>
      </c>
    </row>
    <row r="45" spans="1:9" ht="15" customHeight="1">
      <c r="A45" s="707"/>
      <c r="B45" s="708" t="s">
        <v>895</v>
      </c>
      <c r="C45" s="708">
        <v>3</v>
      </c>
      <c r="D45" s="567" t="s">
        <v>732</v>
      </c>
      <c r="E45" s="567"/>
      <c r="F45" s="567"/>
      <c r="G45" s="567"/>
      <c r="H45" s="561" t="s">
        <v>548</v>
      </c>
      <c r="I45" s="568">
        <v>3</v>
      </c>
    </row>
    <row r="46" spans="1:9" ht="18">
      <c r="A46" s="707"/>
      <c r="B46" s="708" t="s">
        <v>896</v>
      </c>
      <c r="C46" s="708">
        <v>0.5</v>
      </c>
      <c r="D46" s="567" t="s">
        <v>732</v>
      </c>
      <c r="E46" s="567"/>
      <c r="F46" s="567"/>
      <c r="G46" s="567"/>
      <c r="H46" s="561" t="s">
        <v>548</v>
      </c>
      <c r="I46" s="568">
        <v>0.5</v>
      </c>
    </row>
    <row r="47" spans="1:9" ht="18">
      <c r="A47" s="707"/>
      <c r="B47" s="708" t="s">
        <v>6</v>
      </c>
      <c r="C47" s="708"/>
      <c r="D47" s="567" t="s">
        <v>732</v>
      </c>
      <c r="E47" s="567"/>
      <c r="F47" s="567"/>
      <c r="G47" s="567"/>
      <c r="H47" s="561" t="s">
        <v>548</v>
      </c>
      <c r="I47" s="568">
        <f>SUM(I43:I46)</f>
        <v>90.4</v>
      </c>
    </row>
    <row r="48" spans="1:9" ht="18">
      <c r="A48" s="707"/>
      <c r="B48" s="707"/>
      <c r="C48" s="725"/>
      <c r="D48" s="725"/>
      <c r="E48" s="725"/>
      <c r="F48" s="725"/>
      <c r="G48" s="725"/>
      <c r="H48" s="725"/>
      <c r="I48" s="725"/>
    </row>
    <row r="49" spans="1:9" ht="18">
      <c r="A49" s="733"/>
      <c r="B49" s="1504" t="s">
        <v>920</v>
      </c>
      <c r="C49" s="1504"/>
      <c r="D49" s="1504"/>
      <c r="E49" s="1504"/>
      <c r="F49" s="1504"/>
      <c r="G49" s="1504"/>
      <c r="H49" s="1504"/>
      <c r="I49" s="732">
        <f>((I47*20)/100)</f>
        <v>18.079999999999998</v>
      </c>
    </row>
    <row r="50" spans="1:9" ht="18">
      <c r="A50" s="707"/>
      <c r="B50" s="708"/>
      <c r="C50" s="1505" t="s">
        <v>748</v>
      </c>
      <c r="D50" s="1505"/>
      <c r="E50" s="1505"/>
      <c r="F50" s="1505"/>
      <c r="G50" s="1505"/>
      <c r="H50" s="580" t="s">
        <v>548</v>
      </c>
      <c r="I50" s="710">
        <f>I49+I47</f>
        <v>108.48</v>
      </c>
    </row>
    <row r="51" spans="1:9" ht="18">
      <c r="A51" s="707"/>
      <c r="B51" s="569"/>
      <c r="C51" s="561"/>
      <c r="D51" s="561"/>
      <c r="E51" s="576"/>
      <c r="F51" s="576"/>
      <c r="G51" s="575" t="s">
        <v>711</v>
      </c>
      <c r="H51" s="576" t="s">
        <v>548</v>
      </c>
      <c r="I51" s="575">
        <v>109</v>
      </c>
    </row>
    <row r="52" spans="1:9" ht="17.25" customHeight="1">
      <c r="A52" s="1498" t="s">
        <v>749</v>
      </c>
      <c r="B52" s="1498"/>
      <c r="C52" s="561"/>
      <c r="D52" s="561"/>
      <c r="E52" s="561"/>
      <c r="F52" s="561"/>
      <c r="G52" s="568"/>
      <c r="H52" s="561"/>
      <c r="I52" s="568"/>
    </row>
    <row r="53" spans="1:9">
      <c r="A53" s="1499" t="s">
        <v>540</v>
      </c>
      <c r="B53" s="1499"/>
      <c r="C53" s="1499"/>
      <c r="D53" s="1499"/>
      <c r="E53" s="1499"/>
      <c r="F53" s="1499"/>
      <c r="G53" s="1499"/>
      <c r="H53" s="1499"/>
      <c r="I53" s="1499"/>
    </row>
    <row r="54" spans="1:9" ht="15" customHeight="1">
      <c r="A54" s="1503" t="s">
        <v>731</v>
      </c>
      <c r="B54" s="1503"/>
      <c r="C54" s="1503"/>
      <c r="D54" s="1503"/>
      <c r="E54" s="1503"/>
      <c r="F54" s="1503"/>
      <c r="G54" s="1503"/>
      <c r="H54" s="1503"/>
      <c r="I54" s="1503"/>
    </row>
    <row r="55" spans="1:9">
      <c r="A55" s="405" t="s">
        <v>543</v>
      </c>
      <c r="B55" s="1507" t="s">
        <v>544</v>
      </c>
      <c r="C55" s="1507"/>
      <c r="D55" s="1507"/>
      <c r="E55" s="1507"/>
      <c r="F55" s="401"/>
      <c r="G55" s="401"/>
      <c r="H55" s="401"/>
      <c r="I55" s="401"/>
    </row>
    <row r="56" spans="1:9" ht="45.75" customHeight="1">
      <c r="A56" s="401"/>
      <c r="B56" s="401" t="s">
        <v>545</v>
      </c>
      <c r="C56" s="1508" t="s">
        <v>546</v>
      </c>
      <c r="D56" s="1508"/>
      <c r="E56" s="1508"/>
      <c r="F56" s="1508"/>
      <c r="G56" s="1508"/>
      <c r="H56" s="401"/>
      <c r="I56" s="401"/>
    </row>
    <row r="57" spans="1:9">
      <c r="A57" s="401"/>
      <c r="B57" s="401"/>
      <c r="C57" s="401">
        <v>1</v>
      </c>
      <c r="D57" s="401" t="s">
        <v>537</v>
      </c>
      <c r="E57" s="570" t="s">
        <v>547</v>
      </c>
      <c r="F57" s="401">
        <v>88000</v>
      </c>
      <c r="G57" s="401" t="s">
        <v>537</v>
      </c>
      <c r="H57" s="401" t="s">
        <v>548</v>
      </c>
      <c r="I57" s="571">
        <f>F57</f>
        <v>88000</v>
      </c>
    </row>
    <row r="58" spans="1:9">
      <c r="A58" s="401"/>
      <c r="B58" s="401"/>
      <c r="C58" s="401"/>
      <c r="D58" s="401"/>
      <c r="E58" s="401"/>
      <c r="F58" s="570"/>
      <c r="G58" s="401"/>
      <c r="H58" s="401"/>
      <c r="I58" s="401"/>
    </row>
    <row r="59" spans="1:9" ht="15" customHeight="1">
      <c r="A59" s="401"/>
      <c r="B59" s="401" t="s">
        <v>552</v>
      </c>
      <c r="C59" s="402" t="s">
        <v>890</v>
      </c>
      <c r="D59" s="402"/>
      <c r="E59" s="567" t="s">
        <v>732</v>
      </c>
      <c r="F59" s="567"/>
      <c r="G59" s="567"/>
      <c r="H59" s="401" t="s">
        <v>548</v>
      </c>
      <c r="I59" s="571">
        <f>I57*5%</f>
        <v>4400</v>
      </c>
    </row>
    <row r="60" spans="1:9">
      <c r="A60" s="401"/>
      <c r="B60" s="401"/>
      <c r="C60" s="572"/>
      <c r="D60" s="572"/>
      <c r="E60" s="572"/>
      <c r="F60" s="401"/>
      <c r="G60" s="401"/>
      <c r="H60" s="401"/>
      <c r="I60" s="401"/>
    </row>
    <row r="61" spans="1:9">
      <c r="A61" s="401"/>
      <c r="B61" s="401" t="s">
        <v>635</v>
      </c>
      <c r="C61" s="402" t="s">
        <v>553</v>
      </c>
      <c r="D61" s="572"/>
      <c r="E61" s="572"/>
      <c r="F61" s="401"/>
      <c r="G61" s="401"/>
      <c r="H61" s="401"/>
      <c r="I61" s="401"/>
    </row>
    <row r="62" spans="1:9">
      <c r="A62" s="401"/>
      <c r="C62" s="282">
        <v>1</v>
      </c>
      <c r="D62" s="402" t="s">
        <v>537</v>
      </c>
      <c r="E62" s="570" t="s">
        <v>547</v>
      </c>
      <c r="F62" s="401">
        <v>6000</v>
      </c>
      <c r="G62" s="401" t="s">
        <v>537</v>
      </c>
      <c r="H62" s="401" t="s">
        <v>548</v>
      </c>
      <c r="I62" s="571">
        <f>C62*F62</f>
        <v>6000</v>
      </c>
    </row>
    <row r="63" spans="1:9">
      <c r="A63" s="573"/>
      <c r="B63" s="401"/>
      <c r="C63" s="401"/>
      <c r="D63" s="401"/>
      <c r="E63" s="401"/>
      <c r="F63" s="401"/>
      <c r="G63" s="401"/>
      <c r="H63" s="401"/>
      <c r="I63" s="401"/>
    </row>
    <row r="64" spans="1:9">
      <c r="A64" s="401"/>
      <c r="B64" s="401" t="s">
        <v>549</v>
      </c>
      <c r="C64" s="1509" t="s">
        <v>733</v>
      </c>
      <c r="D64" s="1509"/>
      <c r="E64" s="1509"/>
      <c r="F64" s="1509"/>
      <c r="G64" s="1509"/>
      <c r="H64" s="401"/>
      <c r="I64" s="401"/>
    </row>
    <row r="65" spans="1:9">
      <c r="A65" s="401"/>
      <c r="B65" s="401"/>
      <c r="C65" s="1509" t="s">
        <v>886</v>
      </c>
      <c r="D65" s="1509"/>
      <c r="E65" s="1509"/>
      <c r="F65" s="1509"/>
      <c r="G65" s="1509"/>
      <c r="H65" s="401"/>
      <c r="I65" s="401"/>
    </row>
    <row r="66" spans="1:9" ht="31.5" customHeight="1">
      <c r="A66" s="573"/>
      <c r="B66" s="401"/>
      <c r="C66" s="282">
        <v>1</v>
      </c>
      <c r="D66" s="402" t="s">
        <v>537</v>
      </c>
      <c r="E66" s="570" t="s">
        <v>547</v>
      </c>
      <c r="F66" s="401">
        <v>4000</v>
      </c>
      <c r="G66" s="401" t="s">
        <v>537</v>
      </c>
      <c r="H66" s="401" t="s">
        <v>548</v>
      </c>
      <c r="I66" s="571">
        <f>C66*F66</f>
        <v>4000</v>
      </c>
    </row>
    <row r="67" spans="1:9">
      <c r="A67" s="573"/>
      <c r="B67" s="401"/>
      <c r="C67" s="401"/>
      <c r="D67" s="401"/>
      <c r="E67" s="401"/>
      <c r="F67" s="401"/>
      <c r="G67" s="401"/>
      <c r="H67" s="401"/>
      <c r="I67" s="401"/>
    </row>
    <row r="68" spans="1:9">
      <c r="A68" s="573"/>
      <c r="B68" s="401"/>
      <c r="C68" s="401"/>
      <c r="D68" s="401" t="s">
        <v>6</v>
      </c>
      <c r="E68" s="401"/>
      <c r="F68" s="401"/>
      <c r="G68" s="401"/>
      <c r="H68" s="401" t="s">
        <v>548</v>
      </c>
      <c r="I68" s="571">
        <f>SUM(I56:I66)</f>
        <v>102400</v>
      </c>
    </row>
    <row r="69" spans="1:9">
      <c r="A69" s="573"/>
      <c r="B69" s="1504" t="s">
        <v>920</v>
      </c>
      <c r="C69" s="1504"/>
      <c r="D69" s="1504"/>
      <c r="E69" s="1504"/>
      <c r="F69" s="1504"/>
      <c r="G69" s="1504"/>
      <c r="H69" s="1504"/>
      <c r="I69" s="401">
        <f>I68*20%</f>
        <v>20480</v>
      </c>
    </row>
    <row r="70" spans="1:9">
      <c r="A70" s="573"/>
      <c r="B70" s="401"/>
      <c r="C70" s="401"/>
      <c r="D70" s="401"/>
      <c r="E70" s="401"/>
      <c r="F70" s="401"/>
      <c r="G70" s="401"/>
      <c r="H70" s="401"/>
      <c r="I70" s="401"/>
    </row>
    <row r="71" spans="1:9">
      <c r="A71" s="573"/>
      <c r="B71" s="401"/>
      <c r="C71" s="401"/>
      <c r="D71" s="405" t="s">
        <v>6</v>
      </c>
      <c r="E71" s="405"/>
      <c r="F71" s="405"/>
      <c r="G71" s="405"/>
      <c r="H71" s="405" t="s">
        <v>548</v>
      </c>
      <c r="I71" s="574">
        <f>SUM(I68:I69)</f>
        <v>122880</v>
      </c>
    </row>
    <row r="72" spans="1:9">
      <c r="A72" s="573"/>
      <c r="B72" s="573"/>
      <c r="C72" s="573"/>
      <c r="D72" s="573"/>
      <c r="E72" s="573"/>
      <c r="F72" s="573"/>
      <c r="G72" s="573"/>
      <c r="H72" s="573"/>
      <c r="I72" s="573"/>
    </row>
    <row r="73" spans="1:9" ht="18">
      <c r="A73" s="564"/>
      <c r="B73" s="569"/>
      <c r="C73" s="561"/>
      <c r="D73" s="561"/>
      <c r="E73" s="561"/>
      <c r="F73" s="561"/>
      <c r="G73" s="575" t="s">
        <v>711</v>
      </c>
      <c r="H73" s="576" t="s">
        <v>548</v>
      </c>
      <c r="I73" s="715">
        <v>122880</v>
      </c>
    </row>
    <row r="74" spans="1:9">
      <c r="A74" s="1498" t="s">
        <v>751</v>
      </c>
      <c r="B74" s="1498"/>
      <c r="C74" s="405"/>
      <c r="D74" s="1510"/>
      <c r="E74" s="1510"/>
      <c r="F74" s="1510"/>
      <c r="G74" s="1510"/>
      <c r="H74" s="405"/>
      <c r="I74" s="574"/>
    </row>
    <row r="76" spans="1:9">
      <c r="A76" s="1511" t="s">
        <v>734</v>
      </c>
      <c r="B76" s="1511"/>
      <c r="C76" s="1511"/>
      <c r="D76" s="1511"/>
      <c r="E76" s="1511"/>
      <c r="F76" s="1511"/>
      <c r="G76" s="1511"/>
      <c r="H76" s="1511"/>
      <c r="I76" s="1511"/>
    </row>
    <row r="77" spans="1:9">
      <c r="A77" s="1511"/>
      <c r="B77" s="1511"/>
      <c r="C77" s="1511"/>
      <c r="D77" s="1511"/>
      <c r="E77" s="1511"/>
      <c r="F77" s="1511"/>
      <c r="G77" s="1511"/>
      <c r="H77" s="1511"/>
      <c r="I77" s="1511"/>
    </row>
    <row r="78" spans="1:9" ht="49.5" customHeight="1">
      <c r="A78" s="577"/>
      <c r="B78" s="561"/>
      <c r="C78" s="561"/>
      <c r="D78" s="561"/>
      <c r="E78" s="561"/>
      <c r="F78" s="561"/>
      <c r="G78" s="561"/>
      <c r="H78" s="561"/>
      <c r="I78" s="578"/>
    </row>
    <row r="79" spans="1:9">
      <c r="A79" s="1512" t="s">
        <v>735</v>
      </c>
      <c r="B79" s="1512"/>
      <c r="C79" s="1512"/>
      <c r="D79" s="1512"/>
      <c r="E79" s="1512"/>
      <c r="F79" s="1512"/>
      <c r="G79" s="1512"/>
      <c r="H79" s="1512"/>
      <c r="I79" s="1512"/>
    </row>
    <row r="80" spans="1:9" ht="28.5">
      <c r="A80" s="567"/>
      <c r="B80" s="579" t="s">
        <v>736</v>
      </c>
      <c r="C80" s="580">
        <v>1</v>
      </c>
      <c r="D80" s="580" t="s">
        <v>187</v>
      </c>
      <c r="E80" s="580" t="s">
        <v>727</v>
      </c>
      <c r="F80" s="580">
        <v>154</v>
      </c>
      <c r="G80" s="580" t="s">
        <v>3</v>
      </c>
      <c r="H80" s="580" t="s">
        <v>548</v>
      </c>
      <c r="I80" s="581">
        <f>C80*F80</f>
        <v>154</v>
      </c>
    </row>
    <row r="81" spans="1:9">
      <c r="A81" s="582"/>
      <c r="B81" s="1513" t="s">
        <v>737</v>
      </c>
      <c r="C81" s="580">
        <v>2</v>
      </c>
      <c r="D81" s="580" t="s">
        <v>11</v>
      </c>
      <c r="E81" s="580" t="s">
        <v>727</v>
      </c>
      <c r="F81" s="580">
        <v>30</v>
      </c>
      <c r="G81" s="580" t="s">
        <v>738</v>
      </c>
      <c r="H81" s="580" t="s">
        <v>548</v>
      </c>
      <c r="I81" s="581">
        <f>C81*F81</f>
        <v>60</v>
      </c>
    </row>
    <row r="82" spans="1:9">
      <c r="A82" s="582"/>
      <c r="B82" s="1513"/>
      <c r="C82" s="567"/>
      <c r="D82" s="567"/>
      <c r="E82" s="567"/>
      <c r="F82" s="567"/>
      <c r="G82" s="567"/>
      <c r="H82" s="567"/>
      <c r="I82" s="581"/>
    </row>
    <row r="83" spans="1:9">
      <c r="A83" s="582"/>
      <c r="B83" s="567" t="s">
        <v>739</v>
      </c>
      <c r="C83" s="581"/>
      <c r="D83" s="580"/>
      <c r="E83" s="580"/>
      <c r="F83" s="580"/>
      <c r="G83" s="580"/>
      <c r="H83" s="580" t="s">
        <v>548</v>
      </c>
      <c r="I83" s="583">
        <f>0.1*I80</f>
        <v>15.4</v>
      </c>
    </row>
    <row r="84" spans="1:9">
      <c r="A84" s="582"/>
      <c r="B84" s="567"/>
      <c r="C84" s="567"/>
      <c r="D84" s="567"/>
      <c r="E84" s="567"/>
      <c r="F84" s="567"/>
      <c r="G84" s="580" t="s">
        <v>740</v>
      </c>
      <c r="H84" s="580" t="s">
        <v>548</v>
      </c>
      <c r="I84" s="581">
        <f>I80+I81+I83</f>
        <v>229.4</v>
      </c>
    </row>
    <row r="85" spans="1:9">
      <c r="A85" s="561"/>
      <c r="B85" s="561" t="s">
        <v>741</v>
      </c>
      <c r="C85" s="561">
        <v>1</v>
      </c>
      <c r="D85" s="568" t="s">
        <v>187</v>
      </c>
      <c r="E85" s="568" t="s">
        <v>727</v>
      </c>
      <c r="F85" s="568">
        <v>3</v>
      </c>
      <c r="G85" s="568" t="s">
        <v>3</v>
      </c>
      <c r="H85" s="568" t="s">
        <v>548</v>
      </c>
      <c r="I85" s="578">
        <v>3</v>
      </c>
    </row>
    <row r="86" spans="1:9">
      <c r="A86" s="561"/>
      <c r="B86" s="561" t="s">
        <v>742</v>
      </c>
      <c r="C86" s="561">
        <v>1</v>
      </c>
      <c r="D86" s="568" t="s">
        <v>187</v>
      </c>
      <c r="E86" s="568" t="s">
        <v>727</v>
      </c>
      <c r="F86" s="568">
        <v>2.8</v>
      </c>
      <c r="G86" s="568" t="s">
        <v>3</v>
      </c>
      <c r="H86" s="568" t="s">
        <v>548</v>
      </c>
      <c r="I86" s="705">
        <f>C86*F86</f>
        <v>2.8</v>
      </c>
    </row>
    <row r="87" spans="1:9">
      <c r="A87" s="561"/>
      <c r="B87" s="1515" t="s">
        <v>891</v>
      </c>
      <c r="C87" s="1515"/>
      <c r="D87" s="1515"/>
      <c r="E87" s="1515"/>
      <c r="F87" s="1515"/>
      <c r="G87" s="1515"/>
      <c r="H87" s="568" t="s">
        <v>548</v>
      </c>
      <c r="I87" s="584">
        <v>12</v>
      </c>
    </row>
    <row r="88" spans="1:9">
      <c r="A88" s="561"/>
      <c r="B88" s="561"/>
      <c r="C88" s="561"/>
      <c r="D88" s="561"/>
      <c r="E88" s="561"/>
      <c r="F88" s="561"/>
      <c r="G88" s="568" t="s">
        <v>743</v>
      </c>
      <c r="H88" s="568" t="s">
        <v>548</v>
      </c>
      <c r="I88" s="578">
        <f>I85+I86+I87</f>
        <v>17.8</v>
      </c>
    </row>
    <row r="89" spans="1:9">
      <c r="A89" s="561"/>
      <c r="B89" s="561" t="s">
        <v>744</v>
      </c>
      <c r="C89" s="561" t="s">
        <v>745</v>
      </c>
      <c r="D89" s="561"/>
      <c r="E89" s="561"/>
      <c r="F89" s="561"/>
      <c r="G89" s="568" t="s">
        <v>746</v>
      </c>
      <c r="H89" s="568" t="s">
        <v>548</v>
      </c>
      <c r="I89" s="578">
        <v>1.45</v>
      </c>
    </row>
    <row r="90" spans="1:9" ht="31.5" customHeight="1">
      <c r="A90" s="561"/>
      <c r="B90" s="561"/>
      <c r="C90" s="561"/>
      <c r="D90" s="586"/>
      <c r="E90" s="561"/>
      <c r="F90" s="1514" t="s">
        <v>747</v>
      </c>
      <c r="G90" s="1514"/>
      <c r="H90" s="568" t="s">
        <v>548</v>
      </c>
      <c r="I90" s="578">
        <f>I84+I88+I89</f>
        <v>248.65</v>
      </c>
    </row>
    <row r="91" spans="1:9">
      <c r="A91" s="561"/>
      <c r="B91" s="586"/>
      <c r="C91" s="561"/>
      <c r="D91" s="586"/>
      <c r="E91" s="586"/>
      <c r="F91" s="586"/>
      <c r="G91" s="586"/>
      <c r="H91" s="568" t="s">
        <v>548</v>
      </c>
      <c r="I91" s="578">
        <f>I90</f>
        <v>248.65</v>
      </c>
    </row>
    <row r="92" spans="1:9">
      <c r="A92" s="573"/>
      <c r="B92" s="1504" t="s">
        <v>920</v>
      </c>
      <c r="C92" s="1504"/>
      <c r="D92" s="1504"/>
      <c r="E92" s="1504"/>
      <c r="F92" s="1504"/>
      <c r="G92" s="1504"/>
      <c r="H92" s="1504"/>
      <c r="I92" s="401">
        <f>I91*20%</f>
        <v>49.730000000000004</v>
      </c>
    </row>
    <row r="93" spans="1:9">
      <c r="A93" s="561"/>
      <c r="B93" s="561"/>
      <c r="C93" s="561"/>
      <c r="D93" s="1506" t="s">
        <v>748</v>
      </c>
      <c r="E93" s="1506"/>
      <c r="F93" s="1506"/>
      <c r="G93" s="1506"/>
      <c r="H93" s="568" t="s">
        <v>548</v>
      </c>
      <c r="I93" s="578">
        <f>I91+I92</f>
        <v>298.38</v>
      </c>
    </row>
    <row r="94" spans="1:9">
      <c r="A94" s="577"/>
      <c r="B94" s="561"/>
      <c r="C94" s="561"/>
      <c r="D94" s="1517" t="s">
        <v>711</v>
      </c>
      <c r="E94" s="1517"/>
      <c r="F94" s="1517"/>
      <c r="G94" s="1517"/>
      <c r="H94" s="575" t="s">
        <v>548</v>
      </c>
      <c r="I94" s="714">
        <v>299</v>
      </c>
    </row>
    <row r="95" spans="1:9">
      <c r="A95" s="577"/>
      <c r="B95" s="561"/>
      <c r="C95" s="561"/>
      <c r="D95" s="716"/>
      <c r="E95" s="716"/>
      <c r="F95" s="716"/>
      <c r="G95" s="716"/>
      <c r="H95" s="575"/>
      <c r="I95" s="714"/>
    </row>
    <row r="96" spans="1:9">
      <c r="A96" s="1498" t="s">
        <v>763</v>
      </c>
      <c r="B96" s="1498"/>
      <c r="C96" s="561"/>
      <c r="D96" s="588"/>
      <c r="E96" s="588"/>
      <c r="F96" s="588"/>
      <c r="G96" s="588"/>
      <c r="H96" s="568"/>
      <c r="I96" s="587"/>
    </row>
    <row r="97" spans="1:9">
      <c r="A97" s="1511" t="s">
        <v>750</v>
      </c>
      <c r="B97" s="1511"/>
      <c r="C97" s="1511"/>
      <c r="D97" s="1511"/>
      <c r="E97" s="1511"/>
      <c r="F97" s="1511"/>
      <c r="G97" s="1511"/>
      <c r="H97" s="1511"/>
      <c r="I97" s="1511"/>
    </row>
    <row r="98" spans="1:9">
      <c r="A98" s="1511"/>
      <c r="B98" s="1511"/>
      <c r="C98" s="1511"/>
      <c r="D98" s="1511"/>
      <c r="E98" s="1511"/>
      <c r="F98" s="1511"/>
      <c r="G98" s="1511"/>
      <c r="H98" s="1511"/>
      <c r="I98" s="1511"/>
    </row>
    <row r="99" spans="1:9">
      <c r="A99" s="577"/>
      <c r="B99" s="561"/>
      <c r="C99" s="561"/>
      <c r="D99" s="561"/>
      <c r="E99" s="561"/>
      <c r="F99" s="561"/>
      <c r="G99" s="561"/>
      <c r="H99" s="561"/>
      <c r="I99" s="578"/>
    </row>
    <row r="100" spans="1:9">
      <c r="A100" s="1512" t="s">
        <v>735</v>
      </c>
      <c r="B100" s="1512"/>
      <c r="C100" s="1512"/>
      <c r="D100" s="1512"/>
      <c r="E100" s="1512"/>
      <c r="F100" s="1512"/>
      <c r="G100" s="1512"/>
      <c r="H100" s="1512"/>
      <c r="I100" s="1512"/>
    </row>
    <row r="101" spans="1:9" ht="28.5">
      <c r="A101" s="567"/>
      <c r="B101" s="579" t="s">
        <v>736</v>
      </c>
      <c r="C101" s="580">
        <v>1</v>
      </c>
      <c r="D101" s="580" t="s">
        <v>187</v>
      </c>
      <c r="E101" s="580" t="s">
        <v>727</v>
      </c>
      <c r="F101" s="580">
        <v>140</v>
      </c>
      <c r="G101" s="580" t="s">
        <v>3</v>
      </c>
      <c r="H101" s="580" t="s">
        <v>548</v>
      </c>
      <c r="I101" s="581">
        <f>C101*F101</f>
        <v>140</v>
      </c>
    </row>
    <row r="102" spans="1:9">
      <c r="A102" s="582"/>
      <c r="B102" s="1513" t="s">
        <v>737</v>
      </c>
      <c r="C102" s="580">
        <v>2</v>
      </c>
      <c r="D102" s="580" t="s">
        <v>11</v>
      </c>
      <c r="E102" s="580" t="s">
        <v>727</v>
      </c>
      <c r="F102" s="580">
        <v>30</v>
      </c>
      <c r="G102" s="580" t="s">
        <v>738</v>
      </c>
      <c r="H102" s="580" t="s">
        <v>548</v>
      </c>
      <c r="I102" s="581">
        <f>C102*F102</f>
        <v>60</v>
      </c>
    </row>
    <row r="103" spans="1:9">
      <c r="A103" s="582"/>
      <c r="B103" s="1513"/>
      <c r="C103" s="567"/>
      <c r="D103" s="567"/>
      <c r="E103" s="567"/>
      <c r="F103" s="567"/>
      <c r="G103" s="567"/>
      <c r="H103" s="567"/>
      <c r="I103" s="581"/>
    </row>
    <row r="104" spans="1:9">
      <c r="A104" s="582"/>
      <c r="B104" s="704"/>
      <c r="C104" s="567"/>
      <c r="D104" s="567"/>
      <c r="E104" s="567"/>
      <c r="F104" s="567"/>
      <c r="G104" s="567"/>
      <c r="H104" s="567"/>
      <c r="I104" s="706"/>
    </row>
    <row r="105" spans="1:9">
      <c r="A105" s="582"/>
      <c r="B105" s="567" t="s">
        <v>739</v>
      </c>
      <c r="C105" s="581"/>
      <c r="D105" s="580"/>
      <c r="E105" s="580"/>
      <c r="F105" s="580"/>
      <c r="G105" s="580"/>
      <c r="H105" s="580" t="s">
        <v>548</v>
      </c>
      <c r="I105" s="706">
        <f>0.1*I101</f>
        <v>14</v>
      </c>
    </row>
    <row r="106" spans="1:9">
      <c r="A106" s="582"/>
      <c r="B106" s="1520" t="s">
        <v>887</v>
      </c>
      <c r="C106" s="1520"/>
      <c r="D106" s="1520"/>
      <c r="E106" s="1520"/>
      <c r="F106" s="1520"/>
      <c r="G106" s="1520"/>
      <c r="H106" s="568" t="s">
        <v>548</v>
      </c>
      <c r="I106" s="584">
        <v>12</v>
      </c>
    </row>
    <row r="107" spans="1:9">
      <c r="A107" s="582"/>
      <c r="B107" s="567"/>
      <c r="C107" s="567"/>
      <c r="D107" s="567"/>
      <c r="E107" s="567"/>
      <c r="F107" s="567"/>
      <c r="G107" s="580" t="s">
        <v>740</v>
      </c>
      <c r="H107" s="580" t="s">
        <v>548</v>
      </c>
      <c r="I107" s="581">
        <f>I101+I102+I105+I106</f>
        <v>226</v>
      </c>
    </row>
    <row r="108" spans="1:9">
      <c r="A108" s="561"/>
      <c r="B108" s="561" t="s">
        <v>741</v>
      </c>
      <c r="C108" s="561">
        <v>1</v>
      </c>
      <c r="D108" s="568" t="s">
        <v>187</v>
      </c>
      <c r="E108" s="568" t="s">
        <v>727</v>
      </c>
      <c r="F108" s="568">
        <v>3</v>
      </c>
      <c r="G108" s="568" t="s">
        <v>3</v>
      </c>
      <c r="H108" s="568" t="s">
        <v>548</v>
      </c>
      <c r="I108" s="578">
        <v>3</v>
      </c>
    </row>
    <row r="109" spans="1:9">
      <c r="A109" s="561"/>
      <c r="B109" s="561" t="s">
        <v>742</v>
      </c>
      <c r="C109" s="561">
        <v>1</v>
      </c>
      <c r="D109" s="568" t="s">
        <v>187</v>
      </c>
      <c r="E109" s="568" t="s">
        <v>727</v>
      </c>
      <c r="F109" s="568">
        <v>2.8</v>
      </c>
      <c r="G109" s="568" t="s">
        <v>3</v>
      </c>
      <c r="H109" s="568" t="s">
        <v>548</v>
      </c>
      <c r="I109" s="584">
        <f>C109*F109</f>
        <v>2.8</v>
      </c>
    </row>
    <row r="110" spans="1:9">
      <c r="A110" s="561"/>
      <c r="B110" s="1515" t="s">
        <v>891</v>
      </c>
      <c r="C110" s="1515"/>
      <c r="D110" s="1515"/>
      <c r="E110" s="1515"/>
      <c r="F110" s="1515"/>
      <c r="G110" s="1515"/>
      <c r="H110" s="568" t="s">
        <v>548</v>
      </c>
      <c r="I110" s="584">
        <v>12</v>
      </c>
    </row>
    <row r="111" spans="1:9">
      <c r="A111" s="561"/>
      <c r="B111" s="561"/>
      <c r="C111" s="561"/>
      <c r="D111" s="561"/>
      <c r="E111" s="561"/>
      <c r="F111" s="561"/>
      <c r="G111" s="568" t="s">
        <v>743</v>
      </c>
      <c r="H111" s="568" t="s">
        <v>548</v>
      </c>
      <c r="I111" s="578">
        <f>I108+I109</f>
        <v>5.8</v>
      </c>
    </row>
    <row r="112" spans="1:9">
      <c r="A112" s="561"/>
      <c r="B112" s="561" t="s">
        <v>744</v>
      </c>
      <c r="C112" s="561" t="s">
        <v>745</v>
      </c>
      <c r="D112" s="561"/>
      <c r="E112" s="561"/>
      <c r="F112" s="561"/>
      <c r="G112" s="568" t="s">
        <v>746</v>
      </c>
      <c r="H112" s="568" t="s">
        <v>548</v>
      </c>
      <c r="I112" s="578">
        <v>1.45</v>
      </c>
    </row>
    <row r="113" spans="1:9">
      <c r="A113" s="561"/>
      <c r="B113" s="561"/>
      <c r="C113" s="561"/>
      <c r="D113" s="561"/>
      <c r="E113" s="561"/>
      <c r="F113" s="1514" t="s">
        <v>747</v>
      </c>
      <c r="G113" s="1514"/>
      <c r="H113" s="568" t="s">
        <v>548</v>
      </c>
      <c r="I113" s="578">
        <f>I107+I111+I112</f>
        <v>233.25</v>
      </c>
    </row>
    <row r="114" spans="1:9">
      <c r="A114" s="561"/>
      <c r="B114" s="586"/>
      <c r="C114" s="561"/>
      <c r="D114" s="586"/>
      <c r="E114" s="586"/>
      <c r="F114" s="586"/>
      <c r="G114" s="586"/>
      <c r="H114" s="568" t="s">
        <v>548</v>
      </c>
      <c r="I114" s="578">
        <f>I113</f>
        <v>233.25</v>
      </c>
    </row>
    <row r="115" spans="1:9">
      <c r="A115" s="573"/>
      <c r="B115" s="1504" t="s">
        <v>920</v>
      </c>
      <c r="C115" s="1504"/>
      <c r="D115" s="1504"/>
      <c r="E115" s="1504"/>
      <c r="F115" s="1504"/>
      <c r="G115" s="1504"/>
      <c r="H115" s="1504"/>
      <c r="I115" s="401">
        <f>I114*20%</f>
        <v>46.650000000000006</v>
      </c>
    </row>
    <row r="116" spans="1:9">
      <c r="A116" s="561"/>
      <c r="B116" s="561"/>
      <c r="C116" s="561"/>
      <c r="D116" s="1506" t="s">
        <v>748</v>
      </c>
      <c r="E116" s="1506"/>
      <c r="F116" s="1506"/>
      <c r="G116" s="1506"/>
      <c r="H116" s="568" t="s">
        <v>548</v>
      </c>
      <c r="I116" s="578">
        <f>I114+I115</f>
        <v>279.89999999999998</v>
      </c>
    </row>
    <row r="117" spans="1:9">
      <c r="A117" s="577"/>
      <c r="B117" s="561"/>
      <c r="C117" s="561"/>
      <c r="D117" s="1517" t="s">
        <v>711</v>
      </c>
      <c r="E117" s="1517"/>
      <c r="F117" s="1517"/>
      <c r="G117" s="1517"/>
      <c r="H117" s="575" t="s">
        <v>548</v>
      </c>
      <c r="I117" s="714">
        <v>280</v>
      </c>
    </row>
    <row r="118" spans="1:9">
      <c r="A118" s="1518" t="s">
        <v>776</v>
      </c>
      <c r="B118" s="1518"/>
      <c r="C118" s="589"/>
      <c r="D118" s="589"/>
      <c r="E118" s="589"/>
      <c r="F118" s="567"/>
      <c r="G118" s="567"/>
      <c r="H118" s="567"/>
      <c r="I118" s="581"/>
    </row>
    <row r="119" spans="1:9">
      <c r="A119" s="1519" t="s">
        <v>752</v>
      </c>
      <c r="B119" s="1519"/>
      <c r="C119" s="1519"/>
      <c r="D119" s="1519"/>
      <c r="E119" s="1519"/>
      <c r="F119" s="1519"/>
      <c r="G119" s="1519"/>
      <c r="H119" s="1519"/>
      <c r="I119" s="1519"/>
    </row>
    <row r="120" spans="1:9">
      <c r="A120" s="1519"/>
      <c r="B120" s="1519"/>
      <c r="C120" s="1519"/>
      <c r="D120" s="1519"/>
      <c r="E120" s="1519"/>
      <c r="F120" s="1519"/>
      <c r="G120" s="1519"/>
      <c r="H120" s="1519"/>
      <c r="I120" s="1519"/>
    </row>
    <row r="121" spans="1:9">
      <c r="A121" s="1519"/>
      <c r="B121" s="1519"/>
      <c r="C121" s="1519"/>
      <c r="D121" s="1519"/>
      <c r="E121" s="1519"/>
      <c r="F121" s="1519"/>
      <c r="G121" s="1519"/>
      <c r="H121" s="1519"/>
      <c r="I121" s="1519"/>
    </row>
    <row r="122" spans="1:9">
      <c r="A122" s="1519"/>
      <c r="B122" s="1519"/>
      <c r="C122" s="1519"/>
      <c r="D122" s="1519"/>
      <c r="E122" s="1519"/>
      <c r="F122" s="1519"/>
      <c r="G122" s="1519"/>
      <c r="H122" s="1519"/>
      <c r="I122" s="1519"/>
    </row>
    <row r="123" spans="1:9">
      <c r="A123" s="1519"/>
      <c r="B123" s="1519"/>
      <c r="C123" s="1519"/>
      <c r="D123" s="1519"/>
      <c r="E123" s="1519"/>
      <c r="F123" s="1519"/>
      <c r="G123" s="1519"/>
      <c r="H123" s="1519"/>
      <c r="I123" s="1519"/>
    </row>
    <row r="124" spans="1:9">
      <c r="A124" s="1519"/>
      <c r="B124" s="1519"/>
      <c r="C124" s="1519"/>
      <c r="D124" s="1519"/>
      <c r="E124" s="1519"/>
      <c r="F124" s="1519"/>
      <c r="G124" s="1519"/>
      <c r="H124" s="1519"/>
      <c r="I124" s="1519"/>
    </row>
    <row r="125" spans="1:9">
      <c r="A125" s="1519"/>
      <c r="B125" s="1519"/>
      <c r="C125" s="1519"/>
      <c r="D125" s="1519"/>
      <c r="E125" s="1519"/>
      <c r="F125" s="1519"/>
      <c r="G125" s="1519"/>
      <c r="H125" s="1519"/>
      <c r="I125" s="1519"/>
    </row>
    <row r="126" spans="1:9">
      <c r="A126" s="1516" t="s">
        <v>735</v>
      </c>
      <c r="B126" s="1516"/>
      <c r="C126" s="1516"/>
      <c r="D126" s="1516"/>
      <c r="E126" s="1516"/>
      <c r="F126" s="1516"/>
      <c r="G126" s="1516"/>
      <c r="H126" s="1516"/>
      <c r="I126" s="1516"/>
    </row>
    <row r="127" spans="1:9">
      <c r="A127" s="1522" t="s">
        <v>753</v>
      </c>
      <c r="B127" s="1522"/>
      <c r="C127" s="1522"/>
      <c r="D127" s="567"/>
      <c r="E127" s="567"/>
      <c r="F127" s="567"/>
      <c r="G127" s="567"/>
      <c r="H127" s="567"/>
      <c r="I127" s="581"/>
    </row>
    <row r="128" spans="1:9">
      <c r="A128" s="567"/>
      <c r="B128" s="567"/>
      <c r="C128" s="567"/>
      <c r="D128" s="567"/>
      <c r="E128" s="567"/>
      <c r="F128" s="567"/>
      <c r="G128" s="567"/>
      <c r="H128" s="567"/>
      <c r="I128" s="581"/>
    </row>
    <row r="129" spans="1:9" ht="42.75">
      <c r="A129" s="567"/>
      <c r="B129" s="607" t="s">
        <v>754</v>
      </c>
      <c r="C129" s="580">
        <v>100</v>
      </c>
      <c r="D129" s="580" t="s">
        <v>187</v>
      </c>
      <c r="E129" s="580" t="s">
        <v>727</v>
      </c>
      <c r="F129" s="580">
        <v>327</v>
      </c>
      <c r="G129" s="580" t="s">
        <v>3</v>
      </c>
      <c r="H129" s="592" t="s">
        <v>548</v>
      </c>
      <c r="I129" s="581">
        <f>C129*F129</f>
        <v>32700</v>
      </c>
    </row>
    <row r="130" spans="1:9" ht="28.5">
      <c r="A130" s="567"/>
      <c r="B130" s="579" t="s">
        <v>755</v>
      </c>
      <c r="C130" s="580">
        <v>8</v>
      </c>
      <c r="D130" s="580" t="s">
        <v>11</v>
      </c>
      <c r="E130" s="580" t="s">
        <v>727</v>
      </c>
      <c r="F130" s="580">
        <v>35</v>
      </c>
      <c r="G130" s="580" t="s">
        <v>738</v>
      </c>
      <c r="H130" s="592" t="s">
        <v>548</v>
      </c>
      <c r="I130" s="581">
        <f>C130*F130</f>
        <v>280</v>
      </c>
    </row>
    <row r="131" spans="1:9">
      <c r="A131" s="567"/>
      <c r="B131" s="567" t="s">
        <v>739</v>
      </c>
      <c r="C131" s="567"/>
      <c r="D131" s="567"/>
      <c r="E131" s="567"/>
      <c r="F131" s="567"/>
      <c r="G131" s="567"/>
      <c r="H131" s="592" t="s">
        <v>548</v>
      </c>
      <c r="I131" s="581">
        <f>0.1*I129</f>
        <v>3270</v>
      </c>
    </row>
    <row r="132" spans="1:9" ht="72">
      <c r="A132" s="567"/>
      <c r="B132" s="593" t="s">
        <v>888</v>
      </c>
      <c r="C132" s="567" t="s">
        <v>757</v>
      </c>
      <c r="D132" s="567"/>
      <c r="E132" s="567"/>
      <c r="F132" s="567"/>
      <c r="G132" s="567"/>
      <c r="H132" s="592" t="s">
        <v>548</v>
      </c>
      <c r="I132" s="583">
        <v>10</v>
      </c>
    </row>
    <row r="133" spans="1:9">
      <c r="A133" s="567"/>
      <c r="B133" s="567"/>
      <c r="C133" s="567"/>
      <c r="D133" s="567"/>
      <c r="E133" s="567"/>
      <c r="F133" s="567"/>
      <c r="G133" s="580" t="s">
        <v>740</v>
      </c>
      <c r="H133" s="592" t="s">
        <v>548</v>
      </c>
      <c r="I133" s="581">
        <f>I129+I130+I131+I132</f>
        <v>36260</v>
      </c>
    </row>
    <row r="134" spans="1:9">
      <c r="A134" s="567"/>
      <c r="B134" s="579" t="s">
        <v>758</v>
      </c>
      <c r="C134" s="580">
        <v>1</v>
      </c>
      <c r="D134" s="580" t="s">
        <v>187</v>
      </c>
      <c r="E134" s="580" t="s">
        <v>727</v>
      </c>
      <c r="F134" s="580">
        <v>2000</v>
      </c>
      <c r="G134" s="580" t="s">
        <v>3</v>
      </c>
      <c r="H134" s="592" t="s">
        <v>548</v>
      </c>
      <c r="I134" s="581">
        <f>C134*F134</f>
        <v>2000</v>
      </c>
    </row>
    <row r="135" spans="1:9">
      <c r="A135" s="567"/>
      <c r="B135" s="579" t="s">
        <v>742</v>
      </c>
      <c r="C135" s="580">
        <v>2</v>
      </c>
      <c r="D135" s="580" t="s">
        <v>187</v>
      </c>
      <c r="E135" s="580" t="s">
        <v>727</v>
      </c>
      <c r="F135" s="580">
        <v>700</v>
      </c>
      <c r="G135" s="580" t="s">
        <v>738</v>
      </c>
      <c r="H135" s="592" t="s">
        <v>548</v>
      </c>
      <c r="I135" s="581">
        <f>C135*F135</f>
        <v>1400</v>
      </c>
    </row>
    <row r="136" spans="1:9">
      <c r="A136" s="567"/>
      <c r="B136" s="579" t="s">
        <v>759</v>
      </c>
      <c r="C136" s="580">
        <v>1</v>
      </c>
      <c r="D136" s="580" t="s">
        <v>193</v>
      </c>
      <c r="E136" s="580" t="s">
        <v>727</v>
      </c>
      <c r="F136" s="580">
        <v>700</v>
      </c>
      <c r="G136" s="580" t="s">
        <v>738</v>
      </c>
      <c r="H136" s="592" t="s">
        <v>548</v>
      </c>
      <c r="I136" s="581">
        <f>C136*F136</f>
        <v>700</v>
      </c>
    </row>
    <row r="137" spans="1:9" ht="42.75">
      <c r="A137" s="567"/>
      <c r="B137" s="579" t="s">
        <v>760</v>
      </c>
      <c r="C137" s="567" t="s">
        <v>757</v>
      </c>
      <c r="D137" s="580"/>
      <c r="E137" s="580"/>
      <c r="F137" s="580"/>
      <c r="G137" s="580"/>
      <c r="H137" s="592" t="s">
        <v>548</v>
      </c>
      <c r="I137" s="583">
        <v>800</v>
      </c>
    </row>
    <row r="138" spans="1:9">
      <c r="A138" s="567"/>
      <c r="B138" s="567"/>
      <c r="C138" s="567"/>
      <c r="D138" s="567"/>
      <c r="E138" s="567"/>
      <c r="F138" s="567"/>
      <c r="G138" s="580" t="s">
        <v>743</v>
      </c>
      <c r="H138" s="592" t="s">
        <v>548</v>
      </c>
      <c r="I138" s="581">
        <f>I134+I135+I136+I137</f>
        <v>4900</v>
      </c>
    </row>
    <row r="139" spans="1:9">
      <c r="A139" s="567"/>
      <c r="B139" s="567" t="s">
        <v>744</v>
      </c>
      <c r="C139" s="567" t="s">
        <v>757</v>
      </c>
      <c r="D139" s="567"/>
      <c r="E139" s="567"/>
      <c r="F139" s="567"/>
      <c r="G139" s="580" t="s">
        <v>746</v>
      </c>
      <c r="H139" s="592" t="s">
        <v>548</v>
      </c>
      <c r="I139" s="581">
        <v>325</v>
      </c>
    </row>
    <row r="140" spans="1:9">
      <c r="A140" s="567"/>
      <c r="B140" s="567"/>
      <c r="C140" s="567"/>
      <c r="D140" s="567"/>
      <c r="E140" s="567"/>
      <c r="F140" s="1505" t="s">
        <v>747</v>
      </c>
      <c r="G140" s="1505"/>
      <c r="H140" s="592" t="s">
        <v>548</v>
      </c>
      <c r="I140" s="581">
        <f>I133+I138+I139</f>
        <v>41485</v>
      </c>
    </row>
    <row r="141" spans="1:9">
      <c r="A141" s="567"/>
      <c r="B141" s="585"/>
      <c r="C141" s="567"/>
      <c r="D141" s="585"/>
      <c r="E141" s="585"/>
      <c r="F141" s="585"/>
      <c r="G141" s="585"/>
      <c r="H141" s="592" t="s">
        <v>548</v>
      </c>
      <c r="I141" s="581">
        <f>I140</f>
        <v>41485</v>
      </c>
    </row>
    <row r="142" spans="1:9">
      <c r="A142" s="573"/>
      <c r="B142" s="1504" t="s">
        <v>920</v>
      </c>
      <c r="C142" s="1504"/>
      <c r="D142" s="1504"/>
      <c r="E142" s="1504"/>
      <c r="F142" s="1504"/>
      <c r="G142" s="1504"/>
      <c r="H142" s="1504"/>
      <c r="I142" s="401">
        <f>I141*20%</f>
        <v>8297</v>
      </c>
    </row>
    <row r="143" spans="1:9">
      <c r="A143" s="567"/>
      <c r="B143" s="567"/>
      <c r="C143" s="567"/>
      <c r="D143" s="1523" t="s">
        <v>761</v>
      </c>
      <c r="E143" s="1523"/>
      <c r="F143" s="1523"/>
      <c r="G143" s="1523"/>
      <c r="H143" s="592" t="s">
        <v>548</v>
      </c>
      <c r="I143" s="581">
        <f>I141+I142</f>
        <v>49782</v>
      </c>
    </row>
    <row r="144" spans="1:9">
      <c r="A144" s="567"/>
      <c r="B144" s="567"/>
      <c r="C144" s="567"/>
      <c r="D144" s="1523" t="s">
        <v>762</v>
      </c>
      <c r="E144" s="1523"/>
      <c r="F144" s="1523"/>
      <c r="G144" s="1523"/>
      <c r="H144" s="592" t="s">
        <v>548</v>
      </c>
      <c r="I144" s="581">
        <f>I143/100</f>
        <v>497.82</v>
      </c>
    </row>
    <row r="145" spans="1:9">
      <c r="A145" s="591"/>
      <c r="B145" s="567"/>
      <c r="C145" s="567"/>
      <c r="D145" s="1524" t="s">
        <v>711</v>
      </c>
      <c r="E145" s="1524"/>
      <c r="F145" s="1524"/>
      <c r="G145" s="1524"/>
      <c r="H145" s="717" t="s">
        <v>548</v>
      </c>
      <c r="I145" s="718">
        <v>499</v>
      </c>
    </row>
    <row r="146" spans="1:9">
      <c r="A146" s="577" t="s">
        <v>792</v>
      </c>
      <c r="B146" s="561"/>
      <c r="C146" s="561"/>
      <c r="D146" s="561"/>
      <c r="E146" s="561"/>
      <c r="F146" s="561"/>
      <c r="G146" s="561"/>
      <c r="H146" s="561"/>
      <c r="I146" s="578"/>
    </row>
    <row r="147" spans="1:9">
      <c r="A147" s="1525" t="s">
        <v>764</v>
      </c>
      <c r="B147" s="1525"/>
      <c r="C147" s="1525"/>
      <c r="D147" s="1525"/>
      <c r="E147" s="1525"/>
      <c r="F147" s="1525"/>
      <c r="G147" s="1525"/>
      <c r="H147" s="1525"/>
      <c r="I147" s="1525"/>
    </row>
    <row r="148" spans="1:9">
      <c r="A148" s="1525"/>
      <c r="B148" s="1525"/>
      <c r="C148" s="1525"/>
      <c r="D148" s="1525"/>
      <c r="E148" s="1525"/>
      <c r="F148" s="1525"/>
      <c r="G148" s="1525"/>
      <c r="H148" s="1525"/>
      <c r="I148" s="1525"/>
    </row>
    <row r="149" spans="1:9">
      <c r="A149" s="1525"/>
      <c r="B149" s="1525"/>
      <c r="C149" s="1525"/>
      <c r="D149" s="1525"/>
      <c r="E149" s="1525"/>
      <c r="F149" s="1525"/>
      <c r="G149" s="1525"/>
      <c r="H149" s="1525"/>
      <c r="I149" s="1525"/>
    </row>
    <row r="150" spans="1:9">
      <c r="A150" s="1512" t="s">
        <v>765</v>
      </c>
      <c r="B150" s="1512"/>
      <c r="C150" s="1512"/>
      <c r="D150" s="1512"/>
      <c r="E150" s="1512"/>
      <c r="F150" s="1512"/>
      <c r="G150" s="1512"/>
      <c r="H150" s="1512"/>
      <c r="I150" s="1512"/>
    </row>
    <row r="151" spans="1:9">
      <c r="A151" s="561"/>
      <c r="B151" s="561" t="s">
        <v>766</v>
      </c>
      <c r="C151" s="561"/>
      <c r="D151" s="561"/>
      <c r="E151" s="561"/>
      <c r="F151" s="561"/>
      <c r="G151" s="561"/>
      <c r="H151" s="561"/>
      <c r="I151" s="578"/>
    </row>
    <row r="152" spans="1:9">
      <c r="A152" s="561"/>
      <c r="B152" s="561"/>
      <c r="C152" s="561"/>
      <c r="D152" s="561"/>
      <c r="E152" s="561"/>
      <c r="F152" s="561"/>
      <c r="G152" s="561"/>
      <c r="H152" s="561"/>
      <c r="I152" s="578"/>
    </row>
    <row r="153" spans="1:9">
      <c r="A153" s="567"/>
      <c r="B153" s="567" t="s">
        <v>767</v>
      </c>
      <c r="C153" s="581">
        <v>1</v>
      </c>
      <c r="D153" s="580" t="s">
        <v>28</v>
      </c>
      <c r="E153" s="580" t="s">
        <v>727</v>
      </c>
      <c r="F153" s="580">
        <v>1350</v>
      </c>
      <c r="G153" s="580" t="s">
        <v>564</v>
      </c>
      <c r="H153" s="580" t="s">
        <v>548</v>
      </c>
      <c r="I153" s="581">
        <f>C153*F153</f>
        <v>1350</v>
      </c>
    </row>
    <row r="154" spans="1:9">
      <c r="A154" s="567"/>
      <c r="B154" s="593" t="s">
        <v>768</v>
      </c>
      <c r="C154" s="567" t="s">
        <v>769</v>
      </c>
      <c r="D154" s="580"/>
      <c r="E154" s="580"/>
      <c r="F154" s="580"/>
      <c r="G154" s="580"/>
      <c r="H154" s="580" t="s">
        <v>548</v>
      </c>
      <c r="I154" s="581">
        <v>160</v>
      </c>
    </row>
    <row r="155" spans="1:9">
      <c r="A155" s="567"/>
      <c r="B155" s="593" t="s">
        <v>770</v>
      </c>
      <c r="C155" s="567" t="s">
        <v>771</v>
      </c>
      <c r="D155" s="580"/>
      <c r="E155" s="580"/>
      <c r="F155" s="580"/>
      <c r="G155" s="580"/>
      <c r="H155" s="580" t="s">
        <v>548</v>
      </c>
      <c r="I155" s="583">
        <f>0.02*I153</f>
        <v>27</v>
      </c>
    </row>
    <row r="156" spans="1:9">
      <c r="A156" s="567"/>
      <c r="B156" s="567"/>
      <c r="C156" s="567"/>
      <c r="D156" s="567"/>
      <c r="E156" s="567"/>
      <c r="F156" s="567"/>
      <c r="G156" s="580" t="s">
        <v>740</v>
      </c>
      <c r="H156" s="580" t="s">
        <v>548</v>
      </c>
      <c r="I156" s="581">
        <f>I153+I154+I155</f>
        <v>1537</v>
      </c>
    </row>
    <row r="157" spans="1:9" ht="86.25">
      <c r="A157" s="567"/>
      <c r="B157" s="593" t="s">
        <v>889</v>
      </c>
      <c r="C157" s="567" t="s">
        <v>769</v>
      </c>
      <c r="D157" s="567"/>
      <c r="E157" s="567"/>
      <c r="F157" s="567"/>
      <c r="G157" s="580"/>
      <c r="H157" s="580" t="s">
        <v>548</v>
      </c>
      <c r="I157" s="581">
        <v>7</v>
      </c>
    </row>
    <row r="158" spans="1:9" ht="28.5">
      <c r="A158" s="567"/>
      <c r="B158" s="589" t="s">
        <v>772</v>
      </c>
      <c r="C158" s="580">
        <v>1</v>
      </c>
      <c r="D158" s="580" t="s">
        <v>773</v>
      </c>
      <c r="E158" s="580" t="s">
        <v>727</v>
      </c>
      <c r="F158" s="580">
        <v>20</v>
      </c>
      <c r="G158" s="580" t="s">
        <v>774</v>
      </c>
      <c r="H158" s="580" t="s">
        <v>548</v>
      </c>
      <c r="I158" s="581">
        <f>C158*F158</f>
        <v>20</v>
      </c>
    </row>
    <row r="159" spans="1:9">
      <c r="A159" s="567"/>
      <c r="B159" s="567"/>
      <c r="C159" s="567"/>
      <c r="D159" s="567"/>
      <c r="E159" s="567"/>
      <c r="F159" s="585"/>
      <c r="G159" s="580" t="s">
        <v>743</v>
      </c>
      <c r="H159" s="580" t="s">
        <v>548</v>
      </c>
      <c r="I159" s="581">
        <f>I157+I158</f>
        <v>27</v>
      </c>
    </row>
    <row r="160" spans="1:9">
      <c r="A160" s="567"/>
      <c r="B160" s="567" t="s">
        <v>744</v>
      </c>
      <c r="C160" s="567" t="s">
        <v>732</v>
      </c>
      <c r="D160" s="567"/>
      <c r="E160" s="567"/>
      <c r="F160" s="567"/>
      <c r="G160" s="580" t="s">
        <v>746</v>
      </c>
      <c r="H160" s="580" t="s">
        <v>548</v>
      </c>
      <c r="I160" s="583">
        <v>72</v>
      </c>
    </row>
    <row r="161" spans="1:9">
      <c r="A161" s="567"/>
      <c r="B161" s="567"/>
      <c r="C161" s="567"/>
      <c r="D161" s="579"/>
      <c r="E161" s="579"/>
      <c r="F161" s="1505" t="s">
        <v>747</v>
      </c>
      <c r="G161" s="1505"/>
      <c r="H161" s="580" t="s">
        <v>548</v>
      </c>
      <c r="I161" s="581">
        <f>I156+I159+I160</f>
        <v>1636</v>
      </c>
    </row>
    <row r="162" spans="1:9">
      <c r="A162" s="573"/>
      <c r="B162" s="1504" t="s">
        <v>920</v>
      </c>
      <c r="C162" s="1504"/>
      <c r="D162" s="1504"/>
      <c r="E162" s="1504"/>
      <c r="F162" s="1504"/>
      <c r="G162" s="1504"/>
      <c r="H162" s="1504"/>
      <c r="I162" s="401">
        <f>I161*20%</f>
        <v>327.20000000000005</v>
      </c>
    </row>
    <row r="163" spans="1:9">
      <c r="A163" s="567"/>
      <c r="B163" s="567"/>
      <c r="C163" s="1505" t="s">
        <v>775</v>
      </c>
      <c r="D163" s="1505"/>
      <c r="E163" s="1505"/>
      <c r="F163" s="1505"/>
      <c r="G163" s="1505"/>
      <c r="H163" s="580" t="s">
        <v>548</v>
      </c>
      <c r="I163" s="581">
        <f>I161+I162</f>
        <v>1963.2</v>
      </c>
    </row>
    <row r="164" spans="1:9">
      <c r="A164" s="567"/>
      <c r="B164" s="567"/>
      <c r="C164" s="592"/>
      <c r="D164" s="592"/>
      <c r="E164" s="592"/>
      <c r="F164" s="592"/>
      <c r="G164" s="575" t="s">
        <v>711</v>
      </c>
      <c r="H164" s="576" t="s">
        <v>548</v>
      </c>
      <c r="I164" s="719">
        <v>1964</v>
      </c>
    </row>
    <row r="165" spans="1:9">
      <c r="A165" s="577" t="s">
        <v>801</v>
      </c>
    </row>
    <row r="166" spans="1:9">
      <c r="A166" s="577"/>
    </row>
    <row r="167" spans="1:9">
      <c r="A167" s="1521" t="s">
        <v>777</v>
      </c>
      <c r="B167" s="1521"/>
      <c r="C167" s="1521"/>
      <c r="D167" s="1521"/>
      <c r="E167" s="1521"/>
      <c r="F167" s="1521"/>
      <c r="G167" s="1521"/>
      <c r="H167" s="1521"/>
      <c r="I167" s="1521"/>
    </row>
    <row r="168" spans="1:9">
      <c r="A168" s="1521"/>
      <c r="B168" s="1521"/>
      <c r="C168" s="1521"/>
      <c r="D168" s="1521"/>
      <c r="E168" s="1521"/>
      <c r="F168" s="1521"/>
      <c r="G168" s="1521"/>
      <c r="H168" s="1521"/>
      <c r="I168" s="1521"/>
    </row>
    <row r="169" spans="1:9">
      <c r="A169" s="1521"/>
      <c r="B169" s="1521"/>
      <c r="C169" s="1521"/>
      <c r="D169" s="1521"/>
      <c r="E169" s="1521"/>
      <c r="F169" s="1521"/>
      <c r="G169" s="1521"/>
      <c r="H169" s="1521"/>
      <c r="I169" s="1521"/>
    </row>
    <row r="170" spans="1:9">
      <c r="A170" s="1521"/>
      <c r="B170" s="1521"/>
      <c r="C170" s="1521"/>
      <c r="D170" s="1521"/>
      <c r="E170" s="1521"/>
      <c r="F170" s="1521"/>
      <c r="G170" s="1521"/>
      <c r="H170" s="1521"/>
      <c r="I170" s="1521"/>
    </row>
    <row r="171" spans="1:9">
      <c r="A171" s="1521"/>
      <c r="B171" s="1521"/>
      <c r="C171" s="1521"/>
      <c r="D171" s="1521"/>
      <c r="E171" s="1521"/>
      <c r="F171" s="1521"/>
      <c r="G171" s="1521"/>
      <c r="H171" s="1521"/>
      <c r="I171" s="1521"/>
    </row>
    <row r="172" spans="1:9">
      <c r="A172" s="577"/>
      <c r="B172" s="561"/>
      <c r="C172" s="561"/>
      <c r="D172" s="561"/>
      <c r="E172" s="561"/>
      <c r="F172" s="561"/>
      <c r="G172" s="561"/>
      <c r="H172" s="561"/>
      <c r="I172" s="587"/>
    </row>
    <row r="173" spans="1:9">
      <c r="A173" s="1503" t="s">
        <v>778</v>
      </c>
      <c r="B173" s="1503"/>
      <c r="C173" s="1503"/>
      <c r="D173" s="1503"/>
      <c r="E173" s="1503"/>
      <c r="F173" s="1503"/>
      <c r="G173" s="1503"/>
      <c r="H173" s="1503"/>
      <c r="I173" s="1503"/>
    </row>
    <row r="174" spans="1:9">
      <c r="A174" s="561"/>
      <c r="B174" s="561" t="s">
        <v>766</v>
      </c>
      <c r="C174" s="567"/>
      <c r="D174" s="567"/>
      <c r="E174" s="567"/>
      <c r="F174" s="567"/>
      <c r="G174" s="567"/>
      <c r="H174" s="567"/>
      <c r="I174" s="594"/>
    </row>
    <row r="175" spans="1:9">
      <c r="A175" s="582"/>
      <c r="B175" s="567" t="s">
        <v>779</v>
      </c>
      <c r="C175" s="595">
        <v>15</v>
      </c>
      <c r="D175" s="580" t="s">
        <v>28</v>
      </c>
      <c r="E175" s="580" t="s">
        <v>727</v>
      </c>
      <c r="F175" s="580">
        <v>185</v>
      </c>
      <c r="G175" s="580" t="s">
        <v>564</v>
      </c>
      <c r="H175" s="592" t="s">
        <v>548</v>
      </c>
      <c r="I175" s="594">
        <f>C175*F175</f>
        <v>2775</v>
      </c>
    </row>
    <row r="176" spans="1:9" ht="43.5">
      <c r="A176" s="582"/>
      <c r="B176" s="593" t="s">
        <v>780</v>
      </c>
      <c r="C176" s="596" t="s">
        <v>781</v>
      </c>
      <c r="D176" s="580" t="s">
        <v>11</v>
      </c>
      <c r="E176" s="580" t="s">
        <v>727</v>
      </c>
      <c r="F176" s="580">
        <v>155</v>
      </c>
      <c r="G176" s="580" t="s">
        <v>564</v>
      </c>
      <c r="H176" s="592" t="s">
        <v>548</v>
      </c>
      <c r="I176" s="594">
        <f>C176*F176</f>
        <v>354.95</v>
      </c>
    </row>
    <row r="177" spans="1:9" ht="43.5">
      <c r="A177" s="582"/>
      <c r="B177" s="593" t="s">
        <v>782</v>
      </c>
      <c r="C177" s="596" t="s">
        <v>783</v>
      </c>
      <c r="D177" s="580" t="s">
        <v>187</v>
      </c>
      <c r="E177" s="580" t="s">
        <v>727</v>
      </c>
      <c r="F177" s="580">
        <v>33</v>
      </c>
      <c r="G177" s="580" t="s">
        <v>3</v>
      </c>
      <c r="H177" s="592" t="s">
        <v>548</v>
      </c>
      <c r="I177" s="594">
        <f>C177*F177</f>
        <v>99</v>
      </c>
    </row>
    <row r="178" spans="1:9" ht="43.5">
      <c r="A178" s="582"/>
      <c r="B178" s="593" t="s">
        <v>784</v>
      </c>
      <c r="C178" s="596" t="s">
        <v>785</v>
      </c>
      <c r="D178" s="580" t="s">
        <v>187</v>
      </c>
      <c r="E178" s="580" t="s">
        <v>727</v>
      </c>
      <c r="F178" s="580">
        <v>28</v>
      </c>
      <c r="G178" s="580" t="s">
        <v>3</v>
      </c>
      <c r="H178" s="592" t="s">
        <v>548</v>
      </c>
      <c r="I178" s="594">
        <f>C178*F178</f>
        <v>168</v>
      </c>
    </row>
    <row r="179" spans="1:9" ht="29.25">
      <c r="A179" s="582"/>
      <c r="B179" s="593" t="s">
        <v>786</v>
      </c>
      <c r="C179" s="567" t="s">
        <v>769</v>
      </c>
      <c r="D179" s="580"/>
      <c r="E179" s="580"/>
      <c r="F179" s="580"/>
      <c r="G179" s="580"/>
      <c r="H179" s="592" t="s">
        <v>548</v>
      </c>
      <c r="I179" s="597">
        <v>25</v>
      </c>
    </row>
    <row r="180" spans="1:9">
      <c r="A180" s="582"/>
      <c r="B180" s="567"/>
      <c r="C180" s="567"/>
      <c r="D180" s="567"/>
      <c r="E180" s="567"/>
      <c r="F180" s="567"/>
      <c r="G180" s="580" t="s">
        <v>740</v>
      </c>
      <c r="H180" s="592" t="s">
        <v>548</v>
      </c>
      <c r="I180" s="594">
        <f>I175+I176+I177+I178+I179</f>
        <v>3421.95</v>
      </c>
    </row>
    <row r="181" spans="1:9" ht="29.25">
      <c r="A181" s="561"/>
      <c r="B181" s="593" t="s">
        <v>787</v>
      </c>
      <c r="C181" s="567"/>
      <c r="D181" s="567"/>
      <c r="E181" s="567"/>
      <c r="F181" s="567"/>
      <c r="G181" s="580" t="s">
        <v>743</v>
      </c>
      <c r="H181" s="592" t="s">
        <v>548</v>
      </c>
      <c r="I181" s="594">
        <v>100</v>
      </c>
    </row>
    <row r="182" spans="1:9">
      <c r="A182" s="561"/>
      <c r="B182" s="567" t="s">
        <v>788</v>
      </c>
      <c r="C182" s="567" t="s">
        <v>789</v>
      </c>
      <c r="D182" s="567"/>
      <c r="E182" s="567"/>
      <c r="F182" s="567"/>
      <c r="G182" s="580" t="s">
        <v>746</v>
      </c>
      <c r="H182" s="592" t="s">
        <v>548</v>
      </c>
      <c r="I182" s="597">
        <v>15</v>
      </c>
    </row>
    <row r="183" spans="1:9">
      <c r="A183" s="561"/>
      <c r="B183" s="567"/>
      <c r="C183" s="567"/>
      <c r="D183" s="567"/>
      <c r="E183" s="567"/>
      <c r="F183" s="1505" t="s">
        <v>747</v>
      </c>
      <c r="G183" s="1505"/>
      <c r="H183" s="592" t="s">
        <v>548</v>
      </c>
      <c r="I183" s="594">
        <f>I180+I181+I182</f>
        <v>3536.95</v>
      </c>
    </row>
    <row r="184" spans="1:9">
      <c r="A184" s="573"/>
      <c r="B184" s="1504" t="s">
        <v>920</v>
      </c>
      <c r="C184" s="1504"/>
      <c r="D184" s="1504"/>
      <c r="E184" s="1504"/>
      <c r="F184" s="1504"/>
      <c r="G184" s="1504"/>
      <c r="H184" s="1504"/>
      <c r="I184" s="401">
        <f>I183*20%</f>
        <v>707.39</v>
      </c>
    </row>
    <row r="185" spans="1:9">
      <c r="A185" s="561"/>
      <c r="B185" s="567"/>
      <c r="C185" s="567"/>
      <c r="D185" s="1523" t="s">
        <v>790</v>
      </c>
      <c r="E185" s="1523"/>
      <c r="F185" s="1523"/>
      <c r="G185" s="1523"/>
      <c r="H185" s="592" t="s">
        <v>548</v>
      </c>
      <c r="I185" s="594">
        <f>I183+I184</f>
        <v>4244.34</v>
      </c>
    </row>
    <row r="186" spans="1:9">
      <c r="A186" s="561"/>
      <c r="B186" s="567"/>
      <c r="C186" s="567"/>
      <c r="D186" s="1523" t="s">
        <v>791</v>
      </c>
      <c r="E186" s="1523"/>
      <c r="F186" s="1523"/>
      <c r="G186" s="1523"/>
      <c r="H186" s="592" t="s">
        <v>548</v>
      </c>
      <c r="I186" s="594">
        <f>I185/15</f>
        <v>282.95600000000002</v>
      </c>
    </row>
    <row r="187" spans="1:9">
      <c r="A187" s="561"/>
      <c r="B187" s="567"/>
      <c r="C187" s="567"/>
      <c r="D187" s="567"/>
      <c r="E187" s="567"/>
      <c r="F187" s="567"/>
      <c r="G187" s="717" t="s">
        <v>711</v>
      </c>
      <c r="H187" s="717" t="s">
        <v>548</v>
      </c>
      <c r="I187" s="720">
        <v>283</v>
      </c>
    </row>
    <row r="188" spans="1:9">
      <c r="A188" s="577" t="s">
        <v>810</v>
      </c>
      <c r="B188" s="561"/>
      <c r="C188" s="561"/>
      <c r="D188" s="561"/>
      <c r="E188" s="561"/>
      <c r="F188" s="561"/>
      <c r="G188" s="561"/>
      <c r="H188" s="561"/>
      <c r="I188" s="561"/>
    </row>
    <row r="189" spans="1:9">
      <c r="A189" s="561"/>
      <c r="B189" s="561"/>
      <c r="C189" s="561"/>
      <c r="D189" s="561"/>
      <c r="E189" s="561"/>
      <c r="F189" s="561"/>
      <c r="G189" s="561"/>
      <c r="H189" s="561"/>
      <c r="I189" s="578"/>
    </row>
    <row r="190" spans="1:9">
      <c r="A190" s="1526" t="s">
        <v>793</v>
      </c>
      <c r="B190" s="1526"/>
      <c r="C190" s="1526"/>
      <c r="D190" s="1526"/>
      <c r="E190" s="1526"/>
      <c r="F190" s="1526"/>
      <c r="G190" s="1526"/>
      <c r="H190" s="1526"/>
      <c r="I190" s="1526"/>
    </row>
    <row r="191" spans="1:9">
      <c r="A191" s="1526"/>
      <c r="B191" s="1526"/>
      <c r="C191" s="1526"/>
      <c r="D191" s="1526"/>
      <c r="E191" s="1526"/>
      <c r="F191" s="1526"/>
      <c r="G191" s="1526"/>
      <c r="H191" s="1526"/>
      <c r="I191" s="1526"/>
    </row>
    <row r="192" spans="1:9">
      <c r="A192" s="1526"/>
      <c r="B192" s="1526"/>
      <c r="C192" s="1526"/>
      <c r="D192" s="1526"/>
      <c r="E192" s="1526"/>
      <c r="F192" s="1526"/>
      <c r="G192" s="1526"/>
      <c r="H192" s="1526"/>
      <c r="I192" s="1526"/>
    </row>
    <row r="193" spans="1:9">
      <c r="A193" s="561"/>
      <c r="B193" s="561"/>
      <c r="C193" s="561"/>
      <c r="D193" s="561"/>
      <c r="E193" s="561"/>
      <c r="F193" s="561"/>
      <c r="G193" s="561"/>
      <c r="H193" s="561"/>
      <c r="I193" s="578"/>
    </row>
    <row r="194" spans="1:9">
      <c r="A194" s="1503" t="s">
        <v>735</v>
      </c>
      <c r="B194" s="1503"/>
      <c r="C194" s="1503"/>
      <c r="D194" s="1503"/>
      <c r="E194" s="1503"/>
      <c r="F194" s="1503"/>
      <c r="G194" s="1503"/>
      <c r="H194" s="1503"/>
      <c r="I194" s="1503"/>
    </row>
    <row r="195" spans="1:9">
      <c r="A195" s="561"/>
      <c r="B195" s="561"/>
      <c r="C195" s="561"/>
      <c r="D195" s="561"/>
      <c r="E195" s="561"/>
      <c r="F195" s="561"/>
      <c r="G195" s="561"/>
      <c r="H195" s="561"/>
      <c r="I195" s="578"/>
    </row>
    <row r="196" spans="1:9">
      <c r="A196" s="561"/>
      <c r="B196" s="561" t="s">
        <v>766</v>
      </c>
      <c r="C196" s="561"/>
      <c r="D196" s="561"/>
      <c r="E196" s="561"/>
      <c r="F196" s="561"/>
      <c r="G196" s="561"/>
      <c r="H196" s="561"/>
      <c r="I196" s="578"/>
    </row>
    <row r="197" spans="1:9">
      <c r="A197" s="561"/>
      <c r="B197" s="561"/>
      <c r="C197" s="561"/>
      <c r="D197" s="561"/>
      <c r="E197" s="561"/>
      <c r="F197" s="561"/>
      <c r="G197" s="561"/>
      <c r="H197" s="561"/>
      <c r="I197" s="578"/>
    </row>
    <row r="198" spans="1:9">
      <c r="A198" s="561"/>
      <c r="B198" s="561" t="s">
        <v>794</v>
      </c>
      <c r="C198" s="578">
        <v>1</v>
      </c>
      <c r="D198" s="561" t="s">
        <v>10</v>
      </c>
      <c r="E198" s="561" t="s">
        <v>727</v>
      </c>
      <c r="F198" s="568">
        <v>10</v>
      </c>
      <c r="G198" s="568" t="s">
        <v>795</v>
      </c>
      <c r="H198" s="561" t="s">
        <v>548</v>
      </c>
      <c r="I198" s="578">
        <f>C198*F198</f>
        <v>10</v>
      </c>
    </row>
    <row r="199" spans="1:9">
      <c r="A199" s="561"/>
      <c r="B199" s="561" t="s">
        <v>796</v>
      </c>
      <c r="C199" s="578">
        <v>0.2</v>
      </c>
      <c r="D199" s="561" t="s">
        <v>797</v>
      </c>
      <c r="E199" s="561" t="s">
        <v>727</v>
      </c>
      <c r="F199" s="568">
        <v>25</v>
      </c>
      <c r="G199" s="568" t="s">
        <v>798</v>
      </c>
      <c r="H199" s="561" t="s">
        <v>548</v>
      </c>
      <c r="I199" s="578">
        <f>F199*C199</f>
        <v>5</v>
      </c>
    </row>
    <row r="200" spans="1:9">
      <c r="A200" s="561"/>
      <c r="B200" s="561" t="s">
        <v>799</v>
      </c>
      <c r="C200" s="568" t="s">
        <v>294</v>
      </c>
      <c r="D200" s="568" t="s">
        <v>294</v>
      </c>
      <c r="E200" s="561" t="s">
        <v>727</v>
      </c>
      <c r="F200" s="580">
        <v>10</v>
      </c>
      <c r="G200" s="568" t="s">
        <v>294</v>
      </c>
      <c r="H200" s="561" t="s">
        <v>548</v>
      </c>
      <c r="I200" s="578">
        <f>F200</f>
        <v>10</v>
      </c>
    </row>
    <row r="201" spans="1:9">
      <c r="A201" s="561"/>
      <c r="B201" s="561"/>
      <c r="C201" s="561"/>
      <c r="D201" s="561"/>
      <c r="E201" s="561"/>
      <c r="F201" s="561"/>
      <c r="G201" s="561" t="s">
        <v>800</v>
      </c>
      <c r="H201" s="561" t="s">
        <v>548</v>
      </c>
      <c r="I201" s="578">
        <f>SUM(I198:I200)</f>
        <v>25</v>
      </c>
    </row>
    <row r="202" spans="1:9">
      <c r="A202" s="561"/>
      <c r="B202" s="561"/>
      <c r="C202" s="561"/>
      <c r="D202" s="561"/>
      <c r="E202" s="561"/>
      <c r="F202" s="561"/>
      <c r="G202" s="561"/>
      <c r="H202" s="561"/>
      <c r="I202" s="578"/>
    </row>
    <row r="203" spans="1:9" ht="29.25">
      <c r="A203" s="567"/>
      <c r="B203" s="593" t="s">
        <v>756</v>
      </c>
      <c r="C203" s="567" t="s">
        <v>769</v>
      </c>
      <c r="D203" s="567"/>
      <c r="E203" s="567"/>
      <c r="F203" s="567"/>
      <c r="G203" s="580"/>
      <c r="H203" s="580" t="s">
        <v>548</v>
      </c>
      <c r="I203" s="581">
        <v>17</v>
      </c>
    </row>
    <row r="204" spans="1:9" ht="28.5">
      <c r="A204" s="567"/>
      <c r="B204" s="589" t="s">
        <v>772</v>
      </c>
      <c r="C204" s="580">
        <v>1</v>
      </c>
      <c r="D204" s="580" t="s">
        <v>773</v>
      </c>
      <c r="E204" s="580" t="s">
        <v>727</v>
      </c>
      <c r="F204" s="580">
        <v>6</v>
      </c>
      <c r="G204" s="580" t="s">
        <v>774</v>
      </c>
      <c r="H204" s="580" t="s">
        <v>548</v>
      </c>
      <c r="I204" s="581">
        <f>C204*F204</f>
        <v>6</v>
      </c>
    </row>
    <row r="205" spans="1:9">
      <c r="A205" s="567"/>
      <c r="B205" s="567"/>
      <c r="C205" s="567"/>
      <c r="D205" s="567"/>
      <c r="E205" s="567"/>
      <c r="F205" s="585"/>
      <c r="G205" s="580" t="s">
        <v>743</v>
      </c>
      <c r="H205" s="580" t="s">
        <v>548</v>
      </c>
      <c r="I205" s="581">
        <f>I203+I204</f>
        <v>23</v>
      </c>
    </row>
    <row r="206" spans="1:9">
      <c r="A206" s="567"/>
      <c r="B206" s="567" t="s">
        <v>744</v>
      </c>
      <c r="C206" s="567" t="s">
        <v>732</v>
      </c>
      <c r="D206" s="567"/>
      <c r="E206" s="567"/>
      <c r="F206" s="567"/>
      <c r="G206" s="580" t="s">
        <v>746</v>
      </c>
      <c r="H206" s="580" t="s">
        <v>548</v>
      </c>
      <c r="I206" s="583">
        <v>40</v>
      </c>
    </row>
    <row r="207" spans="1:9">
      <c r="A207" s="567"/>
      <c r="B207" s="567"/>
      <c r="C207" s="567"/>
      <c r="D207" s="579"/>
      <c r="E207" s="579"/>
      <c r="F207" s="1505" t="s">
        <v>747</v>
      </c>
      <c r="G207" s="1505"/>
      <c r="H207" s="580" t="s">
        <v>548</v>
      </c>
      <c r="I207" s="581">
        <f>I201+I205+I206</f>
        <v>88</v>
      </c>
    </row>
    <row r="208" spans="1:9">
      <c r="A208" s="573"/>
      <c r="B208" s="1504" t="s">
        <v>920</v>
      </c>
      <c r="C208" s="1504"/>
      <c r="D208" s="1504"/>
      <c r="E208" s="1504"/>
      <c r="F208" s="1504"/>
      <c r="G208" s="1504"/>
      <c r="H208" s="1504"/>
      <c r="I208" s="401">
        <f>I207*20%</f>
        <v>17.600000000000001</v>
      </c>
    </row>
    <row r="209" spans="1:9">
      <c r="A209" s="567"/>
      <c r="B209" s="710"/>
      <c r="C209" s="1527" t="s">
        <v>748</v>
      </c>
      <c r="D209" s="1527"/>
      <c r="E209" s="1527"/>
      <c r="F209" s="1527"/>
      <c r="G209" s="1527"/>
      <c r="H209" s="721" t="s">
        <v>548</v>
      </c>
      <c r="I209" s="731">
        <f>I207+I208</f>
        <v>105.6</v>
      </c>
    </row>
    <row r="210" spans="1:9">
      <c r="A210" s="567"/>
      <c r="B210" s="567"/>
      <c r="G210" s="721" t="s">
        <v>921</v>
      </c>
      <c r="I210" s="718">
        <v>106</v>
      </c>
    </row>
    <row r="212" spans="1:9">
      <c r="A212" s="1498" t="s">
        <v>814</v>
      </c>
      <c r="B212" s="1498"/>
      <c r="C212" s="561"/>
      <c r="D212" s="561"/>
      <c r="E212" s="561"/>
      <c r="F212" s="561"/>
      <c r="G212" s="561"/>
      <c r="H212" s="561"/>
      <c r="I212" s="587"/>
    </row>
    <row r="213" spans="1:9">
      <c r="A213" s="577"/>
      <c r="B213" s="561"/>
      <c r="C213" s="561"/>
      <c r="D213" s="561"/>
      <c r="E213" s="561"/>
      <c r="F213" s="561"/>
      <c r="G213" s="561"/>
      <c r="H213" s="561"/>
      <c r="I213" s="587"/>
    </row>
    <row r="214" spans="1:9">
      <c r="A214" s="1521" t="s">
        <v>802</v>
      </c>
      <c r="B214" s="1521"/>
      <c r="C214" s="1521"/>
      <c r="D214" s="1521"/>
      <c r="E214" s="1521"/>
      <c r="F214" s="1521"/>
      <c r="G214" s="1521"/>
      <c r="H214" s="1521"/>
      <c r="I214" s="1521"/>
    </row>
    <row r="215" spans="1:9">
      <c r="A215" s="1521"/>
      <c r="B215" s="1521"/>
      <c r="C215" s="1521"/>
      <c r="D215" s="1521"/>
      <c r="E215" s="1521"/>
      <c r="F215" s="1521"/>
      <c r="G215" s="1521"/>
      <c r="H215" s="1521"/>
      <c r="I215" s="1521"/>
    </row>
    <row r="216" spans="1:9">
      <c r="A216" s="1521"/>
      <c r="B216" s="1521"/>
      <c r="C216" s="1521"/>
      <c r="D216" s="1521"/>
      <c r="E216" s="1521"/>
      <c r="F216" s="1521"/>
      <c r="G216" s="1521"/>
      <c r="H216" s="1521"/>
      <c r="I216" s="1521"/>
    </row>
    <row r="217" spans="1:9">
      <c r="A217" s="577"/>
      <c r="B217" s="561"/>
      <c r="C217" s="561"/>
      <c r="D217" s="561"/>
      <c r="E217" s="561"/>
      <c r="F217" s="561"/>
      <c r="G217" s="561"/>
      <c r="H217" s="561"/>
      <c r="I217" s="587"/>
    </row>
    <row r="218" spans="1:9">
      <c r="A218" s="1503" t="s">
        <v>735</v>
      </c>
      <c r="B218" s="1503"/>
      <c r="C218" s="1503"/>
      <c r="D218" s="1503"/>
      <c r="E218" s="1503"/>
      <c r="F218" s="1503"/>
      <c r="G218" s="1503"/>
      <c r="H218" s="1503"/>
      <c r="I218" s="1503"/>
    </row>
    <row r="219" spans="1:9">
      <c r="A219" s="598"/>
      <c r="B219" s="598"/>
      <c r="C219" s="598"/>
      <c r="D219" s="598"/>
      <c r="E219" s="598"/>
      <c r="F219" s="598"/>
      <c r="G219" s="598"/>
      <c r="H219" s="598"/>
      <c r="I219" s="599"/>
    </row>
    <row r="220" spans="1:9">
      <c r="A220" s="1525" t="s">
        <v>803</v>
      </c>
      <c r="B220" s="1530"/>
      <c r="C220" s="598"/>
      <c r="D220" s="598"/>
      <c r="E220" s="598"/>
      <c r="F220" s="598"/>
      <c r="G220" s="598"/>
      <c r="H220" s="598"/>
      <c r="I220" s="599"/>
    </row>
    <row r="221" spans="1:9">
      <c r="A221" s="561"/>
      <c r="B221" s="561"/>
      <c r="C221" s="561"/>
      <c r="D221" s="561"/>
      <c r="E221" s="561"/>
      <c r="F221" s="561"/>
      <c r="G221" s="561"/>
      <c r="H221" s="561"/>
      <c r="I221" s="587"/>
    </row>
    <row r="222" spans="1:9" ht="43.5">
      <c r="A222" s="600"/>
      <c r="B222" s="593" t="s">
        <v>804</v>
      </c>
      <c r="C222" s="601" t="s">
        <v>805</v>
      </c>
      <c r="D222" s="602" t="s">
        <v>10</v>
      </c>
      <c r="E222" s="602" t="s">
        <v>727</v>
      </c>
      <c r="F222" s="602">
        <v>145</v>
      </c>
      <c r="G222" s="602" t="s">
        <v>4</v>
      </c>
      <c r="H222" s="602" t="s">
        <v>548</v>
      </c>
      <c r="I222" s="603">
        <f>C222*F222</f>
        <v>14500</v>
      </c>
    </row>
    <row r="223" spans="1:9">
      <c r="A223" s="600"/>
      <c r="B223" s="593"/>
      <c r="C223" s="601"/>
      <c r="D223" s="602"/>
      <c r="E223" s="602"/>
      <c r="F223" s="602"/>
      <c r="G223" s="602" t="s">
        <v>740</v>
      </c>
      <c r="H223" s="602" t="s">
        <v>548</v>
      </c>
      <c r="I223" s="603">
        <f>I222</f>
        <v>14500</v>
      </c>
    </row>
    <row r="224" spans="1:9">
      <c r="A224" s="604"/>
      <c r="B224" s="593" t="s">
        <v>806</v>
      </c>
      <c r="C224" s="1531" t="s">
        <v>807</v>
      </c>
      <c r="D224" s="1531"/>
      <c r="E224" s="1531"/>
      <c r="F224" s="1531"/>
      <c r="G224" s="593"/>
      <c r="H224" s="602" t="s">
        <v>548</v>
      </c>
      <c r="I224" s="603">
        <v>1550</v>
      </c>
    </row>
    <row r="225" spans="1:9">
      <c r="A225" s="604"/>
      <c r="B225" s="593"/>
      <c r="C225" s="593"/>
      <c r="D225" s="593"/>
      <c r="E225" s="593"/>
      <c r="F225" s="593"/>
      <c r="G225" s="602" t="s">
        <v>743</v>
      </c>
      <c r="H225" s="602" t="s">
        <v>548</v>
      </c>
      <c r="I225" s="605">
        <f>I224</f>
        <v>1550</v>
      </c>
    </row>
    <row r="226" spans="1:9">
      <c r="A226" s="604"/>
      <c r="B226" s="593"/>
      <c r="C226" s="593"/>
      <c r="D226" s="593"/>
      <c r="E226" s="593"/>
      <c r="F226" s="593"/>
      <c r="G226" s="602" t="s">
        <v>808</v>
      </c>
      <c r="H226" s="602" t="s">
        <v>548</v>
      </c>
      <c r="I226" s="603">
        <f>I223+I225</f>
        <v>16050</v>
      </c>
    </row>
    <row r="227" spans="1:9">
      <c r="A227" s="573"/>
      <c r="B227" s="1504" t="s">
        <v>920</v>
      </c>
      <c r="C227" s="1504"/>
      <c r="D227" s="1504"/>
      <c r="E227" s="1504"/>
      <c r="F227" s="1504"/>
      <c r="G227" s="1504"/>
      <c r="H227" s="1504"/>
      <c r="I227" s="401">
        <f>I226*20%</f>
        <v>3210</v>
      </c>
    </row>
    <row r="228" spans="1:9">
      <c r="A228" s="604"/>
      <c r="B228" s="593"/>
      <c r="C228" s="1532" t="s">
        <v>761</v>
      </c>
      <c r="D228" s="1532"/>
      <c r="E228" s="1532"/>
      <c r="F228" s="1532"/>
      <c r="G228" s="1532"/>
      <c r="H228" s="602" t="s">
        <v>548</v>
      </c>
      <c r="I228" s="603">
        <f>I226+I227</f>
        <v>19260</v>
      </c>
    </row>
    <row r="229" spans="1:9">
      <c r="A229" s="604"/>
      <c r="B229" s="593"/>
      <c r="C229" s="1532" t="s">
        <v>809</v>
      </c>
      <c r="D229" s="1532"/>
      <c r="E229" s="1532"/>
      <c r="F229" s="1532"/>
      <c r="G229" s="1532"/>
      <c r="H229" s="602" t="s">
        <v>548</v>
      </c>
      <c r="I229" s="603">
        <f>I228/100</f>
        <v>192.6</v>
      </c>
    </row>
    <row r="230" spans="1:9">
      <c r="A230" s="604"/>
      <c r="B230" s="593"/>
      <c r="C230" s="713"/>
      <c r="D230" s="713"/>
      <c r="E230" s="713"/>
      <c r="F230" s="713"/>
      <c r="G230" s="713"/>
      <c r="H230" s="712"/>
      <c r="I230" s="603"/>
    </row>
    <row r="231" spans="1:9">
      <c r="A231" s="606"/>
      <c r="B231" s="593"/>
      <c r="C231" s="1528" t="s">
        <v>711</v>
      </c>
      <c r="D231" s="1528"/>
      <c r="E231" s="1528"/>
      <c r="F231" s="1528"/>
      <c r="G231" s="1528"/>
      <c r="H231" s="722" t="s">
        <v>548</v>
      </c>
      <c r="I231" s="723">
        <v>193</v>
      </c>
    </row>
    <row r="232" spans="1:9">
      <c r="A232" s="1518" t="s">
        <v>922</v>
      </c>
      <c r="B232" s="1518"/>
      <c r="C232" s="589"/>
      <c r="D232" s="589"/>
      <c r="E232" s="589"/>
      <c r="F232" s="567"/>
      <c r="G232" s="567"/>
      <c r="H232" s="567"/>
      <c r="I232" s="581"/>
    </row>
    <row r="233" spans="1:9">
      <c r="A233" s="590"/>
      <c r="B233" s="589"/>
      <c r="C233" s="589"/>
      <c r="D233" s="589"/>
      <c r="E233" s="589"/>
      <c r="F233" s="567"/>
      <c r="G233" s="567"/>
      <c r="H233" s="567"/>
      <c r="I233" s="581"/>
    </row>
    <row r="234" spans="1:9">
      <c r="A234" s="1529" t="s">
        <v>811</v>
      </c>
      <c r="B234" s="1529"/>
      <c r="C234" s="1529"/>
      <c r="D234" s="1529"/>
      <c r="E234" s="1529"/>
      <c r="F234" s="1529"/>
      <c r="G234" s="1529"/>
      <c r="H234" s="1529"/>
      <c r="I234" s="1529"/>
    </row>
    <row r="235" spans="1:9">
      <c r="A235" s="1529"/>
      <c r="B235" s="1529"/>
      <c r="C235" s="1529"/>
      <c r="D235" s="1529"/>
      <c r="E235" s="1529"/>
      <c r="F235" s="1529"/>
      <c r="G235" s="1529"/>
      <c r="H235" s="1529"/>
      <c r="I235" s="1529"/>
    </row>
    <row r="236" spans="1:9">
      <c r="A236" s="1529"/>
      <c r="B236" s="1529"/>
      <c r="C236" s="1529"/>
      <c r="D236" s="1529"/>
      <c r="E236" s="1529"/>
      <c r="F236" s="1529"/>
      <c r="G236" s="1529"/>
      <c r="H236" s="1529"/>
      <c r="I236" s="1529"/>
    </row>
    <row r="237" spans="1:9">
      <c r="A237" s="1529"/>
      <c r="B237" s="1529"/>
      <c r="C237" s="1529"/>
      <c r="D237" s="1529"/>
      <c r="E237" s="1529"/>
      <c r="F237" s="1529"/>
      <c r="G237" s="1529"/>
      <c r="H237" s="1529"/>
      <c r="I237" s="1529"/>
    </row>
    <row r="238" spans="1:9">
      <c r="A238" s="591"/>
      <c r="B238" s="585"/>
      <c r="C238" s="567"/>
      <c r="D238" s="567"/>
      <c r="E238" s="567"/>
      <c r="F238" s="567"/>
      <c r="G238" s="567"/>
      <c r="H238" s="567"/>
      <c r="I238" s="581"/>
    </row>
    <row r="239" spans="1:9">
      <c r="A239" s="1516" t="s">
        <v>735</v>
      </c>
      <c r="B239" s="1516"/>
      <c r="C239" s="1516"/>
      <c r="D239" s="1516"/>
      <c r="E239" s="1516"/>
      <c r="F239" s="1516"/>
      <c r="G239" s="1516"/>
      <c r="H239" s="1516"/>
      <c r="I239" s="1516"/>
    </row>
    <row r="240" spans="1:9">
      <c r="A240" s="567"/>
      <c r="B240" s="585"/>
      <c r="C240" s="567"/>
      <c r="D240" s="567"/>
      <c r="E240" s="567"/>
      <c r="F240" s="567"/>
      <c r="G240" s="567"/>
      <c r="H240" s="567"/>
      <c r="I240" s="581"/>
    </row>
    <row r="241" spans="1:9">
      <c r="A241" s="1522" t="s">
        <v>753</v>
      </c>
      <c r="B241" s="1522"/>
      <c r="C241" s="1522"/>
      <c r="D241" s="567"/>
      <c r="E241" s="567"/>
      <c r="F241" s="567"/>
      <c r="G241" s="567"/>
      <c r="H241" s="567"/>
      <c r="I241" s="581"/>
    </row>
    <row r="242" spans="1:9">
      <c r="A242" s="567"/>
      <c r="B242" s="585"/>
      <c r="C242" s="567"/>
      <c r="D242" s="567"/>
      <c r="E242" s="567"/>
      <c r="F242" s="567"/>
      <c r="G242" s="567"/>
      <c r="H242" s="567"/>
      <c r="I242" s="581"/>
    </row>
    <row r="243" spans="1:9" ht="28.5">
      <c r="A243" s="567"/>
      <c r="B243" s="607" t="s">
        <v>812</v>
      </c>
      <c r="C243" s="580">
        <v>100</v>
      </c>
      <c r="D243" s="580" t="s">
        <v>187</v>
      </c>
      <c r="E243" s="580" t="s">
        <v>727</v>
      </c>
      <c r="F243" s="580">
        <v>241</v>
      </c>
      <c r="G243" s="580" t="s">
        <v>3</v>
      </c>
      <c r="H243" s="592" t="s">
        <v>548</v>
      </c>
      <c r="I243" s="581">
        <f>C243*F243</f>
        <v>24100</v>
      </c>
    </row>
    <row r="244" spans="1:9" ht="42.75">
      <c r="A244" s="567"/>
      <c r="B244" s="579" t="s">
        <v>813</v>
      </c>
      <c r="C244" s="580">
        <v>8</v>
      </c>
      <c r="D244" s="580" t="s">
        <v>11</v>
      </c>
      <c r="E244" s="580" t="s">
        <v>727</v>
      </c>
      <c r="F244" s="580">
        <v>35</v>
      </c>
      <c r="G244" s="580" t="s">
        <v>738</v>
      </c>
      <c r="H244" s="592" t="s">
        <v>548</v>
      </c>
      <c r="I244" s="581">
        <f>C244*F244</f>
        <v>280</v>
      </c>
    </row>
    <row r="245" spans="1:9">
      <c r="A245" s="567"/>
      <c r="B245" s="585" t="s">
        <v>739</v>
      </c>
      <c r="C245" s="567"/>
      <c r="D245" s="567"/>
      <c r="E245" s="567"/>
      <c r="F245" s="567"/>
      <c r="G245" s="567"/>
      <c r="H245" s="592" t="s">
        <v>548</v>
      </c>
      <c r="I245" s="581">
        <f>0.1*I243</f>
        <v>2410</v>
      </c>
    </row>
    <row r="246" spans="1:9">
      <c r="A246" s="567"/>
      <c r="B246" s="585" t="s">
        <v>756</v>
      </c>
      <c r="C246" s="567" t="s">
        <v>757</v>
      </c>
      <c r="D246" s="567"/>
      <c r="E246" s="567"/>
      <c r="F246" s="567"/>
      <c r="G246" s="567"/>
      <c r="H246" s="592" t="s">
        <v>548</v>
      </c>
      <c r="I246" s="583">
        <v>25</v>
      </c>
    </row>
    <row r="247" spans="1:9">
      <c r="A247" s="567"/>
      <c r="B247" s="585"/>
      <c r="C247" s="567"/>
      <c r="D247" s="567"/>
      <c r="E247" s="567"/>
      <c r="F247" s="567"/>
      <c r="G247" s="580" t="s">
        <v>740</v>
      </c>
      <c r="H247" s="592" t="s">
        <v>548</v>
      </c>
      <c r="I247" s="581">
        <f>I243+I244+I245+I246</f>
        <v>26815</v>
      </c>
    </row>
    <row r="248" spans="1:9">
      <c r="A248" s="567"/>
      <c r="B248" s="579" t="s">
        <v>758</v>
      </c>
      <c r="C248" s="580">
        <v>1</v>
      </c>
      <c r="D248" s="580" t="s">
        <v>187</v>
      </c>
      <c r="E248" s="580" t="s">
        <v>727</v>
      </c>
      <c r="F248" s="580">
        <v>2000</v>
      </c>
      <c r="G248" s="580" t="s">
        <v>3</v>
      </c>
      <c r="H248" s="592" t="s">
        <v>548</v>
      </c>
      <c r="I248" s="581">
        <f>C248*F248</f>
        <v>2000</v>
      </c>
    </row>
    <row r="249" spans="1:9">
      <c r="A249" s="567"/>
      <c r="B249" s="579" t="s">
        <v>742</v>
      </c>
      <c r="C249" s="580">
        <v>2</v>
      </c>
      <c r="D249" s="580" t="s">
        <v>187</v>
      </c>
      <c r="E249" s="580" t="s">
        <v>727</v>
      </c>
      <c r="F249" s="580">
        <v>700</v>
      </c>
      <c r="G249" s="580" t="s">
        <v>738</v>
      </c>
      <c r="H249" s="592" t="s">
        <v>548</v>
      </c>
      <c r="I249" s="581">
        <f>C249*F249</f>
        <v>1400</v>
      </c>
    </row>
    <row r="250" spans="1:9">
      <c r="A250" s="567"/>
      <c r="B250" s="579" t="s">
        <v>759</v>
      </c>
      <c r="C250" s="580">
        <v>1</v>
      </c>
      <c r="D250" s="580" t="s">
        <v>193</v>
      </c>
      <c r="E250" s="580" t="s">
        <v>727</v>
      </c>
      <c r="F250" s="580">
        <v>700</v>
      </c>
      <c r="G250" s="580" t="s">
        <v>738</v>
      </c>
      <c r="H250" s="592" t="s">
        <v>548</v>
      </c>
      <c r="I250" s="581">
        <f>C250*F250</f>
        <v>700</v>
      </c>
    </row>
    <row r="251" spans="1:9" ht="42.75">
      <c r="A251" s="567"/>
      <c r="B251" s="579" t="s">
        <v>760</v>
      </c>
      <c r="C251" s="567" t="s">
        <v>757</v>
      </c>
      <c r="D251" s="580"/>
      <c r="E251" s="580"/>
      <c r="F251" s="580"/>
      <c r="G251" s="580"/>
      <c r="H251" s="592" t="s">
        <v>548</v>
      </c>
      <c r="I251" s="583">
        <v>800</v>
      </c>
    </row>
    <row r="252" spans="1:9">
      <c r="A252" s="567"/>
      <c r="B252" s="585"/>
      <c r="C252" s="567"/>
      <c r="D252" s="567"/>
      <c r="E252" s="567"/>
      <c r="F252" s="567"/>
      <c r="G252" s="580" t="s">
        <v>743</v>
      </c>
      <c r="H252" s="592" t="s">
        <v>548</v>
      </c>
      <c r="I252" s="581">
        <f>I248+I249+I250+I251</f>
        <v>4900</v>
      </c>
    </row>
    <row r="253" spans="1:9">
      <c r="A253" s="567"/>
      <c r="B253" s="585" t="s">
        <v>744</v>
      </c>
      <c r="C253" s="567" t="s">
        <v>757</v>
      </c>
      <c r="D253" s="567"/>
      <c r="E253" s="567"/>
      <c r="F253" s="567"/>
      <c r="G253" s="580" t="s">
        <v>746</v>
      </c>
      <c r="H253" s="592" t="s">
        <v>548</v>
      </c>
      <c r="I253" s="581">
        <v>325</v>
      </c>
    </row>
    <row r="254" spans="1:9">
      <c r="A254" s="567"/>
      <c r="B254" s="585"/>
      <c r="C254" s="567"/>
      <c r="D254" s="567"/>
      <c r="E254" s="567"/>
      <c r="F254" s="1505" t="s">
        <v>747</v>
      </c>
      <c r="G254" s="1505"/>
      <c r="H254" s="592" t="s">
        <v>548</v>
      </c>
      <c r="I254" s="581">
        <f>I247+I252+I253</f>
        <v>32040</v>
      </c>
    </row>
    <row r="255" spans="1:9">
      <c r="A255" s="567"/>
      <c r="B255" s="585"/>
      <c r="C255" s="567"/>
      <c r="D255" s="585"/>
      <c r="E255" s="585"/>
      <c r="F255" s="585"/>
      <c r="G255" s="585"/>
      <c r="H255" s="592" t="s">
        <v>548</v>
      </c>
      <c r="I255" s="581">
        <f>I254</f>
        <v>32040</v>
      </c>
    </row>
    <row r="256" spans="1:9">
      <c r="A256" s="573"/>
      <c r="B256" s="1504" t="s">
        <v>920</v>
      </c>
      <c r="C256" s="1504"/>
      <c r="D256" s="1504"/>
      <c r="E256" s="1504"/>
      <c r="F256" s="1504"/>
      <c r="G256" s="1504"/>
      <c r="H256" s="1504"/>
      <c r="I256" s="401">
        <f>I255*20%</f>
        <v>6408</v>
      </c>
    </row>
    <row r="257" spans="1:9">
      <c r="A257" s="567"/>
      <c r="B257" s="585"/>
      <c r="C257" s="567"/>
      <c r="D257" s="1523" t="s">
        <v>761</v>
      </c>
      <c r="E257" s="1523"/>
      <c r="F257" s="1523"/>
      <c r="G257" s="1523"/>
      <c r="H257" s="592" t="s">
        <v>548</v>
      </c>
      <c r="I257" s="581">
        <f>I255+I256</f>
        <v>38448</v>
      </c>
    </row>
    <row r="258" spans="1:9">
      <c r="A258" s="567"/>
      <c r="B258" s="585"/>
      <c r="C258" s="567"/>
      <c r="D258" s="1523" t="s">
        <v>762</v>
      </c>
      <c r="E258" s="1523"/>
      <c r="F258" s="1523"/>
      <c r="G258" s="1523"/>
      <c r="H258" s="592" t="s">
        <v>548</v>
      </c>
      <c r="I258" s="581">
        <f>I257/100</f>
        <v>384.48</v>
      </c>
    </row>
    <row r="259" spans="1:9">
      <c r="A259" s="567"/>
      <c r="B259" s="585"/>
      <c r="C259" s="567"/>
      <c r="D259" s="724"/>
      <c r="E259" s="724"/>
      <c r="F259" s="724"/>
      <c r="G259" s="724"/>
      <c r="H259" s="717"/>
      <c r="I259" s="718"/>
    </row>
    <row r="260" spans="1:9">
      <c r="A260" s="591"/>
      <c r="B260" s="585"/>
      <c r="C260" s="567"/>
      <c r="D260" s="1524" t="s">
        <v>711</v>
      </c>
      <c r="E260" s="1524"/>
      <c r="F260" s="1524"/>
      <c r="G260" s="1524"/>
      <c r="H260" s="717" t="s">
        <v>548</v>
      </c>
      <c r="I260" s="718">
        <v>385</v>
      </c>
    </row>
    <row r="261" spans="1:9">
      <c r="A261" s="1518" t="s">
        <v>940</v>
      </c>
      <c r="B261" s="1518"/>
      <c r="C261" s="589"/>
      <c r="D261" s="589"/>
      <c r="E261" s="589"/>
      <c r="F261" s="567"/>
      <c r="G261" s="567"/>
      <c r="H261" s="567"/>
      <c r="I261" s="581"/>
    </row>
    <row r="262" spans="1:9">
      <c r="A262" s="590"/>
      <c r="B262" s="589"/>
      <c r="C262" s="589"/>
      <c r="D262" s="589"/>
      <c r="E262" s="589"/>
      <c r="F262" s="567"/>
      <c r="G262" s="567"/>
      <c r="H262" s="567"/>
      <c r="I262" s="581"/>
    </row>
    <row r="263" spans="1:9">
      <c r="A263" s="1519" t="s">
        <v>815</v>
      </c>
      <c r="B263" s="1519"/>
      <c r="C263" s="1519"/>
      <c r="D263" s="1519"/>
      <c r="E263" s="1519"/>
      <c r="F263" s="1519"/>
      <c r="G263" s="1519"/>
      <c r="H263" s="1519"/>
      <c r="I263" s="1519"/>
    </row>
    <row r="264" spans="1:9">
      <c r="A264" s="1519"/>
      <c r="B264" s="1519"/>
      <c r="C264" s="1519"/>
      <c r="D264" s="1519"/>
      <c r="E264" s="1519"/>
      <c r="F264" s="1519"/>
      <c r="G264" s="1519"/>
      <c r="H264" s="1519"/>
      <c r="I264" s="1519"/>
    </row>
    <row r="265" spans="1:9">
      <c r="A265" s="1519"/>
      <c r="B265" s="1519"/>
      <c r="C265" s="1519"/>
      <c r="D265" s="1519"/>
      <c r="E265" s="1519"/>
      <c r="F265" s="1519"/>
      <c r="G265" s="1519"/>
      <c r="H265" s="1519"/>
      <c r="I265" s="1519"/>
    </row>
    <row r="266" spans="1:9">
      <c r="A266" s="1519"/>
      <c r="B266" s="1519"/>
      <c r="C266" s="1519"/>
      <c r="D266" s="1519"/>
      <c r="E266" s="1519"/>
      <c r="F266" s="1519"/>
      <c r="G266" s="1519"/>
      <c r="H266" s="1519"/>
      <c r="I266" s="1519"/>
    </row>
    <row r="267" spans="1:9">
      <c r="A267" s="1519"/>
      <c r="B267" s="1519"/>
      <c r="C267" s="1519"/>
      <c r="D267" s="1519"/>
      <c r="E267" s="1519"/>
      <c r="F267" s="1519"/>
      <c r="G267" s="1519"/>
      <c r="H267" s="1519"/>
      <c r="I267" s="1519"/>
    </row>
    <row r="268" spans="1:9">
      <c r="A268" s="1519"/>
      <c r="B268" s="1519"/>
      <c r="C268" s="1519"/>
      <c r="D268" s="1519"/>
      <c r="E268" s="1519"/>
      <c r="F268" s="1519"/>
      <c r="G268" s="1519"/>
      <c r="H268" s="1519"/>
      <c r="I268" s="1519"/>
    </row>
    <row r="269" spans="1:9">
      <c r="A269" s="1519"/>
      <c r="B269" s="1519"/>
      <c r="C269" s="1519"/>
      <c r="D269" s="1519"/>
      <c r="E269" s="1519"/>
      <c r="F269" s="1519"/>
      <c r="G269" s="1519"/>
      <c r="H269" s="1519"/>
      <c r="I269" s="1519"/>
    </row>
    <row r="270" spans="1:9">
      <c r="A270" s="591"/>
      <c r="B270" s="585"/>
      <c r="C270" s="567"/>
      <c r="D270" s="567"/>
      <c r="E270" s="567"/>
      <c r="F270" s="567"/>
      <c r="G270" s="567"/>
      <c r="H270" s="567"/>
      <c r="I270" s="581"/>
    </row>
    <row r="271" spans="1:9">
      <c r="A271" s="1516" t="s">
        <v>735</v>
      </c>
      <c r="B271" s="1516"/>
      <c r="C271" s="1516"/>
      <c r="D271" s="1516"/>
      <c r="E271" s="1516"/>
      <c r="F271" s="1516"/>
      <c r="G271" s="1516"/>
      <c r="H271" s="1516"/>
      <c r="I271" s="1516"/>
    </row>
    <row r="272" spans="1:9">
      <c r="A272" s="567"/>
      <c r="B272" s="585"/>
      <c r="C272" s="567"/>
      <c r="D272" s="567"/>
      <c r="E272" s="567"/>
      <c r="F272" s="567"/>
      <c r="G272" s="567"/>
      <c r="H272" s="567"/>
      <c r="I272" s="581"/>
    </row>
    <row r="273" spans="1:9">
      <c r="A273" s="1522" t="s">
        <v>753</v>
      </c>
      <c r="B273" s="1522"/>
      <c r="C273" s="1522"/>
      <c r="D273" s="567"/>
      <c r="E273" s="567"/>
      <c r="F273" s="567"/>
      <c r="G273" s="567"/>
      <c r="H273" s="567"/>
      <c r="I273" s="581"/>
    </row>
    <row r="274" spans="1:9">
      <c r="A274" s="567"/>
      <c r="B274" s="585"/>
      <c r="C274" s="567"/>
      <c r="D274" s="567"/>
      <c r="E274" s="567"/>
      <c r="F274" s="567"/>
      <c r="G274" s="567"/>
      <c r="H274" s="567"/>
      <c r="I274" s="581"/>
    </row>
    <row r="275" spans="1:9" ht="28.5">
      <c r="A275" s="567"/>
      <c r="B275" s="607" t="s">
        <v>816</v>
      </c>
      <c r="C275" s="580">
        <v>100</v>
      </c>
      <c r="D275" s="580" t="s">
        <v>187</v>
      </c>
      <c r="E275" s="580" t="s">
        <v>727</v>
      </c>
      <c r="F275" s="608">
        <v>239.54</v>
      </c>
      <c r="G275" s="580" t="s">
        <v>3</v>
      </c>
      <c r="H275" s="592" t="s">
        <v>548</v>
      </c>
      <c r="I275" s="581">
        <f>C275*F275</f>
        <v>23954</v>
      </c>
    </row>
    <row r="276" spans="1:9" ht="42.75">
      <c r="A276" s="567"/>
      <c r="B276" s="579" t="s">
        <v>813</v>
      </c>
      <c r="C276" s="580">
        <v>8</v>
      </c>
      <c r="D276" s="580" t="s">
        <v>11</v>
      </c>
      <c r="E276" s="580" t="s">
        <v>727</v>
      </c>
      <c r="F276" s="580">
        <v>35</v>
      </c>
      <c r="G276" s="580" t="s">
        <v>738</v>
      </c>
      <c r="H276" s="592" t="s">
        <v>548</v>
      </c>
      <c r="I276" s="581">
        <f>C276*F276</f>
        <v>280</v>
      </c>
    </row>
    <row r="277" spans="1:9">
      <c r="A277" s="567"/>
      <c r="B277" s="585" t="s">
        <v>739</v>
      </c>
      <c r="C277" s="567"/>
      <c r="D277" s="567"/>
      <c r="E277" s="567"/>
      <c r="F277" s="567"/>
      <c r="G277" s="567"/>
      <c r="H277" s="592" t="s">
        <v>548</v>
      </c>
      <c r="I277" s="581">
        <f>15%*I275</f>
        <v>3593.1</v>
      </c>
    </row>
    <row r="278" spans="1:9">
      <c r="A278" s="567"/>
      <c r="B278" s="585" t="s">
        <v>756</v>
      </c>
      <c r="C278" s="567" t="s">
        <v>757</v>
      </c>
      <c r="D278" s="567"/>
      <c r="E278" s="567"/>
      <c r="F278" s="567"/>
      <c r="G278" s="567"/>
      <c r="H278" s="592" t="s">
        <v>548</v>
      </c>
      <c r="I278" s="583">
        <v>25</v>
      </c>
    </row>
    <row r="279" spans="1:9">
      <c r="A279" s="567"/>
      <c r="B279" s="585"/>
      <c r="C279" s="567"/>
      <c r="D279" s="567"/>
      <c r="E279" s="567"/>
      <c r="F279" s="567"/>
      <c r="G279" s="580" t="s">
        <v>740</v>
      </c>
      <c r="H279" s="592" t="s">
        <v>548</v>
      </c>
      <c r="I279" s="581">
        <f>I275+I276+I277+I278</f>
        <v>27852.1</v>
      </c>
    </row>
    <row r="280" spans="1:9">
      <c r="A280" s="567"/>
      <c r="B280" s="579" t="s">
        <v>758</v>
      </c>
      <c r="C280" s="580">
        <v>1</v>
      </c>
      <c r="D280" s="580" t="s">
        <v>187</v>
      </c>
      <c r="E280" s="580" t="s">
        <v>727</v>
      </c>
      <c r="F280" s="580">
        <v>2500</v>
      </c>
      <c r="G280" s="580" t="s">
        <v>3</v>
      </c>
      <c r="H280" s="592" t="s">
        <v>548</v>
      </c>
      <c r="I280" s="581">
        <f>C280*F280</f>
        <v>2500</v>
      </c>
    </row>
    <row r="281" spans="1:9">
      <c r="A281" s="567"/>
      <c r="B281" s="579" t="s">
        <v>742</v>
      </c>
      <c r="C281" s="580">
        <v>2</v>
      </c>
      <c r="D281" s="580" t="s">
        <v>187</v>
      </c>
      <c r="E281" s="580" t="s">
        <v>727</v>
      </c>
      <c r="F281" s="580">
        <v>750</v>
      </c>
      <c r="G281" s="580" t="s">
        <v>738</v>
      </c>
      <c r="H281" s="592" t="s">
        <v>548</v>
      </c>
      <c r="I281" s="581">
        <f>C281*F281</f>
        <v>1500</v>
      </c>
    </row>
    <row r="282" spans="1:9">
      <c r="A282" s="567"/>
      <c r="B282" s="579" t="s">
        <v>759</v>
      </c>
      <c r="C282" s="580">
        <v>1</v>
      </c>
      <c r="D282" s="580" t="s">
        <v>193</v>
      </c>
      <c r="E282" s="580" t="s">
        <v>727</v>
      </c>
      <c r="F282" s="580">
        <v>750</v>
      </c>
      <c r="G282" s="580" t="s">
        <v>738</v>
      </c>
      <c r="H282" s="592" t="s">
        <v>548</v>
      </c>
      <c r="I282" s="581">
        <f>C282*F282</f>
        <v>750</v>
      </c>
    </row>
    <row r="283" spans="1:9" ht="42.75">
      <c r="A283" s="567"/>
      <c r="B283" s="579" t="s">
        <v>760</v>
      </c>
      <c r="C283" s="567" t="s">
        <v>757</v>
      </c>
      <c r="D283" s="580"/>
      <c r="E283" s="580"/>
      <c r="F283" s="580"/>
      <c r="G283" s="580"/>
      <c r="H283" s="592" t="s">
        <v>548</v>
      </c>
      <c r="I283" s="583">
        <v>800</v>
      </c>
    </row>
    <row r="284" spans="1:9">
      <c r="A284" s="567"/>
      <c r="B284" s="585"/>
      <c r="C284" s="567"/>
      <c r="D284" s="567"/>
      <c r="E284" s="567"/>
      <c r="F284" s="567"/>
      <c r="G284" s="580" t="s">
        <v>743</v>
      </c>
      <c r="H284" s="592" t="s">
        <v>548</v>
      </c>
      <c r="I284" s="581">
        <f>I280+I281+I282+I283</f>
        <v>5550</v>
      </c>
    </row>
    <row r="285" spans="1:9">
      <c r="A285" s="567"/>
      <c r="B285" s="585" t="s">
        <v>744</v>
      </c>
      <c r="C285" s="567" t="s">
        <v>757</v>
      </c>
      <c r="D285" s="567"/>
      <c r="E285" s="567"/>
      <c r="F285" s="567"/>
      <c r="G285" s="580" t="s">
        <v>746</v>
      </c>
      <c r="H285" s="592" t="s">
        <v>548</v>
      </c>
      <c r="I285" s="581">
        <v>300</v>
      </c>
    </row>
    <row r="286" spans="1:9">
      <c r="A286" s="567"/>
      <c r="B286" s="585"/>
      <c r="C286" s="567"/>
      <c r="D286" s="567"/>
      <c r="E286" s="567"/>
      <c r="F286" s="1505" t="s">
        <v>747</v>
      </c>
      <c r="G286" s="1505"/>
      <c r="H286" s="592" t="s">
        <v>548</v>
      </c>
      <c r="I286" s="581">
        <f>I279+I284+I285</f>
        <v>33702.1</v>
      </c>
    </row>
    <row r="287" spans="1:9">
      <c r="A287" s="567"/>
      <c r="B287" s="585"/>
      <c r="C287" s="567"/>
      <c r="D287" s="585"/>
      <c r="E287" s="585"/>
      <c r="F287" s="585"/>
      <c r="G287" s="585"/>
      <c r="H287" s="592" t="s">
        <v>548</v>
      </c>
      <c r="I287" s="581">
        <f>I286</f>
        <v>33702.1</v>
      </c>
    </row>
    <row r="288" spans="1:9">
      <c r="A288" s="573"/>
      <c r="B288" s="1504" t="s">
        <v>920</v>
      </c>
      <c r="C288" s="1504"/>
      <c r="D288" s="1504"/>
      <c r="E288" s="1504"/>
      <c r="F288" s="1504"/>
      <c r="G288" s="1504"/>
      <c r="H288" s="1504"/>
      <c r="I288" s="401">
        <f>I287*20%</f>
        <v>6740.42</v>
      </c>
    </row>
    <row r="289" spans="1:9">
      <c r="A289" s="567"/>
      <c r="B289" s="585"/>
      <c r="C289" s="567"/>
      <c r="D289" s="1523" t="s">
        <v>761</v>
      </c>
      <c r="E289" s="1523"/>
      <c r="F289" s="1523"/>
      <c r="G289" s="1523"/>
      <c r="H289" s="592" t="s">
        <v>548</v>
      </c>
      <c r="I289" s="581">
        <f>I287+I288</f>
        <v>40442.519999999997</v>
      </c>
    </row>
    <row r="290" spans="1:9">
      <c r="A290" s="567"/>
      <c r="B290" s="585"/>
      <c r="C290" s="567"/>
      <c r="D290" s="1523" t="s">
        <v>762</v>
      </c>
      <c r="E290" s="1523"/>
      <c r="F290" s="1523"/>
      <c r="G290" s="1523"/>
      <c r="H290" s="592" t="s">
        <v>548</v>
      </c>
      <c r="I290" s="581">
        <f>I289/100</f>
        <v>404.42519999999996</v>
      </c>
    </row>
    <row r="291" spans="1:9">
      <c r="A291" s="567"/>
      <c r="B291" s="585"/>
      <c r="C291" s="567"/>
      <c r="D291" s="711"/>
      <c r="E291" s="711"/>
      <c r="F291" s="711"/>
      <c r="G291" s="711"/>
      <c r="H291" s="709"/>
      <c r="I291" s="710"/>
    </row>
    <row r="292" spans="1:9">
      <c r="A292" s="591"/>
      <c r="B292" s="585"/>
      <c r="C292" s="567"/>
      <c r="D292" s="1524" t="s">
        <v>711</v>
      </c>
      <c r="E292" s="1524"/>
      <c r="F292" s="1524"/>
      <c r="G292" s="1524"/>
      <c r="H292" s="717" t="s">
        <v>548</v>
      </c>
      <c r="I292" s="718">
        <v>405</v>
      </c>
    </row>
  </sheetData>
  <mergeCells count="98">
    <mergeCell ref="C9:G9"/>
    <mergeCell ref="A6:B6"/>
    <mergeCell ref="D292:G292"/>
    <mergeCell ref="D290:G290"/>
    <mergeCell ref="B256:H256"/>
    <mergeCell ref="B288:H288"/>
    <mergeCell ref="D289:G289"/>
    <mergeCell ref="A271:I271"/>
    <mergeCell ref="A273:C273"/>
    <mergeCell ref="F286:G286"/>
    <mergeCell ref="F254:G254"/>
    <mergeCell ref="A261:B261"/>
    <mergeCell ref="A263:I269"/>
    <mergeCell ref="D257:G257"/>
    <mergeCell ref="D258:G258"/>
    <mergeCell ref="D260:G260"/>
    <mergeCell ref="A218:I218"/>
    <mergeCell ref="A220:B220"/>
    <mergeCell ref="C224:F224"/>
    <mergeCell ref="C228:G228"/>
    <mergeCell ref="C229:G229"/>
    <mergeCell ref="B227:H227"/>
    <mergeCell ref="C231:G231"/>
    <mergeCell ref="A232:B232"/>
    <mergeCell ref="A234:I237"/>
    <mergeCell ref="A239:I239"/>
    <mergeCell ref="A241:C241"/>
    <mergeCell ref="A214:I216"/>
    <mergeCell ref="A173:I173"/>
    <mergeCell ref="F183:G183"/>
    <mergeCell ref="D185:G185"/>
    <mergeCell ref="D186:G186"/>
    <mergeCell ref="A190:I192"/>
    <mergeCell ref="A194:I194"/>
    <mergeCell ref="F207:G207"/>
    <mergeCell ref="C209:G209"/>
    <mergeCell ref="A212:B212"/>
    <mergeCell ref="B184:H184"/>
    <mergeCell ref="B208:H208"/>
    <mergeCell ref="A167:I171"/>
    <mergeCell ref="A127:C127"/>
    <mergeCell ref="F140:G140"/>
    <mergeCell ref="D143:G143"/>
    <mergeCell ref="D144:G144"/>
    <mergeCell ref="D145:G145"/>
    <mergeCell ref="A147:I149"/>
    <mergeCell ref="A150:I150"/>
    <mergeCell ref="F161:G161"/>
    <mergeCell ref="C163:G163"/>
    <mergeCell ref="B142:H142"/>
    <mergeCell ref="B162:H162"/>
    <mergeCell ref="B92:H92"/>
    <mergeCell ref="A126:I126"/>
    <mergeCell ref="D94:G94"/>
    <mergeCell ref="A96:B96"/>
    <mergeCell ref="A97:I98"/>
    <mergeCell ref="A100:I100"/>
    <mergeCell ref="B102:B103"/>
    <mergeCell ref="F113:G113"/>
    <mergeCell ref="D116:G116"/>
    <mergeCell ref="D117:G117"/>
    <mergeCell ref="A118:B118"/>
    <mergeCell ref="A119:I125"/>
    <mergeCell ref="B106:G106"/>
    <mergeCell ref="B110:G110"/>
    <mergeCell ref="B115:H115"/>
    <mergeCell ref="B49:H49"/>
    <mergeCell ref="C50:G50"/>
    <mergeCell ref="D93:G93"/>
    <mergeCell ref="A54:I54"/>
    <mergeCell ref="B55:E55"/>
    <mergeCell ref="C56:G56"/>
    <mergeCell ref="C64:G64"/>
    <mergeCell ref="B69:H69"/>
    <mergeCell ref="A74:B74"/>
    <mergeCell ref="D74:G74"/>
    <mergeCell ref="A76:I77"/>
    <mergeCell ref="A79:I79"/>
    <mergeCell ref="B81:B82"/>
    <mergeCell ref="F90:G90"/>
    <mergeCell ref="C65:G65"/>
    <mergeCell ref="B87:G87"/>
    <mergeCell ref="C7:F7"/>
    <mergeCell ref="A36:B36"/>
    <mergeCell ref="A53:I53"/>
    <mergeCell ref="A1:I1"/>
    <mergeCell ref="A2:I2"/>
    <mergeCell ref="A3:I3"/>
    <mergeCell ref="A5:I5"/>
    <mergeCell ref="A27:B27"/>
    <mergeCell ref="A28:I28"/>
    <mergeCell ref="A29:I29"/>
    <mergeCell ref="A31:B31"/>
    <mergeCell ref="A32:B32"/>
    <mergeCell ref="A34:B34"/>
    <mergeCell ref="A52:B52"/>
    <mergeCell ref="A38:I40"/>
    <mergeCell ref="A41:I41"/>
  </mergeCells>
  <pageMargins left="0.7" right="0.7" top="0.75" bottom="0.75" header="0.3" footer="0.3"/>
  <pageSetup paperSize="9" scale="80" fitToHeight="0" orientation="portrait" r:id="rId1"/>
  <rowBreaks count="6" manualBreakCount="6">
    <brk id="51" max="8" man="1"/>
    <brk id="95" max="8" man="1"/>
    <brk id="145" max="8" man="1"/>
    <brk id="187" max="8" man="1"/>
    <brk id="231" max="8" man="1"/>
    <brk id="260" max="8" man="1"/>
  </rowBreaks>
</worksheet>
</file>

<file path=xl/worksheets/sheet26.xml><?xml version="1.0" encoding="utf-8"?>
<worksheet xmlns="http://schemas.openxmlformats.org/spreadsheetml/2006/main" xmlns:r="http://schemas.openxmlformats.org/officeDocument/2006/relationships">
  <sheetPr>
    <tabColor rgb="FFFFFF00"/>
  </sheetPr>
  <dimension ref="A1:L37"/>
  <sheetViews>
    <sheetView view="pageBreakPreview" zoomScale="82" zoomScaleSheetLayoutView="82" workbookViewId="0">
      <selection activeCell="A4" sqref="A4"/>
    </sheetView>
  </sheetViews>
  <sheetFormatPr defaultRowHeight="15"/>
  <cols>
    <col min="7" max="7" width="7.28515625" customWidth="1"/>
    <col min="11" max="11" width="11.28515625" customWidth="1"/>
    <col min="12" max="12" width="9.140625" customWidth="1"/>
  </cols>
  <sheetData>
    <row r="1" spans="1:12">
      <c r="A1" s="1536" t="s">
        <v>539</v>
      </c>
      <c r="B1" s="1536"/>
      <c r="C1" s="1536"/>
      <c r="D1" s="1536"/>
      <c r="E1" s="1536"/>
      <c r="F1" s="1536"/>
      <c r="G1" s="1536"/>
      <c r="H1" s="1536"/>
      <c r="I1" s="1536"/>
      <c r="J1" s="1536"/>
      <c r="K1" s="1536"/>
      <c r="L1" s="1536"/>
    </row>
    <row r="2" spans="1:12" ht="65.25" customHeight="1">
      <c r="A2" s="1537" t="s">
        <v>540</v>
      </c>
      <c r="B2" s="1538"/>
      <c r="C2" s="1538"/>
      <c r="D2" s="1538"/>
      <c r="E2" s="1538"/>
      <c r="F2" s="1538"/>
      <c r="G2" s="1538"/>
      <c r="H2" s="1538"/>
      <c r="I2" s="1538"/>
      <c r="J2" s="1538"/>
      <c r="K2" s="1538"/>
      <c r="L2" s="1539"/>
    </row>
    <row r="3" spans="1:12">
      <c r="A3" s="544" t="s">
        <v>541</v>
      </c>
      <c r="B3" s="543"/>
      <c r="C3" s="543"/>
      <c r="D3" s="543"/>
      <c r="E3" s="543"/>
      <c r="F3" s="543"/>
      <c r="G3" s="543"/>
      <c r="H3" s="543"/>
      <c r="I3" s="543"/>
      <c r="J3" s="543"/>
      <c r="K3" s="543"/>
      <c r="L3" s="543"/>
    </row>
    <row r="4" spans="1:12">
      <c r="A4" s="543"/>
      <c r="B4" s="543"/>
      <c r="C4" s="543"/>
      <c r="D4" s="543"/>
      <c r="E4" s="543"/>
      <c r="F4" s="543"/>
      <c r="G4" s="543"/>
      <c r="H4" s="543"/>
      <c r="I4" s="543"/>
      <c r="J4" s="543"/>
      <c r="K4" s="543"/>
      <c r="L4" s="543"/>
    </row>
    <row r="5" spans="1:12">
      <c r="A5" s="543"/>
      <c r="B5" s="543"/>
      <c r="C5" s="543"/>
      <c r="D5" s="543"/>
      <c r="E5" s="543"/>
      <c r="F5" s="543"/>
      <c r="G5" s="543"/>
      <c r="H5" s="543"/>
      <c r="I5" s="543"/>
      <c r="J5" s="543"/>
      <c r="K5" s="543"/>
      <c r="L5" s="543"/>
    </row>
    <row r="6" spans="1:12">
      <c r="A6" s="543"/>
      <c r="B6" s="543"/>
      <c r="C6" s="1535" t="s">
        <v>542</v>
      </c>
      <c r="D6" s="1535"/>
      <c r="E6" s="1535"/>
      <c r="F6" s="1535"/>
      <c r="G6" s="543"/>
      <c r="H6" s="543"/>
      <c r="I6" s="543"/>
      <c r="J6" s="543"/>
      <c r="K6" s="543"/>
      <c r="L6" s="543"/>
    </row>
    <row r="7" spans="1:12">
      <c r="A7" s="543"/>
      <c r="B7" s="543"/>
      <c r="C7" s="543"/>
      <c r="D7" s="543"/>
      <c r="E7" s="543"/>
      <c r="F7" s="543"/>
      <c r="G7" s="543"/>
      <c r="H7" s="543"/>
      <c r="I7" s="543"/>
      <c r="J7" s="543"/>
      <c r="K7" s="543"/>
      <c r="L7" s="543"/>
    </row>
    <row r="8" spans="1:12">
      <c r="A8" s="543"/>
      <c r="B8" s="543"/>
      <c r="C8" s="543"/>
      <c r="D8" s="543"/>
      <c r="E8" s="543"/>
      <c r="F8" s="543"/>
      <c r="G8" s="543"/>
      <c r="H8" s="543"/>
      <c r="I8" s="543"/>
      <c r="J8" s="543"/>
      <c r="K8" s="543"/>
      <c r="L8" s="543"/>
    </row>
    <row r="9" spans="1:12">
      <c r="A9" s="543"/>
      <c r="B9" s="543"/>
      <c r="C9" s="543"/>
      <c r="D9" s="543"/>
      <c r="E9" s="543"/>
      <c r="F9" s="543"/>
      <c r="G9" s="543"/>
      <c r="H9" s="543"/>
      <c r="I9" s="543"/>
      <c r="J9" s="543"/>
      <c r="K9" s="543"/>
      <c r="L9" s="543"/>
    </row>
    <row r="10" spans="1:12">
      <c r="A10" s="543"/>
      <c r="B10" s="543"/>
      <c r="C10" s="543"/>
      <c r="D10" s="543"/>
      <c r="E10" s="543"/>
      <c r="F10" s="543"/>
      <c r="G10" s="543"/>
      <c r="H10" s="543"/>
      <c r="I10" s="543"/>
      <c r="J10" s="543"/>
      <c r="K10" s="543"/>
      <c r="L10" s="543"/>
    </row>
    <row r="11" spans="1:12">
      <c r="A11" s="543"/>
      <c r="B11" s="543"/>
      <c r="C11" s="543"/>
      <c r="D11" s="543"/>
      <c r="E11" s="543"/>
      <c r="F11" s="543"/>
      <c r="G11" s="543"/>
      <c r="H11" s="543"/>
      <c r="I11" s="543"/>
      <c r="J11" s="543"/>
      <c r="K11" s="543"/>
      <c r="L11" s="543"/>
    </row>
    <row r="12" spans="1:12">
      <c r="A12" s="544" t="s">
        <v>543</v>
      </c>
      <c r="B12" s="1540" t="s">
        <v>544</v>
      </c>
      <c r="C12" s="1540"/>
      <c r="D12" s="1540"/>
      <c r="E12" s="1540"/>
      <c r="F12" s="543"/>
      <c r="G12" s="543"/>
      <c r="H12" s="543"/>
      <c r="I12" s="543"/>
      <c r="J12" s="543"/>
      <c r="K12" s="543"/>
      <c r="L12" s="543"/>
    </row>
    <row r="13" spans="1:12">
      <c r="A13" s="543"/>
      <c r="B13" s="543" t="s">
        <v>545</v>
      </c>
      <c r="C13" s="1541" t="s">
        <v>546</v>
      </c>
      <c r="D13" s="1541"/>
      <c r="E13" s="1541"/>
      <c r="F13" s="1541"/>
      <c r="G13" s="1541"/>
      <c r="H13" s="543"/>
      <c r="I13" s="543"/>
      <c r="J13" s="543"/>
      <c r="K13" s="543"/>
      <c r="L13" s="543"/>
    </row>
    <row r="14" spans="1:12">
      <c r="A14" s="543"/>
      <c r="B14" s="543"/>
      <c r="C14" s="543">
        <v>1</v>
      </c>
      <c r="D14" s="543" t="s">
        <v>537</v>
      </c>
      <c r="E14" s="543"/>
      <c r="F14" s="1534" t="s">
        <v>547</v>
      </c>
      <c r="G14" s="1535"/>
      <c r="H14" s="543">
        <v>87000</v>
      </c>
      <c r="I14" s="543"/>
      <c r="J14" s="543" t="s">
        <v>548</v>
      </c>
      <c r="K14" s="485">
        <f>H14</f>
        <v>87000</v>
      </c>
      <c r="L14" s="543"/>
    </row>
    <row r="15" spans="1:12">
      <c r="A15" s="543"/>
      <c r="B15" s="543"/>
      <c r="C15" s="543"/>
      <c r="D15" s="543"/>
      <c r="E15" s="543"/>
      <c r="F15" s="542"/>
      <c r="G15" s="543"/>
      <c r="H15" s="543"/>
      <c r="I15" s="543"/>
      <c r="J15" s="543"/>
      <c r="K15" s="485"/>
      <c r="L15" s="543"/>
    </row>
    <row r="16" spans="1:12">
      <c r="A16" s="543"/>
      <c r="B16" s="543" t="s">
        <v>549</v>
      </c>
      <c r="C16" s="1541" t="s">
        <v>550</v>
      </c>
      <c r="D16" s="1541"/>
      <c r="E16" s="1541"/>
      <c r="F16" s="543" t="s">
        <v>551</v>
      </c>
      <c r="G16" s="543"/>
      <c r="H16" s="543"/>
      <c r="I16" s="543"/>
      <c r="J16" s="543" t="s">
        <v>548</v>
      </c>
      <c r="K16" s="485">
        <f>K14*10%</f>
        <v>8700</v>
      </c>
      <c r="L16" s="543"/>
    </row>
    <row r="17" spans="1:12">
      <c r="A17" s="543"/>
      <c r="B17" s="543"/>
      <c r="C17" s="545"/>
      <c r="D17" s="545"/>
      <c r="E17" s="545"/>
      <c r="F17" s="543"/>
      <c r="G17" s="543"/>
      <c r="H17" s="543"/>
      <c r="I17" s="543"/>
      <c r="J17" s="543"/>
      <c r="K17" s="485"/>
      <c r="L17" s="543"/>
    </row>
    <row r="18" spans="1:12">
      <c r="A18" s="543"/>
      <c r="B18" s="543"/>
      <c r="C18" s="545"/>
      <c r="D18" s="545"/>
      <c r="E18" s="545"/>
      <c r="F18" s="543"/>
      <c r="G18" s="543"/>
      <c r="H18" s="543"/>
      <c r="I18" s="543"/>
      <c r="J18" s="543"/>
      <c r="K18" s="485"/>
      <c r="L18" s="543"/>
    </row>
    <row r="19" spans="1:12">
      <c r="A19" s="543"/>
      <c r="B19" s="543" t="s">
        <v>552</v>
      </c>
      <c r="C19" s="1541" t="s">
        <v>553</v>
      </c>
      <c r="D19" s="1541"/>
      <c r="E19" s="1541"/>
      <c r="F19" s="543" t="s">
        <v>537</v>
      </c>
      <c r="G19" s="543"/>
      <c r="H19" s="543"/>
      <c r="I19" s="543"/>
      <c r="J19" s="543" t="s">
        <v>548</v>
      </c>
      <c r="K19" s="485">
        <v>5167</v>
      </c>
      <c r="L19" s="543"/>
    </row>
    <row r="20" spans="1:12">
      <c r="A20" s="543"/>
      <c r="B20" s="543"/>
      <c r="C20" s="1541"/>
      <c r="D20" s="1541"/>
      <c r="E20" s="1541"/>
      <c r="F20" s="1541"/>
      <c r="G20" s="1541"/>
      <c r="H20" s="1541"/>
      <c r="I20" s="1541"/>
      <c r="J20" s="1541"/>
      <c r="K20" s="543"/>
      <c r="L20" s="543"/>
    </row>
    <row r="21" spans="1:12">
      <c r="A21" s="107"/>
      <c r="B21" s="543"/>
      <c r="C21" s="543"/>
      <c r="D21" s="543"/>
      <c r="E21" s="543"/>
      <c r="F21" s="543"/>
      <c r="G21" s="543"/>
      <c r="H21" s="543"/>
      <c r="I21" s="543"/>
      <c r="J21" s="543"/>
      <c r="K21" s="543"/>
      <c r="L21" s="107"/>
    </row>
    <row r="22" spans="1:12">
      <c r="A22" s="543"/>
      <c r="B22" s="543" t="s">
        <v>552</v>
      </c>
      <c r="C22" s="1541" t="s">
        <v>554</v>
      </c>
      <c r="D22" s="1541"/>
      <c r="E22" s="1541"/>
      <c r="F22" s="543" t="s">
        <v>537</v>
      </c>
      <c r="G22" s="543"/>
      <c r="H22" s="543"/>
      <c r="I22" s="543"/>
      <c r="J22" s="543" t="s">
        <v>548</v>
      </c>
      <c r="K22" s="485">
        <v>12000</v>
      </c>
      <c r="L22" s="543"/>
    </row>
    <row r="23" spans="1:12">
      <c r="A23" s="107"/>
      <c r="B23" s="543"/>
      <c r="C23" s="543"/>
      <c r="D23" s="543"/>
      <c r="E23" s="543"/>
      <c r="F23" s="543"/>
      <c r="G23" s="543"/>
      <c r="H23" s="543"/>
      <c r="I23" s="543"/>
      <c r="J23" s="543"/>
      <c r="K23" s="543"/>
      <c r="L23" s="107"/>
    </row>
    <row r="24" spans="1:12">
      <c r="A24" s="107"/>
      <c r="B24" s="543"/>
      <c r="C24" s="543"/>
      <c r="D24" s="543"/>
      <c r="E24" s="543"/>
      <c r="F24" s="543"/>
      <c r="G24" s="543"/>
      <c r="H24" s="543"/>
      <c r="I24" s="543"/>
      <c r="J24" s="543"/>
      <c r="K24" s="543"/>
      <c r="L24" s="107"/>
    </row>
    <row r="25" spans="1:12">
      <c r="A25" s="107"/>
      <c r="B25" s="543"/>
      <c r="C25" s="543"/>
      <c r="D25" s="543" t="s">
        <v>6</v>
      </c>
      <c r="E25" s="543"/>
      <c r="F25" s="543"/>
      <c r="G25" s="543"/>
      <c r="H25" s="543"/>
      <c r="I25" s="543"/>
      <c r="J25" s="543" t="s">
        <v>548</v>
      </c>
      <c r="K25" s="485">
        <f>SUM(K14:K24)</f>
        <v>112867</v>
      </c>
      <c r="L25" s="107"/>
    </row>
    <row r="26" spans="1:12">
      <c r="A26" s="107"/>
      <c r="B26" s="543"/>
      <c r="C26" s="543"/>
      <c r="D26" s="1535" t="s">
        <v>555</v>
      </c>
      <c r="E26" s="1535"/>
      <c r="F26" s="1535"/>
      <c r="G26" s="1535"/>
      <c r="H26" s="543"/>
      <c r="I26" s="485"/>
      <c r="J26" s="543" t="s">
        <v>548</v>
      </c>
      <c r="K26" s="543">
        <f>K25*15%</f>
        <v>16930.05</v>
      </c>
      <c r="L26" s="107"/>
    </row>
    <row r="27" spans="1:12">
      <c r="A27" s="107"/>
      <c r="B27" s="543"/>
      <c r="C27" s="543"/>
      <c r="D27" s="544" t="s">
        <v>6</v>
      </c>
      <c r="E27" s="544"/>
      <c r="F27" s="544"/>
      <c r="G27" s="544"/>
      <c r="H27" s="543"/>
      <c r="I27" s="486"/>
      <c r="J27" s="544" t="s">
        <v>548</v>
      </c>
      <c r="K27" s="486">
        <f>SUM(K25:K26)</f>
        <v>129797.05</v>
      </c>
      <c r="L27" s="107"/>
    </row>
    <row r="28" spans="1:12">
      <c r="A28" s="107"/>
      <c r="B28" s="107"/>
      <c r="C28" s="107"/>
      <c r="D28" s="107"/>
      <c r="E28" s="107"/>
      <c r="F28" s="107"/>
      <c r="G28" s="107"/>
      <c r="H28" s="107"/>
      <c r="I28" s="107"/>
      <c r="J28" s="107"/>
      <c r="K28" s="107"/>
      <c r="L28" s="107"/>
    </row>
    <row r="29" spans="1:12">
      <c r="A29" s="107"/>
      <c r="B29" s="107"/>
      <c r="C29" s="107"/>
      <c r="D29" s="107"/>
      <c r="E29" s="107"/>
      <c r="F29" s="107"/>
      <c r="G29" s="107"/>
      <c r="H29" s="107"/>
      <c r="I29" s="107"/>
      <c r="J29" s="107"/>
      <c r="K29" s="107"/>
      <c r="L29" s="107"/>
    </row>
    <row r="30" spans="1:12">
      <c r="A30" s="107"/>
      <c r="B30" s="107"/>
      <c r="C30" s="107"/>
      <c r="D30" s="107"/>
      <c r="E30" s="107"/>
      <c r="F30" s="107"/>
      <c r="G30" s="107"/>
      <c r="H30" s="107"/>
      <c r="I30" s="107"/>
      <c r="J30" s="107"/>
      <c r="K30" s="107"/>
      <c r="L30" s="107"/>
    </row>
    <row r="31" spans="1:12">
      <c r="A31" s="107"/>
      <c r="B31" s="543"/>
      <c r="C31" s="543"/>
      <c r="D31" s="1535" t="s">
        <v>640</v>
      </c>
      <c r="E31" s="1535"/>
      <c r="F31" s="1535"/>
      <c r="G31" s="1535"/>
      <c r="H31" s="543"/>
      <c r="I31" s="485"/>
      <c r="J31" s="543" t="s">
        <v>548</v>
      </c>
      <c r="K31" s="560">
        <f>K27*3%</f>
        <v>3893.9115000000002</v>
      </c>
      <c r="L31" s="107"/>
    </row>
    <row r="32" spans="1:12">
      <c r="A32" s="107"/>
      <c r="B32" s="107"/>
      <c r="C32" s="107"/>
      <c r="D32" s="107"/>
      <c r="E32" s="107"/>
      <c r="F32" s="107"/>
      <c r="G32" s="107"/>
      <c r="H32" s="107"/>
      <c r="I32" s="107"/>
      <c r="J32" s="107"/>
      <c r="K32" s="107"/>
      <c r="L32" s="107"/>
    </row>
    <row r="33" spans="1:12">
      <c r="A33" s="107"/>
      <c r="B33" s="543" t="s">
        <v>641</v>
      </c>
      <c r="C33" s="1542" t="s">
        <v>719</v>
      </c>
      <c r="D33" s="1543"/>
      <c r="E33" s="1543"/>
      <c r="F33" s="1543"/>
      <c r="G33" s="1543"/>
      <c r="H33" s="1543"/>
      <c r="I33" s="1544"/>
      <c r="J33" s="543" t="s">
        <v>548</v>
      </c>
      <c r="K33" s="560">
        <f>K14*13%</f>
        <v>11310</v>
      </c>
      <c r="L33" s="107"/>
    </row>
    <row r="34" spans="1:12">
      <c r="A34" s="107"/>
      <c r="B34" s="543"/>
      <c r="C34" s="546"/>
      <c r="D34" s="547"/>
      <c r="E34" s="547"/>
      <c r="F34" s="547"/>
      <c r="G34" s="547"/>
      <c r="H34" s="547"/>
      <c r="I34" s="548"/>
      <c r="J34" s="543"/>
      <c r="K34" s="560"/>
      <c r="L34" s="107"/>
    </row>
    <row r="35" spans="1:12">
      <c r="A35" s="107"/>
      <c r="B35" s="543"/>
      <c r="C35" s="543"/>
      <c r="D35" s="544" t="s">
        <v>6</v>
      </c>
      <c r="E35" s="544"/>
      <c r="F35" s="544"/>
      <c r="G35" s="544"/>
      <c r="H35" s="543"/>
      <c r="I35" s="486"/>
      <c r="J35" s="544" t="s">
        <v>548</v>
      </c>
      <c r="K35" s="486">
        <f>SUM(K27:K33)</f>
        <v>145000.9615</v>
      </c>
      <c r="L35" s="107"/>
    </row>
    <row r="36" spans="1:12">
      <c r="A36" s="107"/>
      <c r="B36" s="543"/>
      <c r="C36" s="543"/>
      <c r="D36" s="544"/>
      <c r="E36" s="544"/>
      <c r="F36" s="544"/>
      <c r="G36" s="544"/>
      <c r="H36" s="543"/>
      <c r="I36" s="486"/>
      <c r="J36" s="544"/>
      <c r="K36" s="486"/>
      <c r="L36" s="107"/>
    </row>
    <row r="37" spans="1:12">
      <c r="A37" s="107"/>
      <c r="B37" s="543"/>
      <c r="C37" s="544"/>
      <c r="D37" s="1536"/>
      <c r="E37" s="1536"/>
      <c r="F37" s="1536"/>
      <c r="G37" s="1536"/>
      <c r="H37" s="544"/>
      <c r="I37" s="486"/>
      <c r="J37" s="544"/>
      <c r="K37" s="544"/>
      <c r="L37" s="107"/>
    </row>
  </sheetData>
  <mergeCells count="14">
    <mergeCell ref="C33:I33"/>
    <mergeCell ref="D37:G37"/>
    <mergeCell ref="C16:E16"/>
    <mergeCell ref="C19:E19"/>
    <mergeCell ref="C20:J20"/>
    <mergeCell ref="C22:E22"/>
    <mergeCell ref="D26:G26"/>
    <mergeCell ref="D31:G31"/>
    <mergeCell ref="F14:G14"/>
    <mergeCell ref="A1:L1"/>
    <mergeCell ref="A2:L2"/>
    <mergeCell ref="C6:F6"/>
    <mergeCell ref="B12:E12"/>
    <mergeCell ref="C13:G13"/>
  </mergeCells>
  <printOptions horizontalCentered="1"/>
  <pageMargins left="0.7" right="0.7" top="0.75" bottom="0.75" header="0.3" footer="0.3"/>
  <pageSetup scale="75" orientation="portrait" r:id="rId1"/>
</worksheet>
</file>

<file path=xl/worksheets/sheet27.xml><?xml version="1.0" encoding="utf-8"?>
<worksheet xmlns="http://schemas.openxmlformats.org/spreadsheetml/2006/main" xmlns:r="http://schemas.openxmlformats.org/officeDocument/2006/relationships">
  <sheetPr>
    <tabColor rgb="FFFFFF00"/>
  </sheetPr>
  <dimension ref="A1:O32"/>
  <sheetViews>
    <sheetView view="pageBreakPreview" zoomScale="115" zoomScaleSheetLayoutView="115" workbookViewId="0">
      <selection activeCell="A4" sqref="A4"/>
    </sheetView>
  </sheetViews>
  <sheetFormatPr defaultRowHeight="15"/>
  <cols>
    <col min="7" max="7" width="7.28515625" customWidth="1"/>
    <col min="8" max="8" width="15.85546875" bestFit="1" customWidth="1"/>
    <col min="11" max="11" width="12" customWidth="1"/>
    <col min="12" max="12" width="9.140625" customWidth="1"/>
  </cols>
  <sheetData>
    <row r="1" spans="1:12">
      <c r="A1" s="1536" t="s">
        <v>644</v>
      </c>
      <c r="B1" s="1536"/>
      <c r="C1" s="1536"/>
      <c r="D1" s="1536"/>
      <c r="E1" s="1536"/>
      <c r="F1" s="1536"/>
      <c r="G1" s="1536"/>
      <c r="H1" s="1536"/>
      <c r="I1" s="1536"/>
      <c r="J1" s="1536"/>
      <c r="K1" s="1536"/>
      <c r="L1" s="1536"/>
    </row>
    <row r="2" spans="1:12" ht="32.25" customHeight="1">
      <c r="A2" s="1545" t="s">
        <v>643</v>
      </c>
      <c r="B2" s="1546"/>
      <c r="C2" s="1546"/>
      <c r="D2" s="1546"/>
      <c r="E2" s="1546"/>
      <c r="F2" s="1546"/>
      <c r="G2" s="1546"/>
      <c r="H2" s="1546"/>
      <c r="I2" s="1546"/>
      <c r="J2" s="1546"/>
      <c r="K2" s="1546"/>
      <c r="L2" s="1547"/>
    </row>
    <row r="3" spans="1:12">
      <c r="A3" s="510" t="s">
        <v>633</v>
      </c>
      <c r="B3" s="511"/>
      <c r="C3" s="511"/>
      <c r="D3" s="511"/>
      <c r="E3" s="511"/>
      <c r="F3" s="511"/>
      <c r="G3" s="511"/>
      <c r="H3" s="511"/>
      <c r="I3" s="511"/>
      <c r="J3" s="511"/>
      <c r="K3" s="511"/>
      <c r="L3" s="511"/>
    </row>
    <row r="4" spans="1:12" s="106" customFormat="1">
      <c r="A4" s="514"/>
      <c r="B4" s="514"/>
      <c r="C4" s="1548" t="s">
        <v>645</v>
      </c>
      <c r="D4" s="1548"/>
      <c r="E4" s="1548"/>
      <c r="F4" s="1548"/>
      <c r="G4" s="514"/>
      <c r="H4" s="514"/>
      <c r="I4" s="514"/>
      <c r="J4" s="514"/>
      <c r="K4" s="514"/>
      <c r="L4" s="514"/>
    </row>
    <row r="5" spans="1:12">
      <c r="A5" s="511"/>
      <c r="B5" s="511"/>
      <c r="C5" s="511"/>
      <c r="D5" s="511"/>
      <c r="E5" s="511"/>
      <c r="F5" s="511"/>
      <c r="G5" s="511"/>
      <c r="H5" s="511"/>
      <c r="I5" s="511"/>
      <c r="J5" s="511"/>
      <c r="K5" s="511"/>
      <c r="L5" s="511"/>
    </row>
    <row r="6" spans="1:12">
      <c r="A6" s="510" t="s">
        <v>543</v>
      </c>
      <c r="B6" s="1540" t="s">
        <v>544</v>
      </c>
      <c r="C6" s="1540"/>
      <c r="D6" s="1540"/>
      <c r="E6" s="1540"/>
      <c r="F6" s="511"/>
      <c r="G6" s="511"/>
      <c r="H6" s="511"/>
      <c r="I6" s="511"/>
      <c r="J6" s="511"/>
      <c r="K6" s="511"/>
      <c r="L6" s="511"/>
    </row>
    <row r="7" spans="1:12">
      <c r="A7" s="511"/>
      <c r="B7" s="511" t="s">
        <v>545</v>
      </c>
      <c r="C7" s="1541" t="s">
        <v>646</v>
      </c>
      <c r="D7" s="1541"/>
      <c r="E7" s="1541"/>
      <c r="F7" s="1541"/>
      <c r="G7" s="1541"/>
      <c r="H7" s="511"/>
      <c r="I7" s="511"/>
      <c r="J7" s="511"/>
      <c r="K7" s="511"/>
      <c r="L7" s="511"/>
    </row>
    <row r="8" spans="1:12">
      <c r="A8" s="511"/>
      <c r="B8" s="511"/>
      <c r="C8" s="511">
        <v>1</v>
      </c>
      <c r="D8" s="511" t="s">
        <v>193</v>
      </c>
      <c r="E8" s="511"/>
      <c r="F8" s="511"/>
      <c r="G8" s="511"/>
      <c r="H8" s="511" t="s">
        <v>389</v>
      </c>
      <c r="I8" s="511">
        <v>1</v>
      </c>
      <c r="J8" s="511" t="s">
        <v>193</v>
      </c>
      <c r="K8" s="511"/>
      <c r="L8" s="511"/>
    </row>
    <row r="9" spans="1:12">
      <c r="A9" s="511"/>
      <c r="B9" s="511"/>
      <c r="C9" s="511"/>
      <c r="D9" s="511"/>
      <c r="E9" s="511"/>
      <c r="F9" s="1534" t="s">
        <v>547</v>
      </c>
      <c r="G9" s="1535"/>
      <c r="H9" s="516">
        <v>1673500</v>
      </c>
      <c r="I9" s="511"/>
      <c r="J9" s="511" t="s">
        <v>548</v>
      </c>
      <c r="K9" s="485">
        <f>I8*H9</f>
        <v>1673500</v>
      </c>
      <c r="L9" s="511"/>
    </row>
    <row r="10" spans="1:12">
      <c r="A10" s="511"/>
      <c r="B10" s="511"/>
      <c r="C10" s="511"/>
      <c r="D10" s="511"/>
      <c r="E10" s="511"/>
      <c r="F10" s="512"/>
      <c r="G10" s="511"/>
      <c r="H10" s="511"/>
      <c r="I10" s="511"/>
      <c r="J10" s="511"/>
      <c r="K10" s="485"/>
      <c r="L10" s="511"/>
    </row>
    <row r="11" spans="1:12">
      <c r="A11" s="511"/>
      <c r="B11" s="511"/>
      <c r="C11" s="511"/>
      <c r="D11" s="511"/>
      <c r="E11" s="511"/>
      <c r="F11" s="511"/>
      <c r="G11" s="511"/>
      <c r="H11" s="511"/>
      <c r="I11" s="511"/>
      <c r="J11" s="511"/>
      <c r="K11" s="511"/>
      <c r="L11" s="511"/>
    </row>
    <row r="12" spans="1:12">
      <c r="A12" s="511"/>
      <c r="B12" s="511"/>
      <c r="C12" s="1541"/>
      <c r="D12" s="1541"/>
      <c r="E12" s="1541"/>
      <c r="F12" s="1541"/>
      <c r="G12" s="1541"/>
      <c r="H12" s="1541"/>
      <c r="I12" s="1541"/>
      <c r="J12" s="1541"/>
      <c r="K12" s="511"/>
      <c r="L12" s="511"/>
    </row>
    <row r="13" spans="1:12">
      <c r="A13" s="511"/>
      <c r="B13" s="511" t="s">
        <v>552</v>
      </c>
      <c r="C13" s="1541" t="s">
        <v>634</v>
      </c>
      <c r="D13" s="1541"/>
      <c r="E13" s="1541"/>
      <c r="F13" s="511"/>
      <c r="G13" s="511"/>
      <c r="H13" s="511"/>
      <c r="I13" s="511"/>
      <c r="J13" s="511" t="s">
        <v>548</v>
      </c>
      <c r="K13" s="485">
        <f>K9*10%</f>
        <v>167350</v>
      </c>
      <c r="L13" s="511"/>
    </row>
    <row r="14" spans="1:12">
      <c r="A14" s="107"/>
      <c r="B14" s="511"/>
      <c r="C14" s="511"/>
      <c r="D14" s="511"/>
      <c r="E14" s="511"/>
      <c r="F14" s="511"/>
      <c r="G14" s="511"/>
      <c r="H14" s="511"/>
      <c r="I14" s="511"/>
      <c r="J14" s="511"/>
      <c r="K14" s="511"/>
      <c r="L14" s="107"/>
    </row>
    <row r="15" spans="1:12">
      <c r="A15" s="107"/>
      <c r="B15" s="511"/>
      <c r="C15" s="511"/>
      <c r="D15" s="511"/>
      <c r="E15" s="511"/>
      <c r="F15" s="511"/>
      <c r="G15" s="511"/>
      <c r="H15" s="511"/>
      <c r="I15" s="511"/>
      <c r="J15" s="511"/>
      <c r="K15" s="511"/>
      <c r="L15" s="107"/>
    </row>
    <row r="16" spans="1:12">
      <c r="A16" s="511"/>
      <c r="B16" s="511" t="s">
        <v>635</v>
      </c>
      <c r="C16" s="1541" t="s">
        <v>636</v>
      </c>
      <c r="D16" s="1541"/>
      <c r="E16" s="1541"/>
      <c r="F16" s="511"/>
      <c r="G16" s="511"/>
      <c r="H16" s="511"/>
      <c r="I16" s="511"/>
      <c r="J16" s="511" t="s">
        <v>548</v>
      </c>
      <c r="K16" s="485">
        <f>K9*10%</f>
        <v>167350</v>
      </c>
      <c r="L16" s="511"/>
    </row>
    <row r="17" spans="1:15">
      <c r="A17" s="107"/>
      <c r="B17" s="511"/>
      <c r="C17" s="511"/>
      <c r="D17" s="511"/>
      <c r="E17" s="511"/>
      <c r="F17" s="511"/>
      <c r="G17" s="511"/>
      <c r="H17" s="511"/>
      <c r="I17" s="511"/>
      <c r="J17" s="511"/>
      <c r="K17" s="511"/>
      <c r="L17" s="107"/>
      <c r="O17">
        <f>K9*15%</f>
        <v>251025</v>
      </c>
    </row>
    <row r="18" spans="1:15">
      <c r="A18" s="511"/>
      <c r="B18" s="511" t="s">
        <v>549</v>
      </c>
      <c r="C18" s="1542" t="s">
        <v>637</v>
      </c>
      <c r="D18" s="1543"/>
      <c r="E18" s="1543"/>
      <c r="F18" s="1544"/>
      <c r="G18" s="511"/>
      <c r="H18" s="511"/>
      <c r="I18" s="511"/>
      <c r="J18" s="511" t="s">
        <v>548</v>
      </c>
      <c r="K18" s="485">
        <f>K9*5%</f>
        <v>83675</v>
      </c>
      <c r="L18" s="511"/>
    </row>
    <row r="19" spans="1:15">
      <c r="A19" s="107"/>
      <c r="B19" s="511"/>
      <c r="C19" s="511"/>
      <c r="D19" s="511"/>
      <c r="E19" s="511"/>
      <c r="F19" s="511"/>
      <c r="G19" s="511"/>
      <c r="H19" s="511"/>
      <c r="I19" s="511"/>
      <c r="J19" s="511"/>
      <c r="K19" s="511"/>
      <c r="L19" s="107"/>
    </row>
    <row r="20" spans="1:15">
      <c r="A20" s="107"/>
      <c r="B20" s="511"/>
      <c r="C20" s="511"/>
      <c r="D20" s="511" t="s">
        <v>6</v>
      </c>
      <c r="E20" s="511"/>
      <c r="F20" s="511"/>
      <c r="G20" s="511"/>
      <c r="H20" s="511"/>
      <c r="I20" s="511"/>
      <c r="J20" s="511" t="s">
        <v>548</v>
      </c>
      <c r="K20" s="485">
        <f>SUM(K9:K18)</f>
        <v>2091875</v>
      </c>
      <c r="L20" s="107"/>
    </row>
    <row r="21" spans="1:15">
      <c r="A21" s="107"/>
      <c r="B21" s="511"/>
      <c r="C21" s="511"/>
      <c r="D21" s="511"/>
      <c r="E21" s="511"/>
      <c r="F21" s="511"/>
      <c r="G21" s="511"/>
      <c r="H21" s="511"/>
      <c r="I21" s="511"/>
      <c r="J21" s="511"/>
      <c r="K21" s="485"/>
      <c r="L21" s="107"/>
    </row>
    <row r="22" spans="1:15">
      <c r="A22" s="107"/>
      <c r="B22" s="511" t="s">
        <v>638</v>
      </c>
      <c r="C22" s="511"/>
      <c r="D22" s="1535" t="s">
        <v>639</v>
      </c>
      <c r="E22" s="1535"/>
      <c r="F22" s="1535"/>
      <c r="G22" s="1535"/>
      <c r="H22" s="511"/>
      <c r="I22" s="485"/>
      <c r="J22" s="511" t="s">
        <v>548</v>
      </c>
      <c r="K22" s="511">
        <f>K20*10%</f>
        <v>209187.5</v>
      </c>
      <c r="L22" s="107"/>
    </row>
    <row r="23" spans="1:15">
      <c r="A23" s="107"/>
      <c r="B23" s="511"/>
      <c r="C23" s="511"/>
      <c r="D23" s="511"/>
      <c r="E23" s="511"/>
      <c r="F23" s="511"/>
      <c r="G23" s="511"/>
      <c r="H23" s="511"/>
      <c r="I23" s="485"/>
      <c r="J23" s="511"/>
      <c r="K23" s="511"/>
      <c r="L23" s="107"/>
    </row>
    <row r="24" spans="1:15">
      <c r="A24" s="107"/>
      <c r="B24" s="511"/>
      <c r="C24" s="511"/>
      <c r="D24" s="510" t="s">
        <v>6</v>
      </c>
      <c r="E24" s="510"/>
      <c r="F24" s="510"/>
      <c r="G24" s="510"/>
      <c r="H24" s="511"/>
      <c r="I24" s="486"/>
      <c r="J24" s="510" t="s">
        <v>548</v>
      </c>
      <c r="K24" s="486">
        <f>SUM(K20:K22)</f>
        <v>2301062.5</v>
      </c>
      <c r="L24" s="107"/>
    </row>
    <row r="25" spans="1:15">
      <c r="A25" s="107"/>
      <c r="B25" s="107"/>
      <c r="C25" s="107"/>
      <c r="D25" s="107"/>
      <c r="E25" s="107"/>
      <c r="F25" s="107"/>
      <c r="G25" s="107"/>
      <c r="H25" s="107"/>
      <c r="I25" s="107"/>
      <c r="J25" s="107"/>
      <c r="K25" s="107"/>
      <c r="L25" s="107"/>
    </row>
    <row r="26" spans="1:15">
      <c r="A26" s="107"/>
      <c r="B26" s="511"/>
      <c r="C26" s="511"/>
      <c r="D26" s="1535" t="s">
        <v>640</v>
      </c>
      <c r="E26" s="1535"/>
      <c r="F26" s="1535"/>
      <c r="G26" s="1535"/>
      <c r="H26" s="511"/>
      <c r="I26" s="485"/>
      <c r="J26" s="511" t="s">
        <v>548</v>
      </c>
      <c r="K26" s="511">
        <f>K22*3%</f>
        <v>6275.625</v>
      </c>
      <c r="L26" s="107"/>
    </row>
    <row r="27" spans="1:15">
      <c r="A27" s="107"/>
      <c r="B27" s="107"/>
      <c r="C27" s="107"/>
      <c r="D27" s="107"/>
      <c r="E27" s="107"/>
      <c r="F27" s="107"/>
      <c r="G27" s="107"/>
      <c r="H27" s="107"/>
      <c r="I27" s="107"/>
      <c r="J27" s="107"/>
      <c r="K27" s="107"/>
      <c r="L27" s="107"/>
    </row>
    <row r="28" spans="1:15">
      <c r="A28" s="107"/>
      <c r="B28" s="511" t="s">
        <v>641</v>
      </c>
      <c r="C28" s="1542" t="s">
        <v>642</v>
      </c>
      <c r="D28" s="1543"/>
      <c r="E28" s="1543"/>
      <c r="F28" s="1543"/>
      <c r="G28" s="1543"/>
      <c r="H28" s="1543"/>
      <c r="I28" s="1544"/>
      <c r="J28" s="511" t="s">
        <v>548</v>
      </c>
      <c r="K28" s="511">
        <f>K9*17.5%</f>
        <v>292862.5</v>
      </c>
      <c r="L28" s="107"/>
    </row>
    <row r="29" spans="1:15">
      <c r="A29" s="107"/>
      <c r="B29" s="107"/>
      <c r="C29" s="107"/>
      <c r="D29" s="107"/>
      <c r="E29" s="107"/>
      <c r="F29" s="107"/>
      <c r="G29" s="107"/>
      <c r="H29" s="107"/>
      <c r="I29" s="107"/>
      <c r="J29" s="107"/>
      <c r="K29" s="107"/>
      <c r="L29" s="107"/>
    </row>
    <row r="30" spans="1:15">
      <c r="A30" s="107"/>
      <c r="B30" s="511"/>
      <c r="C30" s="511"/>
      <c r="D30" s="510" t="s">
        <v>6</v>
      </c>
      <c r="E30" s="510"/>
      <c r="F30" s="510"/>
      <c r="G30" s="510"/>
      <c r="H30" s="511"/>
      <c r="I30" s="486"/>
      <c r="J30" s="510" t="s">
        <v>548</v>
      </c>
      <c r="K30" s="515">
        <f>SUM(K24:K28)</f>
        <v>2600200.625</v>
      </c>
      <c r="L30" s="107"/>
    </row>
    <row r="31" spans="1:15">
      <c r="A31" s="107"/>
      <c r="B31" s="511"/>
      <c r="C31" s="511"/>
      <c r="D31" s="510"/>
      <c r="E31" s="510"/>
      <c r="F31" s="510"/>
      <c r="G31" s="510"/>
      <c r="H31" s="511"/>
      <c r="I31" s="486"/>
      <c r="J31" s="510"/>
      <c r="K31" s="486"/>
      <c r="L31" s="107"/>
    </row>
    <row r="32" spans="1:15">
      <c r="A32" s="107"/>
      <c r="B32" s="511"/>
      <c r="C32" s="511"/>
      <c r="D32" s="510"/>
      <c r="E32" s="510"/>
      <c r="F32" s="510"/>
      <c r="G32" s="510"/>
      <c r="H32" s="511"/>
      <c r="I32" s="486"/>
      <c r="J32" s="530" t="s">
        <v>711</v>
      </c>
      <c r="K32" s="486">
        <v>2600000</v>
      </c>
      <c r="L32" s="107"/>
    </row>
  </sheetData>
  <mergeCells count="13">
    <mergeCell ref="F9:G9"/>
    <mergeCell ref="A1:L1"/>
    <mergeCell ref="A2:L2"/>
    <mergeCell ref="C4:F4"/>
    <mergeCell ref="B6:E6"/>
    <mergeCell ref="C7:G7"/>
    <mergeCell ref="C28:I28"/>
    <mergeCell ref="C12:J12"/>
    <mergeCell ref="C13:E13"/>
    <mergeCell ref="C16:E16"/>
    <mergeCell ref="C18:F18"/>
    <mergeCell ref="D22:G22"/>
    <mergeCell ref="D26:G26"/>
  </mergeCells>
  <printOptions horizontalCentered="1"/>
  <pageMargins left="0.7" right="0.7" top="0.75" bottom="0.75" header="0.3" footer="0.3"/>
  <pageSetup scale="75" orientation="portrait" r:id="rId1"/>
</worksheet>
</file>

<file path=xl/worksheets/sheet28.xml><?xml version="1.0" encoding="utf-8"?>
<worksheet xmlns="http://schemas.openxmlformats.org/spreadsheetml/2006/main" xmlns:r="http://schemas.openxmlformats.org/officeDocument/2006/relationships">
  <dimension ref="A1:O48"/>
  <sheetViews>
    <sheetView view="pageBreakPreview" zoomScale="60" zoomScaleNormal="60" workbookViewId="0">
      <selection activeCell="Q26" sqref="Q26"/>
    </sheetView>
  </sheetViews>
  <sheetFormatPr defaultRowHeight="15"/>
  <sheetData>
    <row r="1" spans="1:9">
      <c r="A1" s="1438" t="s">
        <v>679</v>
      </c>
      <c r="B1" s="1438"/>
      <c r="C1" s="1438"/>
      <c r="D1" s="1438"/>
      <c r="E1" s="1438"/>
      <c r="F1" s="1438"/>
      <c r="G1" s="1438"/>
      <c r="H1" s="1438"/>
      <c r="I1" s="1438"/>
    </row>
    <row r="2" spans="1:9">
      <c r="A2" s="1438"/>
      <c r="B2" s="1438"/>
      <c r="C2" s="1438"/>
      <c r="D2" s="1438"/>
      <c r="E2" s="1438"/>
      <c r="F2" s="1438"/>
      <c r="G2" s="1438"/>
      <c r="H2" s="1438"/>
      <c r="I2" s="1438"/>
    </row>
    <row r="3" spans="1:9">
      <c r="A3" s="1438"/>
      <c r="B3" s="1438"/>
      <c r="C3" s="1438"/>
      <c r="D3" s="1438"/>
      <c r="E3" s="1438"/>
      <c r="F3" s="1438"/>
      <c r="G3" s="1438"/>
      <c r="H3" s="1438"/>
      <c r="I3" s="1438"/>
    </row>
    <row r="4" spans="1:9">
      <c r="A4" s="1438"/>
      <c r="B4" s="1438"/>
      <c r="C4" s="1438"/>
      <c r="D4" s="1438"/>
      <c r="E4" s="1438"/>
      <c r="F4" s="1438"/>
      <c r="G4" s="1438"/>
      <c r="H4" s="1438"/>
      <c r="I4" s="1438"/>
    </row>
    <row r="5" spans="1:9">
      <c r="A5" s="1438"/>
      <c r="B5" s="1438"/>
      <c r="C5" s="1438"/>
      <c r="D5" s="1438"/>
      <c r="E5" s="1438"/>
      <c r="F5" s="1438"/>
      <c r="G5" s="1438"/>
      <c r="H5" s="1438"/>
      <c r="I5" s="1438"/>
    </row>
    <row r="6" spans="1:9">
      <c r="A6" s="1438"/>
      <c r="B6" s="1438"/>
      <c r="C6" s="1438"/>
      <c r="D6" s="1438"/>
      <c r="E6" s="1438"/>
      <c r="F6" s="1438"/>
      <c r="G6" s="1438"/>
      <c r="H6" s="1438"/>
      <c r="I6" s="1438"/>
    </row>
    <row r="7" spans="1:9">
      <c r="A7" s="1438"/>
      <c r="B7" s="1438"/>
      <c r="C7" s="1438"/>
      <c r="D7" s="1438"/>
      <c r="E7" s="1438"/>
      <c r="F7" s="1438"/>
      <c r="G7" s="1438"/>
      <c r="H7" s="1438"/>
      <c r="I7" s="1438"/>
    </row>
    <row r="8" spans="1:9">
      <c r="A8" s="1438"/>
      <c r="B8" s="1438"/>
      <c r="C8" s="1438"/>
      <c r="D8" s="1438"/>
      <c r="E8" s="1438"/>
      <c r="F8" s="1438"/>
      <c r="G8" s="1438"/>
      <c r="H8" s="1438"/>
      <c r="I8" s="1438"/>
    </row>
    <row r="9" spans="1:9">
      <c r="A9" s="1438"/>
      <c r="B9" s="1438"/>
      <c r="C9" s="1438"/>
      <c r="D9" s="1438"/>
      <c r="E9" s="1438"/>
      <c r="F9" s="1438"/>
      <c r="G9" s="1438"/>
      <c r="H9" s="1438"/>
      <c r="I9" s="1438"/>
    </row>
    <row r="10" spans="1:9">
      <c r="A10" s="1438"/>
      <c r="B10" s="1438"/>
      <c r="C10" s="1438"/>
      <c r="D10" s="1438"/>
      <c r="E10" s="1438"/>
      <c r="F10" s="1438"/>
      <c r="G10" s="1438"/>
      <c r="H10" s="1438"/>
      <c r="I10" s="1438"/>
    </row>
    <row r="11" spans="1:9">
      <c r="A11" s="1438"/>
      <c r="B11" s="1438"/>
      <c r="C11" s="1438"/>
      <c r="D11" s="1438"/>
      <c r="E11" s="1438"/>
      <c r="F11" s="1438"/>
      <c r="G11" s="1438"/>
      <c r="H11" s="1438"/>
      <c r="I11" s="1438"/>
    </row>
    <row r="12" spans="1:9">
      <c r="A12" s="1438"/>
      <c r="B12" s="1438"/>
      <c r="C12" s="1438"/>
      <c r="D12" s="1438"/>
      <c r="E12" s="1438"/>
      <c r="F12" s="1438"/>
      <c r="G12" s="1438"/>
      <c r="H12" s="1438"/>
      <c r="I12" s="1438"/>
    </row>
    <row r="13" spans="1:9">
      <c r="A13" s="1438"/>
      <c r="B13" s="1438"/>
      <c r="C13" s="1438"/>
      <c r="D13" s="1438"/>
      <c r="E13" s="1438"/>
      <c r="F13" s="1438"/>
      <c r="G13" s="1438"/>
      <c r="H13" s="1438"/>
      <c r="I13" s="1438"/>
    </row>
    <row r="14" spans="1:9">
      <c r="A14" s="1438"/>
      <c r="B14" s="1438"/>
      <c r="C14" s="1438"/>
      <c r="D14" s="1438"/>
      <c r="E14" s="1438"/>
      <c r="F14" s="1438"/>
      <c r="G14" s="1438"/>
      <c r="H14" s="1438"/>
      <c r="I14" s="1438"/>
    </row>
    <row r="15" spans="1:9" ht="15" customHeight="1">
      <c r="A15" s="1438"/>
      <c r="B15" s="1438"/>
      <c r="C15" s="1438"/>
      <c r="D15" s="1438"/>
      <c r="E15" s="1438"/>
      <c r="F15" s="1438"/>
      <c r="G15" s="1438"/>
      <c r="H15" s="1438"/>
      <c r="I15" s="1438"/>
    </row>
    <row r="16" spans="1:9" ht="15" customHeight="1">
      <c r="A16" s="1438"/>
      <c r="B16" s="1438"/>
      <c r="C16" s="1438"/>
      <c r="D16" s="1438"/>
      <c r="E16" s="1438"/>
      <c r="F16" s="1438"/>
      <c r="G16" s="1438"/>
      <c r="H16" s="1438"/>
      <c r="I16" s="1438"/>
    </row>
    <row r="17" spans="1:15" ht="15" customHeight="1">
      <c r="A17" s="1438"/>
      <c r="B17" s="1438"/>
      <c r="C17" s="1438"/>
      <c r="D17" s="1438"/>
      <c r="E17" s="1438"/>
      <c r="F17" s="1438"/>
      <c r="G17" s="1438"/>
      <c r="H17" s="1438"/>
      <c r="I17" s="1438"/>
    </row>
    <row r="18" spans="1:15" ht="15" customHeight="1">
      <c r="A18" s="1438"/>
      <c r="B18" s="1438"/>
      <c r="C18" s="1438"/>
      <c r="D18" s="1438"/>
      <c r="E18" s="1438"/>
      <c r="F18" s="1438"/>
      <c r="G18" s="1438"/>
      <c r="H18" s="1438"/>
      <c r="I18" s="1438"/>
      <c r="O18" t="str">
        <f>UPPER(A1)</f>
        <v>CARTAGE &amp; LEAD</v>
      </c>
    </row>
    <row r="19" spans="1:15" ht="15" customHeight="1">
      <c r="A19" s="1438"/>
      <c r="B19" s="1438"/>
      <c r="C19" s="1438"/>
      <c r="D19" s="1438"/>
      <c r="E19" s="1438"/>
      <c r="F19" s="1438"/>
      <c r="G19" s="1438"/>
      <c r="H19" s="1438"/>
      <c r="I19" s="1438"/>
    </row>
    <row r="20" spans="1:15" ht="15" customHeight="1">
      <c r="A20" s="1438"/>
      <c r="B20" s="1438"/>
      <c r="C20" s="1438"/>
      <c r="D20" s="1438"/>
      <c r="E20" s="1438"/>
      <c r="F20" s="1438"/>
      <c r="G20" s="1438"/>
      <c r="H20" s="1438"/>
      <c r="I20" s="1438"/>
    </row>
    <row r="21" spans="1:15" ht="39" customHeight="1">
      <c r="A21" s="1438"/>
      <c r="B21" s="1438"/>
      <c r="C21" s="1438"/>
      <c r="D21" s="1438"/>
      <c r="E21" s="1438"/>
      <c r="F21" s="1438"/>
      <c r="G21" s="1438"/>
      <c r="H21" s="1438"/>
      <c r="I21" s="1438"/>
    </row>
    <row r="22" spans="1:15">
      <c r="A22" s="1438"/>
      <c r="B22" s="1438"/>
      <c r="C22" s="1438"/>
      <c r="D22" s="1438"/>
      <c r="E22" s="1438"/>
      <c r="F22" s="1438"/>
      <c r="G22" s="1438"/>
      <c r="H22" s="1438"/>
      <c r="I22" s="1438"/>
    </row>
    <row r="23" spans="1:15">
      <c r="A23" s="1438"/>
      <c r="B23" s="1438"/>
      <c r="C23" s="1438"/>
      <c r="D23" s="1438"/>
      <c r="E23" s="1438"/>
      <c r="F23" s="1438"/>
      <c r="G23" s="1438"/>
      <c r="H23" s="1438"/>
      <c r="I23" s="1438"/>
    </row>
    <row r="24" spans="1:15">
      <c r="A24" s="1438"/>
      <c r="B24" s="1438"/>
      <c r="C24" s="1438"/>
      <c r="D24" s="1438"/>
      <c r="E24" s="1438"/>
      <c r="F24" s="1438"/>
      <c r="G24" s="1438"/>
      <c r="H24" s="1438"/>
      <c r="I24" s="1438"/>
    </row>
    <row r="25" spans="1:15">
      <c r="A25" s="1438"/>
      <c r="B25" s="1438"/>
      <c r="C25" s="1438"/>
      <c r="D25" s="1438"/>
      <c r="E25" s="1438"/>
      <c r="F25" s="1438"/>
      <c r="G25" s="1438"/>
      <c r="H25" s="1438"/>
      <c r="I25" s="1438"/>
    </row>
    <row r="26" spans="1:15">
      <c r="A26" s="1438"/>
      <c r="B26" s="1438"/>
      <c r="C26" s="1438"/>
      <c r="D26" s="1438"/>
      <c r="E26" s="1438"/>
      <c r="F26" s="1438"/>
      <c r="G26" s="1438"/>
      <c r="H26" s="1438"/>
      <c r="I26" s="1438"/>
    </row>
    <row r="27" spans="1:15">
      <c r="A27" s="1438"/>
      <c r="B27" s="1438"/>
      <c r="C27" s="1438"/>
      <c r="D27" s="1438"/>
      <c r="E27" s="1438"/>
      <c r="F27" s="1438"/>
      <c r="G27" s="1438"/>
      <c r="H27" s="1438"/>
      <c r="I27" s="1438"/>
    </row>
    <row r="28" spans="1:15">
      <c r="A28" s="1438"/>
      <c r="B28" s="1438"/>
      <c r="C28" s="1438"/>
      <c r="D28" s="1438"/>
      <c r="E28" s="1438"/>
      <c r="F28" s="1438"/>
      <c r="G28" s="1438"/>
      <c r="H28" s="1438"/>
      <c r="I28" s="1438"/>
    </row>
    <row r="29" spans="1:15">
      <c r="A29" s="1438"/>
      <c r="B29" s="1438"/>
      <c r="C29" s="1438"/>
      <c r="D29" s="1438"/>
      <c r="E29" s="1438"/>
      <c r="F29" s="1438"/>
      <c r="G29" s="1438"/>
      <c r="H29" s="1438"/>
      <c r="I29" s="1438"/>
    </row>
    <row r="30" spans="1:15">
      <c r="A30" s="1438"/>
      <c r="B30" s="1438"/>
      <c r="C30" s="1438"/>
      <c r="D30" s="1438"/>
      <c r="E30" s="1438"/>
      <c r="F30" s="1438"/>
      <c r="G30" s="1438"/>
      <c r="H30" s="1438"/>
      <c r="I30" s="1438"/>
    </row>
    <row r="31" spans="1:15">
      <c r="A31" s="1438"/>
      <c r="B31" s="1438"/>
      <c r="C31" s="1438"/>
      <c r="D31" s="1438"/>
      <c r="E31" s="1438"/>
      <c r="F31" s="1438"/>
      <c r="G31" s="1438"/>
      <c r="H31" s="1438"/>
      <c r="I31" s="1438"/>
    </row>
    <row r="32" spans="1:15">
      <c r="A32" s="1438"/>
      <c r="B32" s="1438"/>
      <c r="C32" s="1438"/>
      <c r="D32" s="1438"/>
      <c r="E32" s="1438"/>
      <c r="F32" s="1438"/>
      <c r="G32" s="1438"/>
      <c r="H32" s="1438"/>
      <c r="I32" s="1438"/>
    </row>
    <row r="33" spans="1:9">
      <c r="A33" s="1438"/>
      <c r="B33" s="1438"/>
      <c r="C33" s="1438"/>
      <c r="D33" s="1438"/>
      <c r="E33" s="1438"/>
      <c r="F33" s="1438"/>
      <c r="G33" s="1438"/>
      <c r="H33" s="1438"/>
      <c r="I33" s="1438"/>
    </row>
    <row r="34" spans="1:9">
      <c r="A34" s="1438"/>
      <c r="B34" s="1438"/>
      <c r="C34" s="1438"/>
      <c r="D34" s="1438"/>
      <c r="E34" s="1438"/>
      <c r="F34" s="1438"/>
      <c r="G34" s="1438"/>
      <c r="H34" s="1438"/>
      <c r="I34" s="1438"/>
    </row>
    <row r="35" spans="1:9">
      <c r="A35" s="1438"/>
      <c r="B35" s="1438"/>
      <c r="C35" s="1438"/>
      <c r="D35" s="1438"/>
      <c r="E35" s="1438"/>
      <c r="F35" s="1438"/>
      <c r="G35" s="1438"/>
      <c r="H35" s="1438"/>
      <c r="I35" s="1438"/>
    </row>
    <row r="36" spans="1:9">
      <c r="A36" s="1438"/>
      <c r="B36" s="1438"/>
      <c r="C36" s="1438"/>
      <c r="D36" s="1438"/>
      <c r="E36" s="1438"/>
      <c r="F36" s="1438"/>
      <c r="G36" s="1438"/>
      <c r="H36" s="1438"/>
      <c r="I36" s="1438"/>
    </row>
    <row r="37" spans="1:9">
      <c r="A37" s="1438"/>
      <c r="B37" s="1438"/>
      <c r="C37" s="1438"/>
      <c r="D37" s="1438"/>
      <c r="E37" s="1438"/>
      <c r="F37" s="1438"/>
      <c r="G37" s="1438"/>
      <c r="H37" s="1438"/>
      <c r="I37" s="1438"/>
    </row>
    <row r="38" spans="1:9">
      <c r="A38" s="1438"/>
      <c r="B38" s="1438"/>
      <c r="C38" s="1438"/>
      <c r="D38" s="1438"/>
      <c r="E38" s="1438"/>
      <c r="F38" s="1438"/>
      <c r="G38" s="1438"/>
      <c r="H38" s="1438"/>
      <c r="I38" s="1438"/>
    </row>
    <row r="39" spans="1:9">
      <c r="A39" s="1438"/>
      <c r="B39" s="1438"/>
      <c r="C39" s="1438"/>
      <c r="D39" s="1438"/>
      <c r="E39" s="1438"/>
      <c r="F39" s="1438"/>
      <c r="G39" s="1438"/>
      <c r="H39" s="1438"/>
      <c r="I39" s="1438"/>
    </row>
    <row r="40" spans="1:9">
      <c r="A40" s="1438"/>
      <c r="B40" s="1438"/>
      <c r="C40" s="1438"/>
      <c r="D40" s="1438"/>
      <c r="E40" s="1438"/>
      <c r="F40" s="1438"/>
      <c r="G40" s="1438"/>
      <c r="H40" s="1438"/>
      <c r="I40" s="1438"/>
    </row>
    <row r="41" spans="1:9">
      <c r="A41" s="1438"/>
      <c r="B41" s="1438"/>
      <c r="C41" s="1438"/>
      <c r="D41" s="1438"/>
      <c r="E41" s="1438"/>
      <c r="F41" s="1438"/>
      <c r="G41" s="1438"/>
      <c r="H41" s="1438"/>
      <c r="I41" s="1438"/>
    </row>
    <row r="42" spans="1:9">
      <c r="A42" s="1438"/>
      <c r="B42" s="1438"/>
      <c r="C42" s="1438"/>
      <c r="D42" s="1438"/>
      <c r="E42" s="1438"/>
      <c r="F42" s="1438"/>
      <c r="G42" s="1438"/>
      <c r="H42" s="1438"/>
      <c r="I42" s="1438"/>
    </row>
    <row r="43" spans="1:9">
      <c r="A43" s="1438"/>
      <c r="B43" s="1438"/>
      <c r="C43" s="1438"/>
      <c r="D43" s="1438"/>
      <c r="E43" s="1438"/>
      <c r="F43" s="1438"/>
      <c r="G43" s="1438"/>
      <c r="H43" s="1438"/>
      <c r="I43" s="1438"/>
    </row>
    <row r="44" spans="1:9">
      <c r="A44" s="1438"/>
      <c r="B44" s="1438"/>
      <c r="C44" s="1438"/>
      <c r="D44" s="1438"/>
      <c r="E44" s="1438"/>
      <c r="F44" s="1438"/>
      <c r="G44" s="1438"/>
      <c r="H44" s="1438"/>
      <c r="I44" s="1438"/>
    </row>
    <row r="45" spans="1:9">
      <c r="A45" s="1438"/>
      <c r="B45" s="1438"/>
      <c r="C45" s="1438"/>
      <c r="D45" s="1438"/>
      <c r="E45" s="1438"/>
      <c r="F45" s="1438"/>
      <c r="G45" s="1438"/>
      <c r="H45" s="1438"/>
      <c r="I45" s="1438"/>
    </row>
    <row r="46" spans="1:9">
      <c r="A46" s="1438"/>
      <c r="B46" s="1438"/>
      <c r="C46" s="1438"/>
      <c r="D46" s="1438"/>
      <c r="E46" s="1438"/>
      <c r="F46" s="1438"/>
      <c r="G46" s="1438"/>
      <c r="H46" s="1438"/>
      <c r="I46" s="1438"/>
    </row>
    <row r="47" spans="1:9">
      <c r="A47" s="1438"/>
      <c r="B47" s="1438"/>
      <c r="C47" s="1438"/>
      <c r="D47" s="1438"/>
      <c r="E47" s="1438"/>
      <c r="F47" s="1438"/>
      <c r="G47" s="1438"/>
      <c r="H47" s="1438"/>
      <c r="I47" s="1438"/>
    </row>
    <row r="48" spans="1:9">
      <c r="A48" s="1438"/>
      <c r="B48" s="1438"/>
      <c r="C48" s="1438"/>
      <c r="D48" s="1438"/>
      <c r="E48" s="1438"/>
      <c r="F48" s="1438"/>
      <c r="G48" s="1438"/>
      <c r="H48" s="1438"/>
      <c r="I48" s="1438"/>
    </row>
  </sheetData>
  <mergeCells count="1">
    <mergeCell ref="A1:I48"/>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WUY73"/>
  <sheetViews>
    <sheetView view="pageBreakPreview" topLeftCell="A31" zoomScale="80" zoomScaleSheetLayoutView="80" workbookViewId="0">
      <selection activeCell="D72" sqref="D72"/>
    </sheetView>
  </sheetViews>
  <sheetFormatPr defaultRowHeight="15"/>
  <cols>
    <col min="1" max="1" width="4" customWidth="1"/>
    <col min="2" max="2" width="30.140625" bestFit="1" customWidth="1"/>
    <col min="3" max="3" width="11.140625" customWidth="1"/>
    <col min="4" max="4" width="9.5703125" customWidth="1"/>
    <col min="5" max="5" width="11.5703125" customWidth="1"/>
    <col min="6" max="6" width="8.42578125" customWidth="1"/>
    <col min="7" max="7" width="10" customWidth="1"/>
    <col min="8" max="8" width="7.7109375" customWidth="1"/>
    <col min="9" max="9" width="9.140625" customWidth="1"/>
    <col min="10" max="10" width="10" customWidth="1"/>
    <col min="11" max="11" width="10.140625" customWidth="1"/>
  </cols>
  <sheetData>
    <row r="1" spans="1:16119" ht="15.75">
      <c r="A1" s="1551" t="s">
        <v>477</v>
      </c>
      <c r="B1" s="1551"/>
      <c r="C1" s="1551"/>
      <c r="D1" s="1551"/>
      <c r="E1" s="1551"/>
      <c r="F1" s="1551"/>
      <c r="G1" s="1551"/>
      <c r="H1" s="1551"/>
      <c r="I1" s="1551"/>
      <c r="J1" s="1551"/>
      <c r="K1" s="1551"/>
      <c r="L1" s="1551"/>
      <c r="M1" s="1551"/>
      <c r="N1" s="1551"/>
      <c r="O1" s="1551"/>
    </row>
    <row r="2" spans="1:16119" s="46" customFormat="1" ht="15.75">
      <c r="A2" s="1552" t="s">
        <v>75</v>
      </c>
      <c r="B2" s="1552"/>
      <c r="C2" s="1552"/>
      <c r="D2" s="1552"/>
      <c r="E2" s="1552"/>
      <c r="F2" s="1552"/>
      <c r="G2" s="1552"/>
      <c r="H2" s="1552"/>
      <c r="I2" s="1552"/>
      <c r="J2" s="1552"/>
      <c r="K2" s="1552"/>
      <c r="L2" s="1552"/>
      <c r="M2" s="1552"/>
      <c r="N2" s="1552"/>
      <c r="O2" s="1552"/>
    </row>
    <row r="3" spans="1:16119" s="46" customFormat="1" ht="12.75">
      <c r="A3" s="47"/>
      <c r="B3" s="47"/>
      <c r="C3" s="48"/>
      <c r="D3" s="48"/>
      <c r="E3" s="49"/>
      <c r="F3" s="49"/>
      <c r="G3" s="49"/>
      <c r="H3" s="45"/>
      <c r="I3" s="45"/>
      <c r="J3" s="45"/>
      <c r="K3" s="45"/>
    </row>
    <row r="4" spans="1:16119" s="46" customFormat="1" ht="15.75">
      <c r="A4" s="1556" t="s">
        <v>76</v>
      </c>
      <c r="B4" s="1556" t="s">
        <v>0</v>
      </c>
      <c r="C4" s="1556" t="s">
        <v>77</v>
      </c>
      <c r="D4" s="1549" t="s">
        <v>78</v>
      </c>
      <c r="E4" s="1550"/>
      <c r="F4" s="1549" t="s">
        <v>79</v>
      </c>
      <c r="G4" s="1550"/>
      <c r="H4" s="1549" t="s">
        <v>80</v>
      </c>
      <c r="I4" s="1550"/>
      <c r="J4" s="1549" t="s">
        <v>81</v>
      </c>
      <c r="K4" s="1550"/>
      <c r="L4" s="1549" t="s">
        <v>495</v>
      </c>
      <c r="M4" s="1550"/>
      <c r="N4" s="1549" t="s">
        <v>387</v>
      </c>
      <c r="O4" s="1550"/>
    </row>
    <row r="5" spans="1:16119" s="46" customFormat="1" ht="15.75">
      <c r="A5" s="1557"/>
      <c r="B5" s="1557"/>
      <c r="C5" s="1557"/>
      <c r="D5" s="50" t="s">
        <v>82</v>
      </c>
      <c r="E5" s="51" t="s">
        <v>77</v>
      </c>
      <c r="F5" s="50" t="s">
        <v>82</v>
      </c>
      <c r="G5" s="51" t="s">
        <v>77</v>
      </c>
      <c r="H5" s="50" t="s">
        <v>82</v>
      </c>
      <c r="I5" s="51" t="s">
        <v>77</v>
      </c>
      <c r="J5" s="50" t="s">
        <v>82</v>
      </c>
      <c r="K5" s="51" t="s">
        <v>77</v>
      </c>
      <c r="L5" s="50" t="s">
        <v>82</v>
      </c>
      <c r="M5" s="51" t="s">
        <v>77</v>
      </c>
      <c r="N5" s="50" t="s">
        <v>82</v>
      </c>
      <c r="O5" s="51" t="s">
        <v>77</v>
      </c>
    </row>
    <row r="6" spans="1:16119" s="46" customFormat="1" ht="15.75">
      <c r="A6" s="52"/>
      <c r="B6" s="52"/>
      <c r="C6" s="52"/>
      <c r="D6" s="50" t="s">
        <v>83</v>
      </c>
      <c r="E6" s="51" t="s">
        <v>84</v>
      </c>
      <c r="F6" s="50" t="s">
        <v>83</v>
      </c>
      <c r="G6" s="51" t="s">
        <v>11</v>
      </c>
      <c r="H6" s="50" t="s">
        <v>83</v>
      </c>
      <c r="I6" s="51" t="s">
        <v>11</v>
      </c>
      <c r="J6" s="50" t="s">
        <v>83</v>
      </c>
      <c r="K6" s="51" t="s">
        <v>11</v>
      </c>
      <c r="L6" s="50" t="s">
        <v>83</v>
      </c>
      <c r="M6" s="440" t="s">
        <v>496</v>
      </c>
      <c r="N6" s="50" t="s">
        <v>83</v>
      </c>
      <c r="O6" s="51" t="s">
        <v>1398</v>
      </c>
    </row>
    <row r="7" spans="1:16119" s="46" customFormat="1" ht="15.75">
      <c r="A7" s="50">
        <v>1</v>
      </c>
      <c r="B7" s="50">
        <v>2</v>
      </c>
      <c r="C7" s="50">
        <v>3</v>
      </c>
      <c r="D7" s="50">
        <v>4</v>
      </c>
      <c r="E7" s="51">
        <v>5</v>
      </c>
      <c r="F7" s="50">
        <v>6</v>
      </c>
      <c r="G7" s="51">
        <v>7</v>
      </c>
      <c r="H7" s="50">
        <v>8</v>
      </c>
      <c r="I7" s="51">
        <v>9</v>
      </c>
      <c r="J7" s="50">
        <v>10</v>
      </c>
      <c r="K7" s="51">
        <v>11</v>
      </c>
      <c r="L7" s="50">
        <v>14</v>
      </c>
      <c r="M7" s="440">
        <v>15</v>
      </c>
      <c r="N7" s="50">
        <v>12</v>
      </c>
      <c r="O7" s="51">
        <v>13</v>
      </c>
    </row>
    <row r="8" spans="1:16119" s="46" customFormat="1" ht="15.75">
      <c r="A8" s="53"/>
      <c r="B8" s="53"/>
      <c r="C8" s="53"/>
      <c r="D8" s="54"/>
      <c r="E8" s="55"/>
      <c r="F8" s="56"/>
      <c r="G8" s="55"/>
      <c r="H8" s="54"/>
      <c r="I8" s="55"/>
      <c r="J8" s="54"/>
      <c r="K8" s="55"/>
    </row>
    <row r="9" spans="1:16119" s="46" customFormat="1">
      <c r="A9" s="57">
        <v>1</v>
      </c>
      <c r="B9" s="58" t="s">
        <v>85</v>
      </c>
      <c r="C9" s="59">
        <f>[8]M.S!G71</f>
        <v>2120.1368666666667</v>
      </c>
      <c r="D9" s="60">
        <v>9.6000000000000002E-2</v>
      </c>
      <c r="E9" s="61">
        <f>C9*9.6/100</f>
        <v>203.53313919999999</v>
      </c>
      <c r="F9" s="62">
        <v>0.48</v>
      </c>
      <c r="G9" s="61">
        <f>C9*48/100</f>
        <v>1017.665696</v>
      </c>
      <c r="H9" s="62">
        <v>0.96</v>
      </c>
      <c r="I9" s="63">
        <f>C9*96/100</f>
        <v>2035.3313920000001</v>
      </c>
      <c r="J9" s="60" t="s">
        <v>8</v>
      </c>
      <c r="K9" s="60" t="s">
        <v>8</v>
      </c>
    </row>
    <row r="10" spans="1:16119" s="46" customFormat="1">
      <c r="A10" s="57">
        <v>2</v>
      </c>
      <c r="B10" s="58" t="s">
        <v>150</v>
      </c>
      <c r="C10" s="59">
        <f>'[8]estimate civil'!F17</f>
        <v>635.61093749999998</v>
      </c>
      <c r="D10" s="60">
        <v>0.191</v>
      </c>
      <c r="E10" s="61">
        <f>C10*19.1/100</f>
        <v>121.40168906250001</v>
      </c>
      <c r="F10" s="62">
        <v>0.48</v>
      </c>
      <c r="G10" s="61">
        <f>C10*48/100</f>
        <v>305.09324999999995</v>
      </c>
      <c r="H10" s="60" t="s">
        <v>8</v>
      </c>
      <c r="I10" s="60" t="s">
        <v>8</v>
      </c>
      <c r="J10" s="62">
        <v>0.88</v>
      </c>
      <c r="K10" s="61">
        <f>C10*88/100</f>
        <v>559.337625</v>
      </c>
    </row>
    <row r="11" spans="1:16119" s="45" customFormat="1">
      <c r="A11" s="57">
        <v>3</v>
      </c>
      <c r="B11" s="58" t="s">
        <v>533</v>
      </c>
      <c r="C11" s="59">
        <f>'[8]estimate civil'!F15</f>
        <v>4383.6594999999998</v>
      </c>
      <c r="D11" s="60">
        <v>0.17599999999999999</v>
      </c>
      <c r="E11" s="61">
        <f>C11*17.6/100</f>
        <v>771.52407200000005</v>
      </c>
      <c r="F11" s="62">
        <v>0.44</v>
      </c>
      <c r="G11" s="61">
        <f>C11*44/100</f>
        <v>1928.8101799999997</v>
      </c>
      <c r="H11" s="60"/>
      <c r="I11" s="60"/>
      <c r="J11" s="62">
        <v>0.88</v>
      </c>
      <c r="K11" s="61">
        <f>C11*88/100</f>
        <v>3857.6203599999994</v>
      </c>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46"/>
      <c r="JW11" s="46"/>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46"/>
      <c r="LP11" s="46"/>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46"/>
      <c r="NI11" s="46"/>
      <c r="NJ11" s="46"/>
      <c r="NK11" s="46"/>
      <c r="NL11" s="46"/>
      <c r="NM11" s="46"/>
      <c r="NN11" s="46"/>
      <c r="NO11" s="46"/>
      <c r="NP11" s="46"/>
      <c r="NQ11" s="46"/>
      <c r="NR11" s="46"/>
      <c r="NS11" s="46"/>
      <c r="NT11" s="46"/>
      <c r="NU11" s="46"/>
      <c r="NV11" s="46"/>
      <c r="NW11" s="46"/>
      <c r="NX11" s="46"/>
      <c r="NY11" s="46"/>
      <c r="NZ11" s="46"/>
      <c r="OA11" s="46"/>
      <c r="OB11" s="46"/>
      <c r="OC11" s="46"/>
      <c r="OD11" s="46"/>
      <c r="OE11" s="46"/>
      <c r="OF11" s="46"/>
      <c r="OG11" s="46"/>
      <c r="OH11" s="46"/>
      <c r="OI11" s="46"/>
      <c r="OJ11" s="46"/>
      <c r="OK11" s="46"/>
      <c r="OL11" s="46"/>
      <c r="OM11" s="46"/>
      <c r="ON11" s="46"/>
      <c r="OO11" s="46"/>
      <c r="OP11" s="46"/>
      <c r="OQ11" s="46"/>
      <c r="OR11" s="46"/>
      <c r="OS11" s="46"/>
      <c r="OT11" s="46"/>
      <c r="OU11" s="46"/>
      <c r="OV11" s="46"/>
      <c r="OW11" s="46"/>
      <c r="OX11" s="46"/>
      <c r="OY11" s="46"/>
      <c r="OZ11" s="46"/>
      <c r="PA11" s="46"/>
      <c r="PB11" s="46"/>
      <c r="PC11" s="46"/>
      <c r="PD11" s="46"/>
      <c r="PE11" s="46"/>
      <c r="PF11" s="46"/>
      <c r="PG11" s="46"/>
      <c r="PH11" s="46"/>
      <c r="PI11" s="46"/>
      <c r="PJ11" s="46"/>
      <c r="PK11" s="46"/>
      <c r="PL11" s="46"/>
      <c r="PM11" s="46"/>
      <c r="PN11" s="46"/>
      <c r="PO11" s="46"/>
      <c r="PP11" s="46"/>
      <c r="PQ11" s="46"/>
      <c r="PR11" s="46"/>
      <c r="PS11" s="46"/>
      <c r="PT11" s="46"/>
      <c r="PU11" s="46"/>
      <c r="PV11" s="46"/>
      <c r="PW11" s="46"/>
      <c r="PX11" s="46"/>
      <c r="PY11" s="46"/>
      <c r="PZ11" s="46"/>
      <c r="QA11" s="46"/>
      <c r="QB11" s="46"/>
      <c r="QC11" s="46"/>
      <c r="QD11" s="46"/>
      <c r="QE11" s="46"/>
      <c r="QF11" s="46"/>
      <c r="QG11" s="46"/>
      <c r="QH11" s="46"/>
      <c r="QI11" s="46"/>
      <c r="QJ11" s="46"/>
      <c r="QK11" s="46"/>
      <c r="QL11" s="46"/>
      <c r="QM11" s="46"/>
      <c r="QN11" s="46"/>
      <c r="QO11" s="46"/>
      <c r="QP11" s="46"/>
      <c r="QQ11" s="46"/>
      <c r="QR11" s="46"/>
      <c r="QS11" s="46"/>
      <c r="QT11" s="46"/>
      <c r="QU11" s="46"/>
      <c r="QV11" s="46"/>
      <c r="QW11" s="46"/>
      <c r="QX11" s="46"/>
      <c r="QY11" s="46"/>
      <c r="QZ11" s="46"/>
      <c r="RA11" s="46"/>
      <c r="RB11" s="46"/>
      <c r="RC11" s="46"/>
      <c r="RD11" s="46"/>
      <c r="RE11" s="46"/>
      <c r="RF11" s="46"/>
      <c r="RG11" s="46"/>
      <c r="RH11" s="46"/>
      <c r="RI11" s="46"/>
      <c r="RJ11" s="46"/>
      <c r="RK11" s="46"/>
      <c r="RL11" s="46"/>
      <c r="RM11" s="46"/>
      <c r="RN11" s="46"/>
      <c r="RO11" s="46"/>
      <c r="RP11" s="46"/>
      <c r="RQ11" s="46"/>
      <c r="RR11" s="46"/>
      <c r="RS11" s="46"/>
      <c r="RT11" s="46"/>
      <c r="RU11" s="46"/>
      <c r="RV11" s="46"/>
      <c r="RW11" s="46"/>
      <c r="RX11" s="46"/>
      <c r="RY11" s="46"/>
      <c r="RZ11" s="46"/>
      <c r="SA11" s="46"/>
      <c r="SB11" s="46"/>
      <c r="SC11" s="46"/>
      <c r="SD11" s="46"/>
      <c r="SE11" s="46"/>
      <c r="SF11" s="46"/>
      <c r="SG11" s="46"/>
      <c r="SH11" s="46"/>
      <c r="SI11" s="46"/>
      <c r="SJ11" s="46"/>
      <c r="SK11" s="46"/>
      <c r="SL11" s="46"/>
      <c r="SM11" s="46"/>
      <c r="SN11" s="46"/>
      <c r="SO11" s="46"/>
      <c r="SP11" s="46"/>
      <c r="SQ11" s="46"/>
      <c r="SR11" s="46"/>
      <c r="SS11" s="46"/>
      <c r="ST11" s="46"/>
      <c r="SU11" s="46"/>
      <c r="SV11" s="46"/>
      <c r="SW11" s="46"/>
      <c r="SX11" s="46"/>
      <c r="SY11" s="46"/>
      <c r="SZ11" s="46"/>
      <c r="TA11" s="46"/>
      <c r="TB11" s="46"/>
      <c r="TC11" s="46"/>
      <c r="TD11" s="46"/>
      <c r="TE11" s="46"/>
      <c r="TF11" s="46"/>
      <c r="TG11" s="46"/>
      <c r="TH11" s="46"/>
      <c r="TI11" s="46"/>
      <c r="TJ11" s="46"/>
      <c r="TK11" s="46"/>
      <c r="TL11" s="46"/>
      <c r="TM11" s="46"/>
      <c r="TN11" s="46"/>
      <c r="TO11" s="46"/>
      <c r="TP11" s="46"/>
      <c r="TQ11" s="46"/>
      <c r="TR11" s="46"/>
      <c r="TS11" s="46"/>
      <c r="TT11" s="46"/>
      <c r="TU11" s="46"/>
      <c r="TV11" s="46"/>
      <c r="TW11" s="46"/>
      <c r="TX11" s="46"/>
      <c r="TY11" s="46"/>
      <c r="TZ11" s="46"/>
      <c r="UA11" s="46"/>
      <c r="UB11" s="46"/>
      <c r="UC11" s="46"/>
      <c r="UD11" s="46"/>
      <c r="UE11" s="46"/>
      <c r="UF11" s="46"/>
      <c r="UG11" s="46"/>
      <c r="UH11" s="46"/>
      <c r="UI11" s="46"/>
      <c r="UJ11" s="46"/>
      <c r="UK11" s="46"/>
      <c r="UL11" s="46"/>
      <c r="UM11" s="46"/>
      <c r="UN11" s="46"/>
      <c r="UO11" s="46"/>
      <c r="UP11" s="46"/>
      <c r="UQ11" s="46"/>
      <c r="UR11" s="46"/>
      <c r="US11" s="46"/>
      <c r="UT11" s="46"/>
      <c r="UU11" s="46"/>
      <c r="UV11" s="46"/>
      <c r="UW11" s="46"/>
      <c r="UX11" s="46"/>
      <c r="UY11" s="46"/>
      <c r="UZ11" s="46"/>
      <c r="VA11" s="46"/>
      <c r="VB11" s="46"/>
      <c r="VC11" s="46"/>
      <c r="VD11" s="46"/>
      <c r="VE11" s="46"/>
      <c r="VF11" s="46"/>
      <c r="VG11" s="46"/>
      <c r="VH11" s="46"/>
      <c r="VI11" s="46"/>
      <c r="VJ11" s="46"/>
      <c r="VK11" s="46"/>
      <c r="VL11" s="46"/>
      <c r="VM11" s="46"/>
      <c r="VN11" s="46"/>
      <c r="VO11" s="46"/>
      <c r="VP11" s="46"/>
      <c r="VQ11" s="46"/>
      <c r="VR11" s="46"/>
      <c r="VS11" s="46"/>
      <c r="VT11" s="46"/>
      <c r="VU11" s="46"/>
      <c r="VV11" s="46"/>
      <c r="VW11" s="46"/>
      <c r="VX11" s="46"/>
      <c r="VY11" s="46"/>
      <c r="VZ11" s="46"/>
      <c r="WA11" s="46"/>
      <c r="WB11" s="46"/>
      <c r="WC11" s="46"/>
      <c r="WD11" s="46"/>
      <c r="WE11" s="46"/>
      <c r="WF11" s="46"/>
      <c r="WG11" s="46"/>
      <c r="WH11" s="46"/>
      <c r="WI11" s="46"/>
      <c r="WJ11" s="46"/>
      <c r="WK11" s="46"/>
      <c r="WL11" s="46"/>
      <c r="WM11" s="46"/>
      <c r="WN11" s="46"/>
      <c r="WO11" s="46"/>
      <c r="WP11" s="46"/>
      <c r="WQ11" s="46"/>
      <c r="WR11" s="46"/>
      <c r="WS11" s="46"/>
      <c r="WT11" s="46"/>
      <c r="WU11" s="46"/>
      <c r="WV11" s="46"/>
      <c r="WW11" s="46"/>
      <c r="WX11" s="46"/>
      <c r="WY11" s="46"/>
      <c r="WZ11" s="46"/>
      <c r="XA11" s="46"/>
      <c r="XB11" s="46"/>
      <c r="XC11" s="46"/>
      <c r="XD11" s="46"/>
      <c r="XE11" s="46"/>
      <c r="XF11" s="46"/>
      <c r="XG11" s="46"/>
      <c r="XH11" s="46"/>
      <c r="XI11" s="46"/>
      <c r="XJ11" s="46"/>
      <c r="XK11" s="46"/>
      <c r="XL11" s="46"/>
      <c r="XM11" s="46"/>
      <c r="XN11" s="46"/>
      <c r="XO11" s="46"/>
      <c r="XP11" s="46"/>
      <c r="XQ11" s="46"/>
      <c r="XR11" s="46"/>
      <c r="XS11" s="46"/>
      <c r="XT11" s="46"/>
      <c r="XU11" s="46"/>
      <c r="XV11" s="46"/>
      <c r="XW11" s="46"/>
      <c r="XX11" s="46"/>
      <c r="XY11" s="46"/>
      <c r="XZ11" s="46"/>
      <c r="YA11" s="46"/>
      <c r="YB11" s="46"/>
      <c r="YC11" s="46"/>
      <c r="YD11" s="46"/>
      <c r="YE11" s="46"/>
      <c r="YF11" s="46"/>
      <c r="YG11" s="46"/>
      <c r="YH11" s="46"/>
      <c r="YI11" s="46"/>
      <c r="YJ11" s="46"/>
      <c r="YK11" s="46"/>
      <c r="YL11" s="46"/>
      <c r="YM11" s="46"/>
      <c r="YN11" s="46"/>
      <c r="YO11" s="46"/>
      <c r="YP11" s="46"/>
      <c r="YQ11" s="46"/>
      <c r="YR11" s="46"/>
      <c r="YS11" s="46"/>
      <c r="YT11" s="46"/>
      <c r="YU11" s="46"/>
      <c r="YV11" s="46"/>
      <c r="YW11" s="46"/>
      <c r="YX11" s="46"/>
      <c r="YY11" s="46"/>
      <c r="YZ11" s="46"/>
      <c r="ZA11" s="46"/>
      <c r="ZB11" s="46"/>
      <c r="ZC11" s="46"/>
      <c r="ZD11" s="46"/>
      <c r="ZE11" s="46"/>
      <c r="ZF11" s="46"/>
      <c r="ZG11" s="46"/>
      <c r="ZH11" s="46"/>
      <c r="ZI11" s="46"/>
      <c r="ZJ11" s="46"/>
      <c r="ZK11" s="46"/>
      <c r="ZL11" s="46"/>
      <c r="ZM11" s="46"/>
      <c r="ZN11" s="46"/>
      <c r="ZO11" s="46"/>
      <c r="ZP11" s="46"/>
      <c r="ZQ11" s="46"/>
      <c r="ZR11" s="46"/>
      <c r="ZS11" s="46"/>
      <c r="ZT11" s="46"/>
      <c r="ZU11" s="46"/>
      <c r="ZV11" s="46"/>
      <c r="ZW11" s="46"/>
      <c r="ZX11" s="46"/>
      <c r="ZY11" s="46"/>
      <c r="ZZ11" s="46"/>
      <c r="AAA11" s="46"/>
      <c r="AAB11" s="46"/>
      <c r="AAC11" s="46"/>
      <c r="AAD11" s="46"/>
      <c r="AAE11" s="46"/>
      <c r="AAF11" s="46"/>
      <c r="AAG11" s="46"/>
      <c r="AAH11" s="46"/>
      <c r="AAI11" s="46"/>
      <c r="AAJ11" s="46"/>
      <c r="AAK11" s="46"/>
      <c r="AAL11" s="46"/>
      <c r="AAM11" s="46"/>
      <c r="AAN11" s="46"/>
      <c r="AAO11" s="46"/>
      <c r="AAP11" s="46"/>
      <c r="AAQ11" s="46"/>
      <c r="AAR11" s="46"/>
      <c r="AAS11" s="46"/>
      <c r="AAT11" s="46"/>
      <c r="AAU11" s="46"/>
      <c r="AAV11" s="46"/>
      <c r="AAW11" s="46"/>
      <c r="AAX11" s="46"/>
      <c r="AAY11" s="46"/>
      <c r="AAZ11" s="46"/>
      <c r="ABA11" s="46"/>
      <c r="ABB11" s="46"/>
      <c r="ABC11" s="46"/>
      <c r="ABD11" s="46"/>
      <c r="ABE11" s="46"/>
      <c r="ABF11" s="46"/>
      <c r="ABG11" s="46"/>
      <c r="ABH11" s="46"/>
      <c r="ABI11" s="46"/>
      <c r="ABJ11" s="46"/>
      <c r="ABK11" s="46"/>
      <c r="ABL11" s="46"/>
      <c r="ABM11" s="46"/>
      <c r="ABN11" s="46"/>
      <c r="ABO11" s="46"/>
      <c r="ABP11" s="46"/>
      <c r="ABQ11" s="46"/>
      <c r="ABR11" s="46"/>
      <c r="ABS11" s="46"/>
      <c r="ABT11" s="46"/>
      <c r="ABU11" s="46"/>
      <c r="ABV11" s="46"/>
      <c r="ABW11" s="46"/>
      <c r="ABX11" s="46"/>
      <c r="ABY11" s="46"/>
      <c r="ABZ11" s="46"/>
      <c r="ACA11" s="46"/>
      <c r="ACB11" s="46"/>
      <c r="ACC11" s="46"/>
      <c r="ACD11" s="46"/>
      <c r="ACE11" s="46"/>
      <c r="ACF11" s="46"/>
      <c r="ACG11" s="46"/>
      <c r="ACH11" s="46"/>
      <c r="ACI11" s="46"/>
      <c r="ACJ11" s="46"/>
      <c r="ACK11" s="46"/>
      <c r="ACL11" s="46"/>
      <c r="ACM11" s="46"/>
      <c r="ACN11" s="46"/>
      <c r="ACO11" s="46"/>
      <c r="ACP11" s="46"/>
      <c r="ACQ11" s="46"/>
      <c r="ACR11" s="46"/>
      <c r="ACS11" s="46"/>
      <c r="ACT11" s="46"/>
      <c r="ACU11" s="46"/>
      <c r="ACV11" s="46"/>
      <c r="ACW11" s="46"/>
      <c r="ACX11" s="46"/>
      <c r="ACY11" s="46"/>
      <c r="ACZ11" s="46"/>
      <c r="ADA11" s="46"/>
      <c r="ADB11" s="46"/>
      <c r="ADC11" s="46"/>
      <c r="ADD11" s="46"/>
      <c r="ADE11" s="46"/>
      <c r="ADF11" s="46"/>
      <c r="ADG11" s="46"/>
      <c r="ADH11" s="46"/>
      <c r="ADI11" s="46"/>
      <c r="ADJ11" s="46"/>
      <c r="ADK11" s="46"/>
      <c r="ADL11" s="46"/>
      <c r="ADM11" s="46"/>
      <c r="ADN11" s="46"/>
      <c r="ADO11" s="46"/>
      <c r="ADP11" s="46"/>
      <c r="ADQ11" s="46"/>
      <c r="ADR11" s="46"/>
      <c r="ADS11" s="46"/>
      <c r="ADT11" s="46"/>
      <c r="ADU11" s="46"/>
      <c r="ADV11" s="46"/>
      <c r="ADW11" s="46"/>
      <c r="ADX11" s="46"/>
      <c r="ADY11" s="46"/>
      <c r="ADZ11" s="46"/>
      <c r="AEA11" s="46"/>
      <c r="AEB11" s="46"/>
      <c r="AEC11" s="46"/>
      <c r="AED11" s="46"/>
      <c r="AEE11" s="46"/>
      <c r="AEF11" s="46"/>
      <c r="AEG11" s="46"/>
      <c r="AEH11" s="46"/>
      <c r="AEI11" s="46"/>
      <c r="AEJ11" s="46"/>
      <c r="AEK11" s="46"/>
      <c r="AEL11" s="46"/>
      <c r="AEM11" s="46"/>
      <c r="AEN11" s="46"/>
      <c r="AEO11" s="46"/>
      <c r="AEP11" s="46"/>
      <c r="AEQ11" s="46"/>
      <c r="AER11" s="46"/>
      <c r="AES11" s="46"/>
      <c r="AET11" s="46"/>
      <c r="AEU11" s="46"/>
      <c r="AEV11" s="46"/>
      <c r="AEW11" s="46"/>
      <c r="AEX11" s="46"/>
      <c r="AEY11" s="46"/>
      <c r="AEZ11" s="46"/>
      <c r="AFA11" s="46"/>
      <c r="AFB11" s="46"/>
      <c r="AFC11" s="46"/>
      <c r="AFD11" s="46"/>
      <c r="AFE11" s="46"/>
      <c r="AFF11" s="46"/>
      <c r="AFG11" s="46"/>
      <c r="AFH11" s="46"/>
      <c r="AFI11" s="46"/>
      <c r="AFJ11" s="46"/>
      <c r="AFK11" s="46"/>
      <c r="AFL11" s="46"/>
      <c r="AFM11" s="46"/>
      <c r="AFN11" s="46"/>
      <c r="AFO11" s="46"/>
      <c r="AFP11" s="46"/>
      <c r="AFQ11" s="46"/>
      <c r="AFR11" s="46"/>
      <c r="AFS11" s="46"/>
      <c r="AFT11" s="46"/>
      <c r="AFU11" s="46"/>
      <c r="AFV11" s="46"/>
      <c r="AFW11" s="46"/>
      <c r="AFX11" s="46"/>
      <c r="AFY11" s="46"/>
      <c r="AFZ11" s="46"/>
      <c r="AGA11" s="46"/>
      <c r="AGB11" s="46"/>
      <c r="AGC11" s="46"/>
      <c r="AGD11" s="46"/>
      <c r="AGE11" s="46"/>
      <c r="AGF11" s="46"/>
      <c r="AGG11" s="46"/>
      <c r="AGH11" s="46"/>
      <c r="AGI11" s="46"/>
      <c r="AGJ11" s="46"/>
      <c r="AGK11" s="46"/>
      <c r="AGL11" s="46"/>
      <c r="AGM11" s="46"/>
      <c r="AGN11" s="46"/>
      <c r="AGO11" s="46"/>
      <c r="AGP11" s="46"/>
      <c r="AGQ11" s="46"/>
      <c r="AGR11" s="46"/>
      <c r="AGS11" s="46"/>
      <c r="AGT11" s="46"/>
      <c r="AGU11" s="46"/>
      <c r="AGV11" s="46"/>
      <c r="AGW11" s="46"/>
      <c r="AGX11" s="46"/>
      <c r="AGY11" s="46"/>
      <c r="AGZ11" s="46"/>
      <c r="AHA11" s="46"/>
      <c r="AHB11" s="46"/>
      <c r="AHC11" s="46"/>
      <c r="AHD11" s="46"/>
      <c r="AHE11" s="46"/>
      <c r="AHF11" s="46"/>
      <c r="AHG11" s="46"/>
      <c r="AHH11" s="46"/>
      <c r="AHI11" s="46"/>
      <c r="AHJ11" s="46"/>
      <c r="AHK11" s="46"/>
      <c r="AHL11" s="46"/>
      <c r="AHM11" s="46"/>
      <c r="AHN11" s="46"/>
      <c r="AHO11" s="46"/>
      <c r="AHP11" s="46"/>
      <c r="AHQ11" s="46"/>
      <c r="AHR11" s="46"/>
      <c r="AHS11" s="46"/>
      <c r="AHT11" s="46"/>
      <c r="AHU11" s="46"/>
      <c r="AHV11" s="46"/>
      <c r="AHW11" s="46"/>
      <c r="AHX11" s="46"/>
      <c r="AHY11" s="46"/>
      <c r="AHZ11" s="46"/>
      <c r="AIA11" s="46"/>
      <c r="AIB11" s="46"/>
      <c r="AIC11" s="46"/>
      <c r="AID11" s="46"/>
      <c r="AIE11" s="46"/>
      <c r="AIF11" s="46"/>
      <c r="AIG11" s="46"/>
      <c r="AIH11" s="46"/>
      <c r="AII11" s="46"/>
      <c r="AIJ11" s="46"/>
      <c r="AIK11" s="46"/>
      <c r="AIL11" s="46"/>
      <c r="AIM11" s="46"/>
      <c r="AIN11" s="46"/>
      <c r="AIO11" s="46"/>
      <c r="AIP11" s="46"/>
      <c r="AIQ11" s="46"/>
      <c r="AIR11" s="46"/>
      <c r="AIS11" s="46"/>
      <c r="AIT11" s="46"/>
      <c r="AIU11" s="46"/>
      <c r="AIV11" s="46"/>
      <c r="AIW11" s="46"/>
      <c r="AIX11" s="46"/>
      <c r="AIY11" s="46"/>
      <c r="AIZ11" s="46"/>
      <c r="AJA11" s="46"/>
      <c r="AJB11" s="46"/>
      <c r="AJC11" s="46"/>
      <c r="AJD11" s="46"/>
      <c r="AJE11" s="46"/>
      <c r="AJF11" s="46"/>
      <c r="AJG11" s="46"/>
      <c r="AJH11" s="46"/>
      <c r="AJI11" s="46"/>
      <c r="AJJ11" s="46"/>
      <c r="AJK11" s="46"/>
      <c r="AJL11" s="46"/>
      <c r="AJM11" s="46"/>
      <c r="AJN11" s="46"/>
      <c r="AJO11" s="46"/>
      <c r="AJP11" s="46"/>
      <c r="AJQ11" s="46"/>
      <c r="AJR11" s="46"/>
      <c r="AJS11" s="46"/>
      <c r="AJT11" s="46"/>
      <c r="AJU11" s="46"/>
      <c r="AJV11" s="46"/>
      <c r="AJW11" s="46"/>
      <c r="AJX11" s="46"/>
      <c r="AJY11" s="46"/>
      <c r="AJZ11" s="46"/>
      <c r="AKA11" s="46"/>
      <c r="AKB11" s="46"/>
      <c r="AKC11" s="46"/>
      <c r="AKD11" s="46"/>
      <c r="AKE11" s="46"/>
      <c r="AKF11" s="46"/>
      <c r="AKG11" s="46"/>
      <c r="AKH11" s="46"/>
      <c r="AKI11" s="46"/>
      <c r="AKJ11" s="46"/>
      <c r="AKK11" s="46"/>
      <c r="AKL11" s="46"/>
      <c r="AKM11" s="46"/>
      <c r="AKN11" s="46"/>
      <c r="AKO11" s="46"/>
      <c r="AKP11" s="46"/>
      <c r="AKQ11" s="46"/>
      <c r="AKR11" s="46"/>
      <c r="AKS11" s="46"/>
      <c r="AKT11" s="46"/>
      <c r="AKU11" s="46"/>
      <c r="AKV11" s="46"/>
      <c r="AKW11" s="46"/>
      <c r="AKX11" s="46"/>
      <c r="AKY11" s="46"/>
      <c r="AKZ11" s="46"/>
      <c r="ALA11" s="46"/>
      <c r="ALB11" s="46"/>
      <c r="ALC11" s="46"/>
      <c r="ALD11" s="46"/>
      <c r="ALE11" s="46"/>
      <c r="ALF11" s="46"/>
      <c r="ALG11" s="46"/>
      <c r="ALH11" s="46"/>
      <c r="ALI11" s="46"/>
      <c r="ALJ11" s="46"/>
      <c r="ALK11" s="46"/>
      <c r="ALL11" s="46"/>
      <c r="ALM11" s="46"/>
      <c r="ALN11" s="46"/>
      <c r="ALO11" s="46"/>
      <c r="ALP11" s="46"/>
      <c r="ALQ11" s="46"/>
      <c r="ALR11" s="46"/>
      <c r="ALS11" s="46"/>
      <c r="ALT11" s="46"/>
      <c r="ALU11" s="46"/>
      <c r="ALV11" s="46"/>
      <c r="ALW11" s="46"/>
      <c r="ALX11" s="46"/>
      <c r="ALY11" s="46"/>
      <c r="ALZ11" s="46"/>
      <c r="AMA11" s="46"/>
      <c r="AMB11" s="46"/>
      <c r="AMC11" s="46"/>
      <c r="AMD11" s="46"/>
      <c r="AME11" s="46"/>
      <c r="AMF11" s="46"/>
      <c r="AMG11" s="46"/>
      <c r="AMH11" s="46"/>
      <c r="AMI11" s="46"/>
      <c r="AMJ11" s="46"/>
      <c r="AMK11" s="46"/>
      <c r="AML11" s="46"/>
      <c r="AMM11" s="46"/>
      <c r="AMN11" s="46"/>
      <c r="AMO11" s="46"/>
      <c r="AMP11" s="46"/>
      <c r="AMQ11" s="46"/>
      <c r="AMR11" s="46"/>
      <c r="AMS11" s="46"/>
      <c r="AMT11" s="46"/>
      <c r="AMU11" s="46"/>
      <c r="AMV11" s="46"/>
      <c r="AMW11" s="46"/>
      <c r="AMX11" s="46"/>
      <c r="AMY11" s="46"/>
      <c r="AMZ11" s="46"/>
      <c r="ANA11" s="46"/>
      <c r="ANB11" s="46"/>
      <c r="ANC11" s="46"/>
      <c r="AND11" s="46"/>
      <c r="ANE11" s="46"/>
      <c r="ANF11" s="46"/>
      <c r="ANG11" s="46"/>
      <c r="ANH11" s="46"/>
      <c r="ANI11" s="46"/>
      <c r="ANJ11" s="46"/>
      <c r="ANK11" s="46"/>
      <c r="ANL11" s="46"/>
      <c r="ANM11" s="46"/>
      <c r="ANN11" s="46"/>
      <c r="ANO11" s="46"/>
      <c r="ANP11" s="46"/>
      <c r="ANQ11" s="46"/>
      <c r="ANR11" s="46"/>
      <c r="ANS11" s="46"/>
      <c r="ANT11" s="46"/>
      <c r="ANU11" s="46"/>
      <c r="ANV11" s="46"/>
      <c r="ANW11" s="46"/>
      <c r="ANX11" s="46"/>
      <c r="ANY11" s="46"/>
      <c r="ANZ11" s="46"/>
      <c r="AOA11" s="46"/>
      <c r="AOB11" s="46"/>
      <c r="AOC11" s="46"/>
      <c r="AOD11" s="46"/>
      <c r="AOE11" s="46"/>
      <c r="AOF11" s="46"/>
      <c r="AOG11" s="46"/>
      <c r="AOH11" s="46"/>
      <c r="AOI11" s="46"/>
      <c r="AOJ11" s="46"/>
      <c r="AOK11" s="46"/>
      <c r="AOL11" s="46"/>
      <c r="AOM11" s="46"/>
      <c r="AON11" s="46"/>
      <c r="AOO11" s="46"/>
      <c r="AOP11" s="46"/>
      <c r="AOQ11" s="46"/>
      <c r="AOR11" s="46"/>
      <c r="AOS11" s="46"/>
      <c r="AOT11" s="46"/>
      <c r="AOU11" s="46"/>
      <c r="AOV11" s="46"/>
      <c r="AOW11" s="46"/>
      <c r="AOX11" s="46"/>
      <c r="AOY11" s="46"/>
      <c r="AOZ11" s="46"/>
      <c r="APA11" s="46"/>
      <c r="APB11" s="46"/>
      <c r="APC11" s="46"/>
      <c r="APD11" s="46"/>
      <c r="APE11" s="46"/>
      <c r="APF11" s="46"/>
      <c r="APG11" s="46"/>
      <c r="APH11" s="46"/>
      <c r="API11" s="46"/>
      <c r="APJ11" s="46"/>
      <c r="APK11" s="46"/>
      <c r="APL11" s="46"/>
      <c r="APM11" s="46"/>
      <c r="APN11" s="46"/>
      <c r="APO11" s="46"/>
      <c r="APP11" s="46"/>
      <c r="APQ11" s="46"/>
      <c r="APR11" s="46"/>
      <c r="APS11" s="46"/>
      <c r="APT11" s="46"/>
      <c r="APU11" s="46"/>
      <c r="APV11" s="46"/>
      <c r="APW11" s="46"/>
      <c r="APX11" s="46"/>
      <c r="APY11" s="46"/>
      <c r="APZ11" s="46"/>
      <c r="AQA11" s="46"/>
      <c r="AQB11" s="46"/>
      <c r="AQC11" s="46"/>
      <c r="AQD11" s="46"/>
      <c r="AQE11" s="46"/>
      <c r="AQF11" s="46"/>
      <c r="AQG11" s="46"/>
      <c r="AQH11" s="46"/>
      <c r="AQI11" s="46"/>
      <c r="AQJ11" s="46"/>
      <c r="AQK11" s="46"/>
      <c r="AQL11" s="46"/>
      <c r="AQM11" s="46"/>
      <c r="AQN11" s="46"/>
      <c r="AQO11" s="46"/>
      <c r="AQP11" s="46"/>
      <c r="AQQ11" s="46"/>
      <c r="AQR11" s="46"/>
      <c r="AQS11" s="46"/>
      <c r="AQT11" s="46"/>
      <c r="AQU11" s="46"/>
      <c r="AQV11" s="46"/>
      <c r="AQW11" s="46"/>
      <c r="AQX11" s="46"/>
      <c r="AQY11" s="46"/>
      <c r="AQZ11" s="46"/>
      <c r="ARA11" s="46"/>
      <c r="ARB11" s="46"/>
      <c r="ARC11" s="46"/>
      <c r="ARD11" s="46"/>
      <c r="ARE11" s="46"/>
      <c r="ARF11" s="46"/>
      <c r="ARG11" s="46"/>
      <c r="ARH11" s="46"/>
      <c r="ARI11" s="46"/>
      <c r="ARJ11" s="46"/>
      <c r="ARK11" s="46"/>
      <c r="ARL11" s="46"/>
      <c r="ARM11" s="46"/>
      <c r="ARN11" s="46"/>
      <c r="ARO11" s="46"/>
      <c r="ARP11" s="46"/>
      <c r="ARQ11" s="46"/>
      <c r="ARR11" s="46"/>
      <c r="ARS11" s="46"/>
      <c r="ART11" s="46"/>
      <c r="ARU11" s="46"/>
      <c r="ARV11" s="46"/>
      <c r="ARW11" s="46"/>
      <c r="ARX11" s="46"/>
      <c r="ARY11" s="46"/>
      <c r="ARZ11" s="46"/>
      <c r="ASA11" s="46"/>
      <c r="ASB11" s="46"/>
      <c r="ASC11" s="46"/>
      <c r="ASD11" s="46"/>
      <c r="ASE11" s="46"/>
      <c r="ASF11" s="46"/>
      <c r="ASG11" s="46"/>
      <c r="ASH11" s="46"/>
      <c r="ASI11" s="46"/>
      <c r="ASJ11" s="46"/>
      <c r="ASK11" s="46"/>
      <c r="ASL11" s="46"/>
      <c r="ASM11" s="46"/>
      <c r="ASN11" s="46"/>
      <c r="ASO11" s="46"/>
      <c r="ASP11" s="46"/>
      <c r="ASQ11" s="46"/>
      <c r="ASR11" s="46"/>
      <c r="ASS11" s="46"/>
      <c r="AST11" s="46"/>
      <c r="ASU11" s="46"/>
      <c r="ASV11" s="46"/>
      <c r="ASW11" s="46"/>
      <c r="ASX11" s="46"/>
      <c r="ASY11" s="46"/>
      <c r="ASZ11" s="46"/>
      <c r="ATA11" s="46"/>
      <c r="ATB11" s="46"/>
      <c r="ATC11" s="46"/>
      <c r="ATD11" s="46"/>
      <c r="ATE11" s="46"/>
      <c r="ATF11" s="46"/>
      <c r="ATG11" s="46"/>
      <c r="ATH11" s="46"/>
      <c r="ATI11" s="46"/>
      <c r="ATJ11" s="46"/>
      <c r="ATK11" s="46"/>
      <c r="ATL11" s="46"/>
      <c r="ATM11" s="46"/>
      <c r="ATN11" s="46"/>
      <c r="ATO11" s="46"/>
      <c r="ATP11" s="46"/>
      <c r="ATQ11" s="46"/>
      <c r="ATR11" s="46"/>
      <c r="ATS11" s="46"/>
      <c r="ATT11" s="46"/>
      <c r="ATU11" s="46"/>
      <c r="ATV11" s="46"/>
      <c r="ATW11" s="46"/>
      <c r="ATX11" s="46"/>
      <c r="ATY11" s="46"/>
      <c r="ATZ11" s="46"/>
      <c r="AUA11" s="46"/>
      <c r="AUB11" s="46"/>
      <c r="AUC11" s="46"/>
      <c r="AUD11" s="46"/>
      <c r="AUE11" s="46"/>
      <c r="AUF11" s="46"/>
      <c r="AUG11" s="46"/>
      <c r="AUH11" s="46"/>
      <c r="AUI11" s="46"/>
      <c r="AUJ11" s="46"/>
      <c r="AUK11" s="46"/>
      <c r="AUL11" s="46"/>
      <c r="AUM11" s="46"/>
      <c r="AUN11" s="46"/>
      <c r="AUO11" s="46"/>
      <c r="AUP11" s="46"/>
      <c r="AUQ11" s="46"/>
      <c r="AUR11" s="46"/>
      <c r="AUS11" s="46"/>
      <c r="AUT11" s="46"/>
      <c r="AUU11" s="46"/>
      <c r="AUV11" s="46"/>
      <c r="AUW11" s="46"/>
      <c r="AUX11" s="46"/>
      <c r="AUY11" s="46"/>
      <c r="AUZ11" s="46"/>
      <c r="AVA11" s="46"/>
      <c r="AVB11" s="46"/>
      <c r="AVC11" s="46"/>
      <c r="AVD11" s="46"/>
      <c r="AVE11" s="46"/>
      <c r="AVF11" s="46"/>
      <c r="AVG11" s="46"/>
      <c r="AVH11" s="46"/>
      <c r="AVI11" s="46"/>
      <c r="AVJ11" s="46"/>
      <c r="AVK11" s="46"/>
      <c r="AVL11" s="46"/>
      <c r="AVM11" s="46"/>
      <c r="AVN11" s="46"/>
      <c r="AVO11" s="46"/>
      <c r="AVP11" s="46"/>
      <c r="AVQ11" s="46"/>
      <c r="AVR11" s="46"/>
      <c r="AVS11" s="46"/>
      <c r="AVT11" s="46"/>
      <c r="AVU11" s="46"/>
      <c r="AVV11" s="46"/>
      <c r="AVW11" s="46"/>
      <c r="AVX11" s="46"/>
      <c r="AVY11" s="46"/>
      <c r="AVZ11" s="46"/>
      <c r="AWA11" s="46"/>
      <c r="AWB11" s="46"/>
      <c r="AWC11" s="46"/>
      <c r="AWD11" s="46"/>
      <c r="AWE11" s="46"/>
      <c r="AWF11" s="46"/>
      <c r="AWG11" s="46"/>
      <c r="AWH11" s="46"/>
      <c r="AWI11" s="46"/>
      <c r="AWJ11" s="46"/>
      <c r="AWK11" s="46"/>
      <c r="AWL11" s="46"/>
      <c r="AWM11" s="46"/>
      <c r="AWN11" s="46"/>
      <c r="AWO11" s="46"/>
      <c r="AWP11" s="46"/>
      <c r="AWQ11" s="46"/>
      <c r="AWR11" s="46"/>
      <c r="AWS11" s="46"/>
      <c r="AWT11" s="46"/>
      <c r="AWU11" s="46"/>
      <c r="AWV11" s="46"/>
      <c r="AWW11" s="46"/>
      <c r="AWX11" s="46"/>
      <c r="AWY11" s="46"/>
      <c r="AWZ11" s="46"/>
      <c r="AXA11" s="46"/>
      <c r="AXB11" s="46"/>
      <c r="AXC11" s="46"/>
      <c r="AXD11" s="46"/>
      <c r="AXE11" s="46"/>
      <c r="AXF11" s="46"/>
      <c r="AXG11" s="46"/>
      <c r="AXH11" s="46"/>
      <c r="AXI11" s="46"/>
      <c r="AXJ11" s="46"/>
      <c r="AXK11" s="46"/>
      <c r="AXL11" s="46"/>
      <c r="AXM11" s="46"/>
      <c r="AXN11" s="46"/>
      <c r="AXO11" s="46"/>
      <c r="AXP11" s="46"/>
      <c r="AXQ11" s="46"/>
      <c r="AXR11" s="46"/>
      <c r="AXS11" s="46"/>
      <c r="AXT11" s="46"/>
      <c r="AXU11" s="46"/>
      <c r="AXV11" s="46"/>
      <c r="AXW11" s="46"/>
      <c r="AXX11" s="46"/>
      <c r="AXY11" s="46"/>
      <c r="AXZ11" s="46"/>
      <c r="AYA11" s="46"/>
      <c r="AYB11" s="46"/>
      <c r="AYC11" s="46"/>
      <c r="AYD11" s="46"/>
      <c r="AYE11" s="46"/>
      <c r="AYF11" s="46"/>
      <c r="AYG11" s="46"/>
      <c r="AYH11" s="46"/>
      <c r="AYI11" s="46"/>
      <c r="AYJ11" s="46"/>
      <c r="AYK11" s="46"/>
      <c r="AYL11" s="46"/>
      <c r="AYM11" s="46"/>
      <c r="AYN11" s="46"/>
      <c r="AYO11" s="46"/>
      <c r="AYP11" s="46"/>
      <c r="AYQ11" s="46"/>
      <c r="AYR11" s="46"/>
      <c r="AYS11" s="46"/>
      <c r="AYT11" s="46"/>
      <c r="AYU11" s="46"/>
      <c r="AYV11" s="46"/>
      <c r="AYW11" s="46"/>
      <c r="AYX11" s="46"/>
      <c r="AYY11" s="46"/>
      <c r="AYZ11" s="46"/>
      <c r="AZA11" s="46"/>
      <c r="AZB11" s="46"/>
      <c r="AZC11" s="46"/>
      <c r="AZD11" s="46"/>
      <c r="AZE11" s="46"/>
      <c r="AZF11" s="46"/>
      <c r="AZG11" s="46"/>
      <c r="AZH11" s="46"/>
      <c r="AZI11" s="46"/>
      <c r="AZJ11" s="46"/>
      <c r="AZK11" s="46"/>
      <c r="AZL11" s="46"/>
      <c r="AZM11" s="46"/>
      <c r="AZN11" s="46"/>
      <c r="AZO11" s="46"/>
      <c r="AZP11" s="46"/>
      <c r="AZQ11" s="46"/>
      <c r="AZR11" s="46"/>
      <c r="AZS11" s="46"/>
      <c r="AZT11" s="46"/>
      <c r="AZU11" s="46"/>
      <c r="AZV11" s="46"/>
      <c r="AZW11" s="46"/>
      <c r="AZX11" s="46"/>
      <c r="AZY11" s="46"/>
      <c r="AZZ11" s="46"/>
      <c r="BAA11" s="46"/>
      <c r="BAB11" s="46"/>
      <c r="BAC11" s="46"/>
      <c r="BAD11" s="46"/>
      <c r="BAE11" s="46"/>
      <c r="BAF11" s="46"/>
      <c r="BAG11" s="46"/>
      <c r="BAH11" s="46"/>
      <c r="BAI11" s="46"/>
      <c r="BAJ11" s="46"/>
      <c r="BAK11" s="46"/>
      <c r="BAL11" s="46"/>
      <c r="BAM11" s="46"/>
      <c r="BAN11" s="46"/>
      <c r="BAO11" s="46"/>
      <c r="BAP11" s="46"/>
      <c r="BAQ11" s="46"/>
      <c r="BAR11" s="46"/>
      <c r="BAS11" s="46"/>
      <c r="BAT11" s="46"/>
      <c r="BAU11" s="46"/>
      <c r="BAV11" s="46"/>
      <c r="BAW11" s="46"/>
      <c r="BAX11" s="46"/>
      <c r="BAY11" s="46"/>
      <c r="BAZ11" s="46"/>
      <c r="BBA11" s="46"/>
      <c r="BBB11" s="46"/>
      <c r="BBC11" s="46"/>
      <c r="BBD11" s="46"/>
      <c r="BBE11" s="46"/>
      <c r="BBF11" s="46"/>
      <c r="BBG11" s="46"/>
      <c r="BBH11" s="46"/>
      <c r="BBI11" s="46"/>
      <c r="BBJ11" s="46"/>
      <c r="BBK11" s="46"/>
      <c r="BBL11" s="46"/>
      <c r="BBM11" s="46"/>
      <c r="BBN11" s="46"/>
      <c r="BBO11" s="46"/>
      <c r="BBP11" s="46"/>
      <c r="BBQ11" s="46"/>
      <c r="BBR11" s="46"/>
      <c r="BBS11" s="46"/>
      <c r="BBT11" s="46"/>
      <c r="BBU11" s="46"/>
      <c r="BBV11" s="46"/>
      <c r="BBW11" s="46"/>
      <c r="BBX11" s="46"/>
      <c r="BBY11" s="46"/>
      <c r="BBZ11" s="46"/>
      <c r="BCA11" s="46"/>
      <c r="BCB11" s="46"/>
      <c r="BCC11" s="46"/>
      <c r="BCD11" s="46"/>
      <c r="BCE11" s="46"/>
      <c r="BCF11" s="46"/>
      <c r="BCG11" s="46"/>
      <c r="BCH11" s="46"/>
      <c r="BCI11" s="46"/>
      <c r="BCJ11" s="46"/>
      <c r="BCK11" s="46"/>
      <c r="BCL11" s="46"/>
      <c r="BCM11" s="46"/>
      <c r="BCN11" s="46"/>
      <c r="BCO11" s="46"/>
      <c r="BCP11" s="46"/>
      <c r="BCQ11" s="46"/>
      <c r="BCR11" s="46"/>
      <c r="BCS11" s="46"/>
      <c r="BCT11" s="46"/>
      <c r="BCU11" s="46"/>
      <c r="BCV11" s="46"/>
      <c r="BCW11" s="46"/>
      <c r="BCX11" s="46"/>
      <c r="BCY11" s="46"/>
      <c r="BCZ11" s="46"/>
      <c r="BDA11" s="46"/>
      <c r="BDB11" s="46"/>
      <c r="BDC11" s="46"/>
      <c r="BDD11" s="46"/>
      <c r="BDE11" s="46"/>
      <c r="BDF11" s="46"/>
      <c r="BDG11" s="46"/>
      <c r="BDH11" s="46"/>
      <c r="BDI11" s="46"/>
      <c r="BDJ11" s="46"/>
      <c r="BDK11" s="46"/>
      <c r="BDL11" s="46"/>
      <c r="BDM11" s="46"/>
      <c r="BDN11" s="46"/>
      <c r="BDO11" s="46"/>
      <c r="BDP11" s="46"/>
      <c r="BDQ11" s="46"/>
      <c r="BDR11" s="46"/>
      <c r="BDS11" s="46"/>
      <c r="BDT11" s="46"/>
      <c r="BDU11" s="46"/>
      <c r="BDV11" s="46"/>
      <c r="BDW11" s="46"/>
      <c r="BDX11" s="46"/>
      <c r="BDY11" s="46"/>
      <c r="BDZ11" s="46"/>
      <c r="BEA11" s="46"/>
      <c r="BEB11" s="46"/>
      <c r="BEC11" s="46"/>
      <c r="BED11" s="46"/>
      <c r="BEE11" s="46"/>
      <c r="BEF11" s="46"/>
      <c r="BEG11" s="46"/>
      <c r="BEH11" s="46"/>
      <c r="BEI11" s="46"/>
      <c r="BEJ11" s="46"/>
      <c r="BEK11" s="46"/>
      <c r="BEL11" s="46"/>
      <c r="BEM11" s="46"/>
      <c r="BEN11" s="46"/>
      <c r="BEO11" s="46"/>
      <c r="BEP11" s="46"/>
      <c r="BEQ11" s="46"/>
      <c r="BER11" s="46"/>
      <c r="BES11" s="46"/>
      <c r="BET11" s="46"/>
      <c r="BEU11" s="46"/>
      <c r="BEV11" s="46"/>
      <c r="BEW11" s="46"/>
      <c r="BEX11" s="46"/>
      <c r="BEY11" s="46"/>
      <c r="BEZ11" s="46"/>
      <c r="BFA11" s="46"/>
      <c r="BFB11" s="46"/>
      <c r="BFC11" s="46"/>
      <c r="BFD11" s="46"/>
      <c r="BFE11" s="46"/>
      <c r="BFF11" s="46"/>
      <c r="BFG11" s="46"/>
      <c r="BFH11" s="46"/>
      <c r="BFI11" s="46"/>
      <c r="BFJ11" s="46"/>
      <c r="BFK11" s="46"/>
      <c r="BFL11" s="46"/>
      <c r="BFM11" s="46"/>
      <c r="BFN11" s="46"/>
      <c r="BFO11" s="46"/>
      <c r="BFP11" s="46"/>
      <c r="BFQ11" s="46"/>
      <c r="BFR11" s="46"/>
      <c r="BFS11" s="46"/>
      <c r="BFT11" s="46"/>
      <c r="BFU11" s="46"/>
      <c r="BFV11" s="46"/>
      <c r="BFW11" s="46"/>
      <c r="BFX11" s="46"/>
      <c r="BFY11" s="46"/>
      <c r="BFZ11" s="46"/>
      <c r="BGA11" s="46"/>
      <c r="BGB11" s="46"/>
      <c r="BGC11" s="46"/>
      <c r="BGD11" s="46"/>
      <c r="BGE11" s="46"/>
      <c r="BGF11" s="46"/>
      <c r="BGG11" s="46"/>
      <c r="BGH11" s="46"/>
      <c r="BGI11" s="46"/>
      <c r="BGJ11" s="46"/>
      <c r="BGK11" s="46"/>
      <c r="BGL11" s="46"/>
      <c r="BGM11" s="46"/>
      <c r="BGN11" s="46"/>
      <c r="BGO11" s="46"/>
      <c r="BGP11" s="46"/>
      <c r="BGQ11" s="46"/>
      <c r="BGR11" s="46"/>
      <c r="BGS11" s="46"/>
      <c r="BGT11" s="46"/>
      <c r="BGU11" s="46"/>
      <c r="BGV11" s="46"/>
      <c r="BGW11" s="46"/>
      <c r="BGX11" s="46"/>
      <c r="BGY11" s="46"/>
      <c r="BGZ11" s="46"/>
      <c r="BHA11" s="46"/>
      <c r="BHB11" s="46"/>
      <c r="BHC11" s="46"/>
      <c r="BHD11" s="46"/>
      <c r="BHE11" s="46"/>
      <c r="BHF11" s="46"/>
      <c r="BHG11" s="46"/>
      <c r="BHH11" s="46"/>
      <c r="BHI11" s="46"/>
      <c r="BHJ11" s="46"/>
      <c r="BHK11" s="46"/>
      <c r="BHL11" s="46"/>
      <c r="BHM11" s="46"/>
      <c r="BHN11" s="46"/>
      <c r="BHO11" s="46"/>
      <c r="BHP11" s="46"/>
      <c r="BHQ11" s="46"/>
      <c r="BHR11" s="46"/>
      <c r="BHS11" s="46"/>
      <c r="BHT11" s="46"/>
      <c r="BHU11" s="46"/>
      <c r="BHV11" s="46"/>
      <c r="BHW11" s="46"/>
      <c r="BHX11" s="46"/>
      <c r="BHY11" s="46"/>
      <c r="BHZ11" s="46"/>
      <c r="BIA11" s="46"/>
      <c r="BIB11" s="46"/>
      <c r="BIC11" s="46"/>
      <c r="BID11" s="46"/>
      <c r="BIE11" s="46"/>
      <c r="BIF11" s="46"/>
      <c r="BIG11" s="46"/>
      <c r="BIH11" s="46"/>
      <c r="BII11" s="46"/>
      <c r="BIJ11" s="46"/>
      <c r="BIK11" s="46"/>
      <c r="BIL11" s="46"/>
      <c r="BIM11" s="46"/>
      <c r="BIN11" s="46"/>
      <c r="BIO11" s="46"/>
      <c r="BIP11" s="46"/>
      <c r="BIQ11" s="46"/>
      <c r="BIR11" s="46"/>
      <c r="BIS11" s="46"/>
      <c r="BIT11" s="46"/>
      <c r="BIU11" s="46"/>
      <c r="BIV11" s="46"/>
      <c r="BIW11" s="46"/>
      <c r="BIX11" s="46"/>
      <c r="BIY11" s="46"/>
      <c r="BIZ11" s="46"/>
      <c r="BJA11" s="46"/>
      <c r="BJB11" s="46"/>
      <c r="BJC11" s="46"/>
      <c r="BJD11" s="46"/>
      <c r="BJE11" s="46"/>
      <c r="BJF11" s="46"/>
      <c r="BJG11" s="46"/>
      <c r="BJH11" s="46"/>
      <c r="BJI11" s="46"/>
      <c r="BJJ11" s="46"/>
      <c r="BJK11" s="46"/>
      <c r="BJL11" s="46"/>
      <c r="BJM11" s="46"/>
      <c r="BJN11" s="46"/>
      <c r="BJO11" s="46"/>
      <c r="BJP11" s="46"/>
      <c r="BJQ11" s="46"/>
      <c r="BJR11" s="46"/>
      <c r="BJS11" s="46"/>
      <c r="BJT11" s="46"/>
      <c r="BJU11" s="46"/>
      <c r="BJV11" s="46"/>
      <c r="BJW11" s="46"/>
      <c r="BJX11" s="46"/>
      <c r="BJY11" s="46"/>
      <c r="BJZ11" s="46"/>
      <c r="BKA11" s="46"/>
      <c r="BKB11" s="46"/>
      <c r="BKC11" s="46"/>
      <c r="BKD11" s="46"/>
      <c r="BKE11" s="46"/>
      <c r="BKF11" s="46"/>
      <c r="BKG11" s="46"/>
      <c r="BKH11" s="46"/>
      <c r="BKI11" s="46"/>
      <c r="BKJ11" s="46"/>
      <c r="BKK11" s="46"/>
      <c r="BKL11" s="46"/>
      <c r="BKM11" s="46"/>
      <c r="BKN11" s="46"/>
      <c r="BKO11" s="46"/>
      <c r="BKP11" s="46"/>
      <c r="BKQ11" s="46"/>
      <c r="BKR11" s="46"/>
      <c r="BKS11" s="46"/>
      <c r="BKT11" s="46"/>
      <c r="BKU11" s="46"/>
      <c r="BKV11" s="46"/>
      <c r="BKW11" s="46"/>
      <c r="BKX11" s="46"/>
      <c r="BKY11" s="46"/>
      <c r="BKZ11" s="46"/>
      <c r="BLA11" s="46"/>
      <c r="BLB11" s="46"/>
      <c r="BLC11" s="46"/>
      <c r="BLD11" s="46"/>
      <c r="BLE11" s="46"/>
      <c r="BLF11" s="46"/>
      <c r="BLG11" s="46"/>
      <c r="BLH11" s="46"/>
      <c r="BLI11" s="46"/>
      <c r="BLJ11" s="46"/>
      <c r="BLK11" s="46"/>
      <c r="BLL11" s="46"/>
      <c r="BLM11" s="46"/>
      <c r="BLN11" s="46"/>
      <c r="BLO11" s="46"/>
      <c r="BLP11" s="46"/>
      <c r="BLQ11" s="46"/>
      <c r="BLR11" s="46"/>
      <c r="BLS11" s="46"/>
      <c r="BLT11" s="46"/>
      <c r="BLU11" s="46"/>
      <c r="BLV11" s="46"/>
      <c r="BLW11" s="46"/>
      <c r="BLX11" s="46"/>
      <c r="BLY11" s="46"/>
      <c r="BLZ11" s="46"/>
      <c r="BMA11" s="46"/>
      <c r="BMB11" s="46"/>
      <c r="BMC11" s="46"/>
      <c r="BMD11" s="46"/>
      <c r="BME11" s="46"/>
      <c r="BMF11" s="46"/>
      <c r="BMG11" s="46"/>
      <c r="BMH11" s="46"/>
      <c r="BMI11" s="46"/>
      <c r="BMJ11" s="46"/>
      <c r="BMK11" s="46"/>
      <c r="BML11" s="46"/>
      <c r="BMM11" s="46"/>
      <c r="BMN11" s="46"/>
      <c r="BMO11" s="46"/>
      <c r="BMP11" s="46"/>
      <c r="BMQ11" s="46"/>
      <c r="BMR11" s="46"/>
      <c r="BMS11" s="46"/>
      <c r="BMT11" s="46"/>
      <c r="BMU11" s="46"/>
      <c r="BMV11" s="46"/>
      <c r="BMW11" s="46"/>
      <c r="BMX11" s="46"/>
      <c r="BMY11" s="46"/>
      <c r="BMZ11" s="46"/>
      <c r="BNA11" s="46"/>
      <c r="BNB11" s="46"/>
      <c r="BNC11" s="46"/>
      <c r="BND11" s="46"/>
      <c r="BNE11" s="46"/>
      <c r="BNF11" s="46"/>
      <c r="BNG11" s="46"/>
      <c r="BNH11" s="46"/>
      <c r="BNI11" s="46"/>
      <c r="BNJ11" s="46"/>
      <c r="BNK11" s="46"/>
      <c r="BNL11" s="46"/>
      <c r="BNM11" s="46"/>
      <c r="BNN11" s="46"/>
      <c r="BNO11" s="46"/>
      <c r="BNP11" s="46"/>
      <c r="BNQ11" s="46"/>
      <c r="BNR11" s="46"/>
      <c r="BNS11" s="46"/>
      <c r="BNT11" s="46"/>
      <c r="BNU11" s="46"/>
      <c r="BNV11" s="46"/>
      <c r="BNW11" s="46"/>
      <c r="BNX11" s="46"/>
      <c r="BNY11" s="46"/>
      <c r="BNZ11" s="46"/>
      <c r="BOA11" s="46"/>
      <c r="BOB11" s="46"/>
      <c r="BOC11" s="46"/>
      <c r="BOD11" s="46"/>
      <c r="BOE11" s="46"/>
      <c r="BOF11" s="46"/>
      <c r="BOG11" s="46"/>
      <c r="BOH11" s="46"/>
      <c r="BOI11" s="46"/>
      <c r="BOJ11" s="46"/>
      <c r="BOK11" s="46"/>
      <c r="BOL11" s="46"/>
      <c r="BOM11" s="46"/>
      <c r="BON11" s="46"/>
      <c r="BOO11" s="46"/>
      <c r="BOP11" s="46"/>
      <c r="BOQ11" s="46"/>
      <c r="BOR11" s="46"/>
      <c r="BOS11" s="46"/>
      <c r="BOT11" s="46"/>
      <c r="BOU11" s="46"/>
      <c r="BOV11" s="46"/>
      <c r="BOW11" s="46"/>
      <c r="BOX11" s="46"/>
      <c r="BOY11" s="46"/>
      <c r="BOZ11" s="46"/>
      <c r="BPA11" s="46"/>
      <c r="BPB11" s="46"/>
      <c r="BPC11" s="46"/>
      <c r="BPD11" s="46"/>
      <c r="BPE11" s="46"/>
      <c r="BPF11" s="46"/>
      <c r="BPG11" s="46"/>
      <c r="BPH11" s="46"/>
      <c r="BPI11" s="46"/>
      <c r="BPJ11" s="46"/>
      <c r="BPK11" s="46"/>
      <c r="BPL11" s="46"/>
      <c r="BPM11" s="46"/>
      <c r="BPN11" s="46"/>
      <c r="BPO11" s="46"/>
      <c r="BPP11" s="46"/>
      <c r="BPQ11" s="46"/>
      <c r="BPR11" s="46"/>
      <c r="BPS11" s="46"/>
      <c r="BPT11" s="46"/>
      <c r="BPU11" s="46"/>
      <c r="BPV11" s="46"/>
      <c r="BPW11" s="46"/>
      <c r="BPX11" s="46"/>
      <c r="BPY11" s="46"/>
      <c r="BPZ11" s="46"/>
      <c r="BQA11" s="46"/>
      <c r="BQB11" s="46"/>
      <c r="BQC11" s="46"/>
      <c r="BQD11" s="46"/>
      <c r="BQE11" s="46"/>
      <c r="BQF11" s="46"/>
      <c r="BQG11" s="46"/>
      <c r="BQH11" s="46"/>
      <c r="BQI11" s="46"/>
      <c r="BQJ11" s="46"/>
      <c r="BQK11" s="46"/>
      <c r="BQL11" s="46"/>
      <c r="BQM11" s="46"/>
      <c r="BQN11" s="46"/>
      <c r="BQO11" s="46"/>
      <c r="BQP11" s="46"/>
      <c r="BQQ11" s="46"/>
      <c r="BQR11" s="46"/>
      <c r="BQS11" s="46"/>
      <c r="BQT11" s="46"/>
      <c r="BQU11" s="46"/>
      <c r="BQV11" s="46"/>
      <c r="BQW11" s="46"/>
      <c r="BQX11" s="46"/>
      <c r="BQY11" s="46"/>
      <c r="BQZ11" s="46"/>
      <c r="BRA11" s="46"/>
      <c r="BRB11" s="46"/>
      <c r="BRC11" s="46"/>
      <c r="BRD11" s="46"/>
      <c r="BRE11" s="46"/>
      <c r="BRF11" s="46"/>
      <c r="BRG11" s="46"/>
      <c r="BRH11" s="46"/>
      <c r="BRI11" s="46"/>
      <c r="BRJ11" s="46"/>
      <c r="BRK11" s="46"/>
      <c r="BRL11" s="46"/>
      <c r="BRM11" s="46"/>
      <c r="BRN11" s="46"/>
      <c r="BRO11" s="46"/>
      <c r="BRP11" s="46"/>
      <c r="BRQ11" s="46"/>
      <c r="BRR11" s="46"/>
      <c r="BRS11" s="46"/>
      <c r="BRT11" s="46"/>
      <c r="BRU11" s="46"/>
      <c r="BRV11" s="46"/>
      <c r="BRW11" s="46"/>
      <c r="BRX11" s="46"/>
      <c r="BRY11" s="46"/>
      <c r="BRZ11" s="46"/>
      <c r="BSA11" s="46"/>
      <c r="BSB11" s="46"/>
      <c r="BSC11" s="46"/>
      <c r="BSD11" s="46"/>
      <c r="BSE11" s="46"/>
      <c r="BSF11" s="46"/>
      <c r="BSG11" s="46"/>
      <c r="BSH11" s="46"/>
      <c r="BSI11" s="46"/>
      <c r="BSJ11" s="46"/>
      <c r="BSK11" s="46"/>
      <c r="BSL11" s="46"/>
      <c r="BSM11" s="46"/>
      <c r="BSN11" s="46"/>
      <c r="BSO11" s="46"/>
      <c r="BSP11" s="46"/>
      <c r="BSQ11" s="46"/>
      <c r="BSR11" s="46"/>
      <c r="BSS11" s="46"/>
      <c r="BST11" s="46"/>
      <c r="BSU11" s="46"/>
      <c r="BSV11" s="46"/>
      <c r="BSW11" s="46"/>
      <c r="BSX11" s="46"/>
      <c r="BSY11" s="46"/>
      <c r="BSZ11" s="46"/>
      <c r="BTA11" s="46"/>
      <c r="BTB11" s="46"/>
      <c r="BTC11" s="46"/>
      <c r="BTD11" s="46"/>
      <c r="BTE11" s="46"/>
      <c r="BTF11" s="46"/>
      <c r="BTG11" s="46"/>
      <c r="BTH11" s="46"/>
      <c r="BTI11" s="46"/>
      <c r="BTJ11" s="46"/>
      <c r="BTK11" s="46"/>
      <c r="BTL11" s="46"/>
      <c r="BTM11" s="46"/>
      <c r="BTN11" s="46"/>
      <c r="BTO11" s="46"/>
      <c r="BTP11" s="46"/>
      <c r="BTQ11" s="46"/>
      <c r="BTR11" s="46"/>
      <c r="BTS11" s="46"/>
      <c r="BTT11" s="46"/>
      <c r="BTU11" s="46"/>
      <c r="BTV11" s="46"/>
      <c r="BTW11" s="46"/>
      <c r="BTX11" s="46"/>
      <c r="BTY11" s="46"/>
      <c r="BTZ11" s="46"/>
      <c r="BUA11" s="46"/>
      <c r="BUB11" s="46"/>
      <c r="BUC11" s="46"/>
      <c r="BUD11" s="46"/>
      <c r="BUE11" s="46"/>
      <c r="BUF11" s="46"/>
      <c r="BUG11" s="46"/>
      <c r="BUH11" s="46"/>
      <c r="BUI11" s="46"/>
      <c r="BUJ11" s="46"/>
      <c r="BUK11" s="46"/>
      <c r="BUL11" s="46"/>
      <c r="BUM11" s="46"/>
      <c r="BUN11" s="46"/>
      <c r="BUO11" s="46"/>
      <c r="BUP11" s="46"/>
      <c r="BUQ11" s="46"/>
      <c r="BUR11" s="46"/>
      <c r="BUS11" s="46"/>
      <c r="BUT11" s="46"/>
      <c r="BUU11" s="46"/>
      <c r="BUV11" s="46"/>
      <c r="BUW11" s="46"/>
      <c r="BUX11" s="46"/>
      <c r="BUY11" s="46"/>
      <c r="BUZ11" s="46"/>
      <c r="BVA11" s="46"/>
      <c r="BVB11" s="46"/>
      <c r="BVC11" s="46"/>
      <c r="BVD11" s="46"/>
      <c r="BVE11" s="46"/>
      <c r="BVF11" s="46"/>
      <c r="BVG11" s="46"/>
      <c r="BVH11" s="46"/>
      <c r="BVI11" s="46"/>
      <c r="BVJ11" s="46"/>
      <c r="BVK11" s="46"/>
      <c r="BVL11" s="46"/>
      <c r="BVM11" s="46"/>
      <c r="BVN11" s="46"/>
      <c r="BVO11" s="46"/>
      <c r="BVP11" s="46"/>
      <c r="BVQ11" s="46"/>
      <c r="BVR11" s="46"/>
      <c r="BVS11" s="46"/>
      <c r="BVT11" s="46"/>
      <c r="BVU11" s="46"/>
      <c r="BVV11" s="46"/>
      <c r="BVW11" s="46"/>
      <c r="BVX11" s="46"/>
      <c r="BVY11" s="46"/>
      <c r="BVZ11" s="46"/>
      <c r="BWA11" s="46"/>
      <c r="BWB11" s="46"/>
      <c r="BWC11" s="46"/>
      <c r="BWD11" s="46"/>
      <c r="BWE11" s="46"/>
      <c r="BWF11" s="46"/>
      <c r="BWG11" s="46"/>
      <c r="BWH11" s="46"/>
      <c r="BWI11" s="46"/>
      <c r="BWJ11" s="46"/>
      <c r="BWK11" s="46"/>
      <c r="BWL11" s="46"/>
      <c r="BWM11" s="46"/>
      <c r="BWN11" s="46"/>
      <c r="BWO11" s="46"/>
      <c r="BWP11" s="46"/>
      <c r="BWQ11" s="46"/>
      <c r="BWR11" s="46"/>
      <c r="BWS11" s="46"/>
      <c r="BWT11" s="46"/>
      <c r="BWU11" s="46"/>
      <c r="BWV11" s="46"/>
      <c r="BWW11" s="46"/>
      <c r="BWX11" s="46"/>
      <c r="BWY11" s="46"/>
      <c r="BWZ11" s="46"/>
      <c r="BXA11" s="46"/>
      <c r="BXB11" s="46"/>
      <c r="BXC11" s="46"/>
      <c r="BXD11" s="46"/>
      <c r="BXE11" s="46"/>
      <c r="BXF11" s="46"/>
      <c r="BXG11" s="46"/>
      <c r="BXH11" s="46"/>
      <c r="BXI11" s="46"/>
      <c r="BXJ11" s="46"/>
      <c r="BXK11" s="46"/>
      <c r="BXL11" s="46"/>
      <c r="BXM11" s="46"/>
      <c r="BXN11" s="46"/>
      <c r="BXO11" s="46"/>
      <c r="BXP11" s="46"/>
      <c r="BXQ11" s="46"/>
      <c r="BXR11" s="46"/>
      <c r="BXS11" s="46"/>
      <c r="BXT11" s="46"/>
      <c r="BXU11" s="46"/>
      <c r="BXV11" s="46"/>
      <c r="BXW11" s="46"/>
      <c r="BXX11" s="46"/>
      <c r="BXY11" s="46"/>
      <c r="BXZ11" s="46"/>
      <c r="BYA11" s="46"/>
      <c r="BYB11" s="46"/>
      <c r="BYC11" s="46"/>
      <c r="BYD11" s="46"/>
      <c r="BYE11" s="46"/>
      <c r="BYF11" s="46"/>
      <c r="BYG11" s="46"/>
      <c r="BYH11" s="46"/>
      <c r="BYI11" s="46"/>
      <c r="BYJ11" s="46"/>
      <c r="BYK11" s="46"/>
      <c r="BYL11" s="46"/>
      <c r="BYM11" s="46"/>
      <c r="BYN11" s="46"/>
      <c r="BYO11" s="46"/>
      <c r="BYP11" s="46"/>
      <c r="BYQ11" s="46"/>
      <c r="BYR11" s="46"/>
      <c r="BYS11" s="46"/>
      <c r="BYT11" s="46"/>
      <c r="BYU11" s="46"/>
      <c r="BYV11" s="46"/>
      <c r="BYW11" s="46"/>
      <c r="BYX11" s="46"/>
      <c r="BYY11" s="46"/>
      <c r="BYZ11" s="46"/>
      <c r="BZA11" s="46"/>
      <c r="BZB11" s="46"/>
      <c r="BZC11" s="46"/>
      <c r="BZD11" s="46"/>
      <c r="BZE11" s="46"/>
      <c r="BZF11" s="46"/>
      <c r="BZG11" s="46"/>
      <c r="BZH11" s="46"/>
      <c r="BZI11" s="46"/>
      <c r="BZJ11" s="46"/>
      <c r="BZK11" s="46"/>
      <c r="BZL11" s="46"/>
      <c r="BZM11" s="46"/>
      <c r="BZN11" s="46"/>
      <c r="BZO11" s="46"/>
      <c r="BZP11" s="46"/>
      <c r="BZQ11" s="46"/>
      <c r="BZR11" s="46"/>
      <c r="BZS11" s="46"/>
      <c r="BZT11" s="46"/>
      <c r="BZU11" s="46"/>
      <c r="BZV11" s="46"/>
      <c r="BZW11" s="46"/>
      <c r="BZX11" s="46"/>
      <c r="BZY11" s="46"/>
      <c r="BZZ11" s="46"/>
      <c r="CAA11" s="46"/>
      <c r="CAB11" s="46"/>
      <c r="CAC11" s="46"/>
      <c r="CAD11" s="46"/>
      <c r="CAE11" s="46"/>
      <c r="CAF11" s="46"/>
      <c r="CAG11" s="46"/>
      <c r="CAH11" s="46"/>
      <c r="CAI11" s="46"/>
      <c r="CAJ11" s="46"/>
      <c r="CAK11" s="46"/>
      <c r="CAL11" s="46"/>
      <c r="CAM11" s="46"/>
      <c r="CAN11" s="46"/>
      <c r="CAO11" s="46"/>
      <c r="CAP11" s="46"/>
      <c r="CAQ11" s="46"/>
      <c r="CAR11" s="46"/>
      <c r="CAS11" s="46"/>
      <c r="CAT11" s="46"/>
      <c r="CAU11" s="46"/>
      <c r="CAV11" s="46"/>
      <c r="CAW11" s="46"/>
      <c r="CAX11" s="46"/>
      <c r="CAY11" s="46"/>
      <c r="CAZ11" s="46"/>
      <c r="CBA11" s="46"/>
      <c r="CBB11" s="46"/>
      <c r="CBC11" s="46"/>
      <c r="CBD11" s="46"/>
      <c r="CBE11" s="46"/>
      <c r="CBF11" s="46"/>
      <c r="CBG11" s="46"/>
      <c r="CBH11" s="46"/>
      <c r="CBI11" s="46"/>
      <c r="CBJ11" s="46"/>
      <c r="CBK11" s="46"/>
      <c r="CBL11" s="46"/>
      <c r="CBM11" s="46"/>
      <c r="CBN11" s="46"/>
      <c r="CBO11" s="46"/>
      <c r="CBP11" s="46"/>
      <c r="CBQ11" s="46"/>
      <c r="CBR11" s="46"/>
      <c r="CBS11" s="46"/>
      <c r="CBT11" s="46"/>
      <c r="CBU11" s="46"/>
      <c r="CBV11" s="46"/>
      <c r="CBW11" s="46"/>
      <c r="CBX11" s="46"/>
      <c r="CBY11" s="46"/>
      <c r="CBZ11" s="46"/>
      <c r="CCA11" s="46"/>
      <c r="CCB11" s="46"/>
      <c r="CCC11" s="46"/>
      <c r="CCD11" s="46"/>
      <c r="CCE11" s="46"/>
      <c r="CCF11" s="46"/>
      <c r="CCG11" s="46"/>
      <c r="CCH11" s="46"/>
      <c r="CCI11" s="46"/>
      <c r="CCJ11" s="46"/>
      <c r="CCK11" s="46"/>
      <c r="CCL11" s="46"/>
      <c r="CCM11" s="46"/>
      <c r="CCN11" s="46"/>
      <c r="CCO11" s="46"/>
      <c r="CCP11" s="46"/>
      <c r="CCQ11" s="46"/>
      <c r="CCR11" s="46"/>
      <c r="CCS11" s="46"/>
      <c r="CCT11" s="46"/>
      <c r="CCU11" s="46"/>
      <c r="CCV11" s="46"/>
      <c r="CCW11" s="46"/>
      <c r="CCX11" s="46"/>
      <c r="CCY11" s="46"/>
      <c r="CCZ11" s="46"/>
      <c r="CDA11" s="46"/>
      <c r="CDB11" s="46"/>
      <c r="CDC11" s="46"/>
      <c r="CDD11" s="46"/>
      <c r="CDE11" s="46"/>
      <c r="CDF11" s="46"/>
      <c r="CDG11" s="46"/>
      <c r="CDH11" s="46"/>
      <c r="CDI11" s="46"/>
      <c r="CDJ11" s="46"/>
      <c r="CDK11" s="46"/>
      <c r="CDL11" s="46"/>
      <c r="CDM11" s="46"/>
      <c r="CDN11" s="46"/>
      <c r="CDO11" s="46"/>
      <c r="CDP11" s="46"/>
      <c r="CDQ11" s="46"/>
      <c r="CDR11" s="46"/>
      <c r="CDS11" s="46"/>
      <c r="CDT11" s="46"/>
      <c r="CDU11" s="46"/>
      <c r="CDV11" s="46"/>
      <c r="CDW11" s="46"/>
      <c r="CDX11" s="46"/>
      <c r="CDY11" s="46"/>
      <c r="CDZ11" s="46"/>
      <c r="CEA11" s="46"/>
      <c r="CEB11" s="46"/>
      <c r="CEC11" s="46"/>
      <c r="CED11" s="46"/>
      <c r="CEE11" s="46"/>
      <c r="CEF11" s="46"/>
      <c r="CEG11" s="46"/>
      <c r="CEH11" s="46"/>
      <c r="CEI11" s="46"/>
      <c r="CEJ11" s="46"/>
      <c r="CEK11" s="46"/>
      <c r="CEL11" s="46"/>
      <c r="CEM11" s="46"/>
      <c r="CEN11" s="46"/>
      <c r="CEO11" s="46"/>
      <c r="CEP11" s="46"/>
      <c r="CEQ11" s="46"/>
      <c r="CER11" s="46"/>
      <c r="CES11" s="46"/>
      <c r="CET11" s="46"/>
      <c r="CEU11" s="46"/>
      <c r="CEV11" s="46"/>
      <c r="CEW11" s="46"/>
      <c r="CEX11" s="46"/>
      <c r="CEY11" s="46"/>
      <c r="CEZ11" s="46"/>
      <c r="CFA11" s="46"/>
      <c r="CFB11" s="46"/>
      <c r="CFC11" s="46"/>
      <c r="CFD11" s="46"/>
      <c r="CFE11" s="46"/>
      <c r="CFF11" s="46"/>
      <c r="CFG11" s="46"/>
      <c r="CFH11" s="46"/>
      <c r="CFI11" s="46"/>
      <c r="CFJ11" s="46"/>
      <c r="CFK11" s="46"/>
      <c r="CFL11" s="46"/>
      <c r="CFM11" s="46"/>
      <c r="CFN11" s="46"/>
      <c r="CFO11" s="46"/>
      <c r="CFP11" s="46"/>
      <c r="CFQ11" s="46"/>
      <c r="CFR11" s="46"/>
      <c r="CFS11" s="46"/>
      <c r="CFT11" s="46"/>
      <c r="CFU11" s="46"/>
      <c r="CFV11" s="46"/>
      <c r="CFW11" s="46"/>
      <c r="CFX11" s="46"/>
      <c r="CFY11" s="46"/>
      <c r="CFZ11" s="46"/>
      <c r="CGA11" s="46"/>
      <c r="CGB11" s="46"/>
      <c r="CGC11" s="46"/>
      <c r="CGD11" s="46"/>
      <c r="CGE11" s="46"/>
      <c r="CGF11" s="46"/>
      <c r="CGG11" s="46"/>
      <c r="CGH11" s="46"/>
      <c r="CGI11" s="46"/>
      <c r="CGJ11" s="46"/>
      <c r="CGK11" s="46"/>
      <c r="CGL11" s="46"/>
      <c r="CGM11" s="46"/>
      <c r="CGN11" s="46"/>
      <c r="CGO11" s="46"/>
      <c r="CGP11" s="46"/>
      <c r="CGQ11" s="46"/>
      <c r="CGR11" s="46"/>
      <c r="CGS11" s="46"/>
      <c r="CGT11" s="46"/>
      <c r="CGU11" s="46"/>
      <c r="CGV11" s="46"/>
      <c r="CGW11" s="46"/>
      <c r="CGX11" s="46"/>
      <c r="CGY11" s="46"/>
      <c r="CGZ11" s="46"/>
      <c r="CHA11" s="46"/>
      <c r="CHB11" s="46"/>
      <c r="CHC11" s="46"/>
      <c r="CHD11" s="46"/>
      <c r="CHE11" s="46"/>
      <c r="CHF11" s="46"/>
      <c r="CHG11" s="46"/>
      <c r="CHH11" s="46"/>
      <c r="CHI11" s="46"/>
      <c r="CHJ11" s="46"/>
      <c r="CHK11" s="46"/>
      <c r="CHL11" s="46"/>
      <c r="CHM11" s="46"/>
      <c r="CHN11" s="46"/>
      <c r="CHO11" s="46"/>
      <c r="CHP11" s="46"/>
      <c r="CHQ11" s="46"/>
      <c r="CHR11" s="46"/>
      <c r="CHS11" s="46"/>
      <c r="CHT11" s="46"/>
      <c r="CHU11" s="46"/>
      <c r="CHV11" s="46"/>
      <c r="CHW11" s="46"/>
      <c r="CHX11" s="46"/>
      <c r="CHY11" s="46"/>
      <c r="CHZ11" s="46"/>
      <c r="CIA11" s="46"/>
      <c r="CIB11" s="46"/>
      <c r="CIC11" s="46"/>
      <c r="CID11" s="46"/>
      <c r="CIE11" s="46"/>
      <c r="CIF11" s="46"/>
      <c r="CIG11" s="46"/>
      <c r="CIH11" s="46"/>
      <c r="CII11" s="46"/>
      <c r="CIJ11" s="46"/>
      <c r="CIK11" s="46"/>
      <c r="CIL11" s="46"/>
      <c r="CIM11" s="46"/>
      <c r="CIN11" s="46"/>
      <c r="CIO11" s="46"/>
      <c r="CIP11" s="46"/>
      <c r="CIQ11" s="46"/>
      <c r="CIR11" s="46"/>
      <c r="CIS11" s="46"/>
      <c r="CIT11" s="46"/>
      <c r="CIU11" s="46"/>
      <c r="CIV11" s="46"/>
      <c r="CIW11" s="46"/>
      <c r="CIX11" s="46"/>
      <c r="CIY11" s="46"/>
      <c r="CIZ11" s="46"/>
      <c r="CJA11" s="46"/>
      <c r="CJB11" s="46"/>
      <c r="CJC11" s="46"/>
      <c r="CJD11" s="46"/>
      <c r="CJE11" s="46"/>
      <c r="CJF11" s="46"/>
      <c r="CJG11" s="46"/>
      <c r="CJH11" s="46"/>
      <c r="CJI11" s="46"/>
      <c r="CJJ11" s="46"/>
      <c r="CJK11" s="46"/>
      <c r="CJL11" s="46"/>
      <c r="CJM11" s="46"/>
      <c r="CJN11" s="46"/>
      <c r="CJO11" s="46"/>
      <c r="CJP11" s="46"/>
      <c r="CJQ11" s="46"/>
      <c r="CJR11" s="46"/>
      <c r="CJS11" s="46"/>
      <c r="CJT11" s="46"/>
      <c r="CJU11" s="46"/>
      <c r="CJV11" s="46"/>
      <c r="CJW11" s="46"/>
      <c r="CJX11" s="46"/>
      <c r="CJY11" s="46"/>
      <c r="CJZ11" s="46"/>
      <c r="CKA11" s="46"/>
      <c r="CKB11" s="46"/>
      <c r="CKC11" s="46"/>
      <c r="CKD11" s="46"/>
      <c r="CKE11" s="46"/>
      <c r="CKF11" s="46"/>
      <c r="CKG11" s="46"/>
      <c r="CKH11" s="46"/>
      <c r="CKI11" s="46"/>
      <c r="CKJ11" s="46"/>
      <c r="CKK11" s="46"/>
      <c r="CKL11" s="46"/>
      <c r="CKM11" s="46"/>
      <c r="CKN11" s="46"/>
      <c r="CKO11" s="46"/>
      <c r="CKP11" s="46"/>
      <c r="CKQ11" s="46"/>
      <c r="CKR11" s="46"/>
      <c r="CKS11" s="46"/>
      <c r="CKT11" s="46"/>
      <c r="CKU11" s="46"/>
      <c r="CKV11" s="46"/>
      <c r="CKW11" s="46"/>
      <c r="CKX11" s="46"/>
      <c r="CKY11" s="46"/>
      <c r="CKZ11" s="46"/>
      <c r="CLA11" s="46"/>
      <c r="CLB11" s="46"/>
      <c r="CLC11" s="46"/>
      <c r="CLD11" s="46"/>
      <c r="CLE11" s="46"/>
      <c r="CLF11" s="46"/>
      <c r="CLG11" s="46"/>
      <c r="CLH11" s="46"/>
      <c r="CLI11" s="46"/>
      <c r="CLJ11" s="46"/>
      <c r="CLK11" s="46"/>
      <c r="CLL11" s="46"/>
      <c r="CLM11" s="46"/>
      <c r="CLN11" s="46"/>
      <c r="CLO11" s="46"/>
      <c r="CLP11" s="46"/>
      <c r="CLQ11" s="46"/>
      <c r="CLR11" s="46"/>
      <c r="CLS11" s="46"/>
      <c r="CLT11" s="46"/>
      <c r="CLU11" s="46"/>
      <c r="CLV11" s="46"/>
      <c r="CLW11" s="46"/>
      <c r="CLX11" s="46"/>
      <c r="CLY11" s="46"/>
      <c r="CLZ11" s="46"/>
      <c r="CMA11" s="46"/>
      <c r="CMB11" s="46"/>
      <c r="CMC11" s="46"/>
      <c r="CMD11" s="46"/>
      <c r="CME11" s="46"/>
      <c r="CMF11" s="46"/>
      <c r="CMG11" s="46"/>
      <c r="CMH11" s="46"/>
      <c r="CMI11" s="46"/>
      <c r="CMJ11" s="46"/>
      <c r="CMK11" s="46"/>
      <c r="CML11" s="46"/>
      <c r="CMM11" s="46"/>
      <c r="CMN11" s="46"/>
      <c r="CMO11" s="46"/>
      <c r="CMP11" s="46"/>
      <c r="CMQ11" s="46"/>
      <c r="CMR11" s="46"/>
      <c r="CMS11" s="46"/>
      <c r="CMT11" s="46"/>
      <c r="CMU11" s="46"/>
      <c r="CMV11" s="46"/>
      <c r="CMW11" s="46"/>
      <c r="CMX11" s="46"/>
      <c r="CMY11" s="46"/>
      <c r="CMZ11" s="46"/>
      <c r="CNA11" s="46"/>
      <c r="CNB11" s="46"/>
      <c r="CNC11" s="46"/>
      <c r="CND11" s="46"/>
      <c r="CNE11" s="46"/>
      <c r="CNF11" s="46"/>
      <c r="CNG11" s="46"/>
      <c r="CNH11" s="46"/>
      <c r="CNI11" s="46"/>
      <c r="CNJ11" s="46"/>
      <c r="CNK11" s="46"/>
      <c r="CNL11" s="46"/>
      <c r="CNM11" s="46"/>
      <c r="CNN11" s="46"/>
      <c r="CNO11" s="46"/>
      <c r="CNP11" s="46"/>
      <c r="CNQ11" s="46"/>
      <c r="CNR11" s="46"/>
      <c r="CNS11" s="46"/>
      <c r="CNT11" s="46"/>
      <c r="CNU11" s="46"/>
      <c r="CNV11" s="46"/>
      <c r="CNW11" s="46"/>
      <c r="CNX11" s="46"/>
      <c r="CNY11" s="46"/>
      <c r="CNZ11" s="46"/>
      <c r="COA11" s="46"/>
      <c r="COB11" s="46"/>
      <c r="COC11" s="46"/>
      <c r="COD11" s="46"/>
      <c r="COE11" s="46"/>
      <c r="COF11" s="46"/>
      <c r="COG11" s="46"/>
      <c r="COH11" s="46"/>
      <c r="COI11" s="46"/>
      <c r="COJ11" s="46"/>
      <c r="COK11" s="46"/>
      <c r="COL11" s="46"/>
      <c r="COM11" s="46"/>
      <c r="CON11" s="46"/>
      <c r="COO11" s="46"/>
      <c r="COP11" s="46"/>
      <c r="COQ11" s="46"/>
      <c r="COR11" s="46"/>
      <c r="COS11" s="46"/>
      <c r="COT11" s="46"/>
      <c r="COU11" s="46"/>
      <c r="COV11" s="46"/>
      <c r="COW11" s="46"/>
      <c r="COX11" s="46"/>
      <c r="COY11" s="46"/>
      <c r="COZ11" s="46"/>
      <c r="CPA11" s="46"/>
      <c r="CPB11" s="46"/>
      <c r="CPC11" s="46"/>
      <c r="CPD11" s="46"/>
      <c r="CPE11" s="46"/>
      <c r="CPF11" s="46"/>
      <c r="CPG11" s="46"/>
      <c r="CPH11" s="46"/>
      <c r="CPI11" s="46"/>
      <c r="CPJ11" s="46"/>
      <c r="CPK11" s="46"/>
      <c r="CPL11" s="46"/>
      <c r="CPM11" s="46"/>
      <c r="CPN11" s="46"/>
      <c r="CPO11" s="46"/>
      <c r="CPP11" s="46"/>
      <c r="CPQ11" s="46"/>
      <c r="CPR11" s="46"/>
      <c r="CPS11" s="46"/>
      <c r="CPT11" s="46"/>
      <c r="CPU11" s="46"/>
      <c r="CPV11" s="46"/>
      <c r="CPW11" s="46"/>
      <c r="CPX11" s="46"/>
      <c r="CPY11" s="46"/>
      <c r="CPZ11" s="46"/>
      <c r="CQA11" s="46"/>
      <c r="CQB11" s="46"/>
      <c r="CQC11" s="46"/>
      <c r="CQD11" s="46"/>
      <c r="CQE11" s="46"/>
      <c r="CQF11" s="46"/>
      <c r="CQG11" s="46"/>
      <c r="CQH11" s="46"/>
      <c r="CQI11" s="46"/>
      <c r="CQJ11" s="46"/>
      <c r="CQK11" s="46"/>
      <c r="CQL11" s="46"/>
      <c r="CQM11" s="46"/>
      <c r="CQN11" s="46"/>
      <c r="CQO11" s="46"/>
      <c r="CQP11" s="46"/>
      <c r="CQQ11" s="46"/>
      <c r="CQR11" s="46"/>
      <c r="CQS11" s="46"/>
      <c r="CQT11" s="46"/>
      <c r="CQU11" s="46"/>
      <c r="CQV11" s="46"/>
      <c r="CQW11" s="46"/>
      <c r="CQX11" s="46"/>
      <c r="CQY11" s="46"/>
      <c r="CQZ11" s="46"/>
      <c r="CRA11" s="46"/>
      <c r="CRB11" s="46"/>
      <c r="CRC11" s="46"/>
      <c r="CRD11" s="46"/>
      <c r="CRE11" s="46"/>
      <c r="CRF11" s="46"/>
      <c r="CRG11" s="46"/>
      <c r="CRH11" s="46"/>
      <c r="CRI11" s="46"/>
      <c r="CRJ11" s="46"/>
      <c r="CRK11" s="46"/>
      <c r="CRL11" s="46"/>
      <c r="CRM11" s="46"/>
      <c r="CRN11" s="46"/>
      <c r="CRO11" s="46"/>
      <c r="CRP11" s="46"/>
      <c r="CRQ11" s="46"/>
      <c r="CRR11" s="46"/>
      <c r="CRS11" s="46"/>
      <c r="CRT11" s="46"/>
      <c r="CRU11" s="46"/>
      <c r="CRV11" s="46"/>
      <c r="CRW11" s="46"/>
      <c r="CRX11" s="46"/>
      <c r="CRY11" s="46"/>
      <c r="CRZ11" s="46"/>
      <c r="CSA11" s="46"/>
      <c r="CSB11" s="46"/>
      <c r="CSC11" s="46"/>
      <c r="CSD11" s="46"/>
      <c r="CSE11" s="46"/>
      <c r="CSF11" s="46"/>
      <c r="CSG11" s="46"/>
      <c r="CSH11" s="46"/>
      <c r="CSI11" s="46"/>
      <c r="CSJ11" s="46"/>
      <c r="CSK11" s="46"/>
      <c r="CSL11" s="46"/>
      <c r="CSM11" s="46"/>
      <c r="CSN11" s="46"/>
      <c r="CSO11" s="46"/>
      <c r="CSP11" s="46"/>
      <c r="CSQ11" s="46"/>
      <c r="CSR11" s="46"/>
      <c r="CSS11" s="46"/>
      <c r="CST11" s="46"/>
      <c r="CSU11" s="46"/>
      <c r="CSV11" s="46"/>
      <c r="CSW11" s="46"/>
      <c r="CSX11" s="46"/>
      <c r="CSY11" s="46"/>
      <c r="CSZ11" s="46"/>
      <c r="CTA11" s="46"/>
      <c r="CTB11" s="46"/>
      <c r="CTC11" s="46"/>
      <c r="CTD11" s="46"/>
      <c r="CTE11" s="46"/>
      <c r="CTF11" s="46"/>
      <c r="CTG11" s="46"/>
      <c r="CTH11" s="46"/>
      <c r="CTI11" s="46"/>
      <c r="CTJ11" s="46"/>
      <c r="CTK11" s="46"/>
      <c r="CTL11" s="46"/>
      <c r="CTM11" s="46"/>
      <c r="CTN11" s="46"/>
      <c r="CTO11" s="46"/>
      <c r="CTP11" s="46"/>
      <c r="CTQ11" s="46"/>
      <c r="CTR11" s="46"/>
      <c r="CTS11" s="46"/>
      <c r="CTT11" s="46"/>
      <c r="CTU11" s="46"/>
      <c r="CTV11" s="46"/>
      <c r="CTW11" s="46"/>
      <c r="CTX11" s="46"/>
      <c r="CTY11" s="46"/>
      <c r="CTZ11" s="46"/>
      <c r="CUA11" s="46"/>
      <c r="CUB11" s="46"/>
      <c r="CUC11" s="46"/>
      <c r="CUD11" s="46"/>
      <c r="CUE11" s="46"/>
      <c r="CUF11" s="46"/>
      <c r="CUG11" s="46"/>
      <c r="CUH11" s="46"/>
      <c r="CUI11" s="46"/>
      <c r="CUJ11" s="46"/>
      <c r="CUK11" s="46"/>
      <c r="CUL11" s="46"/>
      <c r="CUM11" s="46"/>
      <c r="CUN11" s="46"/>
      <c r="CUO11" s="46"/>
      <c r="CUP11" s="46"/>
      <c r="CUQ11" s="46"/>
      <c r="CUR11" s="46"/>
      <c r="CUS11" s="46"/>
      <c r="CUT11" s="46"/>
      <c r="CUU11" s="46"/>
      <c r="CUV11" s="46"/>
      <c r="CUW11" s="46"/>
      <c r="CUX11" s="46"/>
      <c r="CUY11" s="46"/>
      <c r="CUZ11" s="46"/>
      <c r="CVA11" s="46"/>
      <c r="CVB11" s="46"/>
      <c r="CVC11" s="46"/>
      <c r="CVD11" s="46"/>
      <c r="CVE11" s="46"/>
      <c r="CVF11" s="46"/>
      <c r="CVG11" s="46"/>
      <c r="CVH11" s="46"/>
      <c r="CVI11" s="46"/>
      <c r="CVJ11" s="46"/>
      <c r="CVK11" s="46"/>
      <c r="CVL11" s="46"/>
      <c r="CVM11" s="46"/>
      <c r="CVN11" s="46"/>
      <c r="CVO11" s="46"/>
      <c r="CVP11" s="46"/>
      <c r="CVQ11" s="46"/>
      <c r="CVR11" s="46"/>
      <c r="CVS11" s="46"/>
      <c r="CVT11" s="46"/>
      <c r="CVU11" s="46"/>
      <c r="CVV11" s="46"/>
      <c r="CVW11" s="46"/>
      <c r="CVX11" s="46"/>
      <c r="CVY11" s="46"/>
      <c r="CVZ11" s="46"/>
      <c r="CWA11" s="46"/>
      <c r="CWB11" s="46"/>
      <c r="CWC11" s="46"/>
      <c r="CWD11" s="46"/>
      <c r="CWE11" s="46"/>
      <c r="CWF11" s="46"/>
      <c r="CWG11" s="46"/>
      <c r="CWH11" s="46"/>
      <c r="CWI11" s="46"/>
      <c r="CWJ11" s="46"/>
      <c r="CWK11" s="46"/>
      <c r="CWL11" s="46"/>
      <c r="CWM11" s="46"/>
      <c r="CWN11" s="46"/>
      <c r="CWO11" s="46"/>
      <c r="CWP11" s="46"/>
      <c r="CWQ11" s="46"/>
      <c r="CWR11" s="46"/>
      <c r="CWS11" s="46"/>
      <c r="CWT11" s="46"/>
      <c r="CWU11" s="46"/>
      <c r="CWV11" s="46"/>
      <c r="CWW11" s="46"/>
      <c r="CWX11" s="46"/>
      <c r="CWY11" s="46"/>
      <c r="CWZ11" s="46"/>
      <c r="CXA11" s="46"/>
      <c r="CXB11" s="46"/>
      <c r="CXC11" s="46"/>
      <c r="CXD11" s="46"/>
      <c r="CXE11" s="46"/>
      <c r="CXF11" s="46"/>
      <c r="CXG11" s="46"/>
      <c r="CXH11" s="46"/>
      <c r="CXI11" s="46"/>
      <c r="CXJ11" s="46"/>
      <c r="CXK11" s="46"/>
      <c r="CXL11" s="46"/>
      <c r="CXM11" s="46"/>
      <c r="CXN11" s="46"/>
      <c r="CXO11" s="46"/>
      <c r="CXP11" s="46"/>
      <c r="CXQ11" s="46"/>
      <c r="CXR11" s="46"/>
      <c r="CXS11" s="46"/>
      <c r="CXT11" s="46"/>
      <c r="CXU11" s="46"/>
      <c r="CXV11" s="46"/>
      <c r="CXW11" s="46"/>
      <c r="CXX11" s="46"/>
      <c r="CXY11" s="46"/>
      <c r="CXZ11" s="46"/>
      <c r="CYA11" s="46"/>
      <c r="CYB11" s="46"/>
      <c r="CYC11" s="46"/>
      <c r="CYD11" s="46"/>
      <c r="CYE11" s="46"/>
      <c r="CYF11" s="46"/>
      <c r="CYG11" s="46"/>
      <c r="CYH11" s="46"/>
      <c r="CYI11" s="46"/>
      <c r="CYJ11" s="46"/>
      <c r="CYK11" s="46"/>
      <c r="CYL11" s="46"/>
      <c r="CYM11" s="46"/>
      <c r="CYN11" s="46"/>
      <c r="CYO11" s="46"/>
      <c r="CYP11" s="46"/>
      <c r="CYQ11" s="46"/>
      <c r="CYR11" s="46"/>
      <c r="CYS11" s="46"/>
      <c r="CYT11" s="46"/>
      <c r="CYU11" s="46"/>
      <c r="CYV11" s="46"/>
      <c r="CYW11" s="46"/>
      <c r="CYX11" s="46"/>
      <c r="CYY11" s="46"/>
      <c r="CYZ11" s="46"/>
      <c r="CZA11" s="46"/>
      <c r="CZB11" s="46"/>
      <c r="CZC11" s="46"/>
      <c r="CZD11" s="46"/>
      <c r="CZE11" s="46"/>
      <c r="CZF11" s="46"/>
      <c r="CZG11" s="46"/>
      <c r="CZH11" s="46"/>
      <c r="CZI11" s="46"/>
      <c r="CZJ11" s="46"/>
      <c r="CZK11" s="46"/>
      <c r="CZL11" s="46"/>
      <c r="CZM11" s="46"/>
      <c r="CZN11" s="46"/>
      <c r="CZO11" s="46"/>
      <c r="CZP11" s="46"/>
      <c r="CZQ11" s="46"/>
      <c r="CZR11" s="46"/>
      <c r="CZS11" s="46"/>
      <c r="CZT11" s="46"/>
      <c r="CZU11" s="46"/>
      <c r="CZV11" s="46"/>
      <c r="CZW11" s="46"/>
      <c r="CZX11" s="46"/>
      <c r="CZY11" s="46"/>
      <c r="CZZ11" s="46"/>
      <c r="DAA11" s="46"/>
      <c r="DAB11" s="46"/>
      <c r="DAC11" s="46"/>
      <c r="DAD11" s="46"/>
      <c r="DAE11" s="46"/>
      <c r="DAF11" s="46"/>
      <c r="DAG11" s="46"/>
      <c r="DAH11" s="46"/>
      <c r="DAI11" s="46"/>
      <c r="DAJ11" s="46"/>
      <c r="DAK11" s="46"/>
      <c r="DAL11" s="46"/>
      <c r="DAM11" s="46"/>
      <c r="DAN11" s="46"/>
      <c r="DAO11" s="46"/>
      <c r="DAP11" s="46"/>
      <c r="DAQ11" s="46"/>
      <c r="DAR11" s="46"/>
      <c r="DAS11" s="46"/>
      <c r="DAT11" s="46"/>
      <c r="DAU11" s="46"/>
      <c r="DAV11" s="46"/>
      <c r="DAW11" s="46"/>
      <c r="DAX11" s="46"/>
      <c r="DAY11" s="46"/>
      <c r="DAZ11" s="46"/>
      <c r="DBA11" s="46"/>
      <c r="DBB11" s="46"/>
      <c r="DBC11" s="46"/>
      <c r="DBD11" s="46"/>
      <c r="DBE11" s="46"/>
      <c r="DBF11" s="46"/>
      <c r="DBG11" s="46"/>
      <c r="DBH11" s="46"/>
      <c r="DBI11" s="46"/>
      <c r="DBJ11" s="46"/>
      <c r="DBK11" s="46"/>
      <c r="DBL11" s="46"/>
      <c r="DBM11" s="46"/>
      <c r="DBN11" s="46"/>
      <c r="DBO11" s="46"/>
      <c r="DBP11" s="46"/>
      <c r="DBQ11" s="46"/>
      <c r="DBR11" s="46"/>
      <c r="DBS11" s="46"/>
      <c r="DBT11" s="46"/>
      <c r="DBU11" s="46"/>
      <c r="DBV11" s="46"/>
      <c r="DBW11" s="46"/>
      <c r="DBX11" s="46"/>
      <c r="DBY11" s="46"/>
      <c r="DBZ11" s="46"/>
      <c r="DCA11" s="46"/>
      <c r="DCB11" s="46"/>
      <c r="DCC11" s="46"/>
      <c r="DCD11" s="46"/>
      <c r="DCE11" s="46"/>
      <c r="DCF11" s="46"/>
      <c r="DCG11" s="46"/>
      <c r="DCH11" s="46"/>
      <c r="DCI11" s="46"/>
      <c r="DCJ11" s="46"/>
      <c r="DCK11" s="46"/>
      <c r="DCL11" s="46"/>
      <c r="DCM11" s="46"/>
      <c r="DCN11" s="46"/>
      <c r="DCO11" s="46"/>
      <c r="DCP11" s="46"/>
      <c r="DCQ11" s="46"/>
      <c r="DCR11" s="46"/>
      <c r="DCS11" s="46"/>
      <c r="DCT11" s="46"/>
      <c r="DCU11" s="46"/>
      <c r="DCV11" s="46"/>
      <c r="DCW11" s="46"/>
      <c r="DCX11" s="46"/>
      <c r="DCY11" s="46"/>
      <c r="DCZ11" s="46"/>
      <c r="DDA11" s="46"/>
      <c r="DDB11" s="46"/>
      <c r="DDC11" s="46"/>
      <c r="DDD11" s="46"/>
      <c r="DDE11" s="46"/>
      <c r="DDF11" s="46"/>
      <c r="DDG11" s="46"/>
      <c r="DDH11" s="46"/>
      <c r="DDI11" s="46"/>
      <c r="DDJ11" s="46"/>
      <c r="DDK11" s="46"/>
      <c r="DDL11" s="46"/>
      <c r="DDM11" s="46"/>
      <c r="DDN11" s="46"/>
      <c r="DDO11" s="46"/>
      <c r="DDP11" s="46"/>
      <c r="DDQ11" s="46"/>
      <c r="DDR11" s="46"/>
      <c r="DDS11" s="46"/>
      <c r="DDT11" s="46"/>
      <c r="DDU11" s="46"/>
      <c r="DDV11" s="46"/>
      <c r="DDW11" s="46"/>
      <c r="DDX11" s="46"/>
      <c r="DDY11" s="46"/>
      <c r="DDZ11" s="46"/>
      <c r="DEA11" s="46"/>
      <c r="DEB11" s="46"/>
      <c r="DEC11" s="46"/>
      <c r="DED11" s="46"/>
      <c r="DEE11" s="46"/>
      <c r="DEF11" s="46"/>
      <c r="DEG11" s="46"/>
      <c r="DEH11" s="46"/>
      <c r="DEI11" s="46"/>
      <c r="DEJ11" s="46"/>
      <c r="DEK11" s="46"/>
      <c r="DEL11" s="46"/>
      <c r="DEM11" s="46"/>
      <c r="DEN11" s="46"/>
      <c r="DEO11" s="46"/>
      <c r="DEP11" s="46"/>
      <c r="DEQ11" s="46"/>
      <c r="DER11" s="46"/>
      <c r="DES11" s="46"/>
      <c r="DET11" s="46"/>
      <c r="DEU11" s="46"/>
      <c r="DEV11" s="46"/>
      <c r="DEW11" s="46"/>
      <c r="DEX11" s="46"/>
      <c r="DEY11" s="46"/>
      <c r="DEZ11" s="46"/>
      <c r="DFA11" s="46"/>
      <c r="DFB11" s="46"/>
      <c r="DFC11" s="46"/>
      <c r="DFD11" s="46"/>
      <c r="DFE11" s="46"/>
      <c r="DFF11" s="46"/>
      <c r="DFG11" s="46"/>
      <c r="DFH11" s="46"/>
      <c r="DFI11" s="46"/>
      <c r="DFJ11" s="46"/>
      <c r="DFK11" s="46"/>
      <c r="DFL11" s="46"/>
      <c r="DFM11" s="46"/>
      <c r="DFN11" s="46"/>
      <c r="DFO11" s="46"/>
      <c r="DFP11" s="46"/>
      <c r="DFQ11" s="46"/>
      <c r="DFR11" s="46"/>
      <c r="DFS11" s="46"/>
      <c r="DFT11" s="46"/>
      <c r="DFU11" s="46"/>
      <c r="DFV11" s="46"/>
      <c r="DFW11" s="46"/>
      <c r="DFX11" s="46"/>
      <c r="DFY11" s="46"/>
      <c r="DFZ11" s="46"/>
      <c r="DGA11" s="46"/>
      <c r="DGB11" s="46"/>
      <c r="DGC11" s="46"/>
      <c r="DGD11" s="46"/>
      <c r="DGE11" s="46"/>
      <c r="DGF11" s="46"/>
      <c r="DGG11" s="46"/>
      <c r="DGH11" s="46"/>
      <c r="DGI11" s="46"/>
      <c r="DGJ11" s="46"/>
      <c r="DGK11" s="46"/>
      <c r="DGL11" s="46"/>
      <c r="DGM11" s="46"/>
      <c r="DGN11" s="46"/>
      <c r="DGO11" s="46"/>
      <c r="DGP11" s="46"/>
      <c r="DGQ11" s="46"/>
      <c r="DGR11" s="46"/>
      <c r="DGS11" s="46"/>
      <c r="DGT11" s="46"/>
      <c r="DGU11" s="46"/>
      <c r="DGV11" s="46"/>
      <c r="DGW11" s="46"/>
      <c r="DGX11" s="46"/>
      <c r="DGY11" s="46"/>
      <c r="DGZ11" s="46"/>
      <c r="DHA11" s="46"/>
      <c r="DHB11" s="46"/>
      <c r="DHC11" s="46"/>
      <c r="DHD11" s="46"/>
      <c r="DHE11" s="46"/>
      <c r="DHF11" s="46"/>
      <c r="DHG11" s="46"/>
      <c r="DHH11" s="46"/>
      <c r="DHI11" s="46"/>
      <c r="DHJ11" s="46"/>
      <c r="DHK11" s="46"/>
      <c r="DHL11" s="46"/>
      <c r="DHM11" s="46"/>
      <c r="DHN11" s="46"/>
      <c r="DHO11" s="46"/>
      <c r="DHP11" s="46"/>
      <c r="DHQ11" s="46"/>
      <c r="DHR11" s="46"/>
      <c r="DHS11" s="46"/>
      <c r="DHT11" s="46"/>
      <c r="DHU11" s="46"/>
      <c r="DHV11" s="46"/>
      <c r="DHW11" s="46"/>
      <c r="DHX11" s="46"/>
      <c r="DHY11" s="46"/>
      <c r="DHZ11" s="46"/>
      <c r="DIA11" s="46"/>
      <c r="DIB11" s="46"/>
      <c r="DIC11" s="46"/>
      <c r="DID11" s="46"/>
      <c r="DIE11" s="46"/>
      <c r="DIF11" s="46"/>
      <c r="DIG11" s="46"/>
      <c r="DIH11" s="46"/>
      <c r="DII11" s="46"/>
      <c r="DIJ11" s="46"/>
      <c r="DIK11" s="46"/>
      <c r="DIL11" s="46"/>
      <c r="DIM11" s="46"/>
      <c r="DIN11" s="46"/>
      <c r="DIO11" s="46"/>
      <c r="DIP11" s="46"/>
      <c r="DIQ11" s="46"/>
      <c r="DIR11" s="46"/>
      <c r="DIS11" s="46"/>
      <c r="DIT11" s="46"/>
      <c r="DIU11" s="46"/>
      <c r="DIV11" s="46"/>
      <c r="DIW11" s="46"/>
      <c r="DIX11" s="46"/>
      <c r="DIY11" s="46"/>
      <c r="DIZ11" s="46"/>
      <c r="DJA11" s="46"/>
      <c r="DJB11" s="46"/>
      <c r="DJC11" s="46"/>
      <c r="DJD11" s="46"/>
      <c r="DJE11" s="46"/>
      <c r="DJF11" s="46"/>
      <c r="DJG11" s="46"/>
      <c r="DJH11" s="46"/>
      <c r="DJI11" s="46"/>
      <c r="DJJ11" s="46"/>
      <c r="DJK11" s="46"/>
      <c r="DJL11" s="46"/>
      <c r="DJM11" s="46"/>
      <c r="DJN11" s="46"/>
      <c r="DJO11" s="46"/>
      <c r="DJP11" s="46"/>
      <c r="DJQ11" s="46"/>
      <c r="DJR11" s="46"/>
      <c r="DJS11" s="46"/>
      <c r="DJT11" s="46"/>
      <c r="DJU11" s="46"/>
      <c r="DJV11" s="46"/>
      <c r="DJW11" s="46"/>
      <c r="DJX11" s="46"/>
      <c r="DJY11" s="46"/>
      <c r="DJZ11" s="46"/>
      <c r="DKA11" s="46"/>
      <c r="DKB11" s="46"/>
      <c r="DKC11" s="46"/>
      <c r="DKD11" s="46"/>
      <c r="DKE11" s="46"/>
      <c r="DKF11" s="46"/>
      <c r="DKG11" s="46"/>
      <c r="DKH11" s="46"/>
      <c r="DKI11" s="46"/>
      <c r="DKJ11" s="46"/>
      <c r="DKK11" s="46"/>
      <c r="DKL11" s="46"/>
      <c r="DKM11" s="46"/>
      <c r="DKN11" s="46"/>
      <c r="DKO11" s="46"/>
      <c r="DKP11" s="46"/>
      <c r="DKQ11" s="46"/>
      <c r="DKR11" s="46"/>
      <c r="DKS11" s="46"/>
      <c r="DKT11" s="46"/>
      <c r="DKU11" s="46"/>
      <c r="DKV11" s="46"/>
      <c r="DKW11" s="46"/>
      <c r="DKX11" s="46"/>
      <c r="DKY11" s="46"/>
      <c r="DKZ11" s="46"/>
      <c r="DLA11" s="46"/>
      <c r="DLB11" s="46"/>
      <c r="DLC11" s="46"/>
      <c r="DLD11" s="46"/>
      <c r="DLE11" s="46"/>
      <c r="DLF11" s="46"/>
      <c r="DLG11" s="46"/>
      <c r="DLH11" s="46"/>
      <c r="DLI11" s="46"/>
      <c r="DLJ11" s="46"/>
      <c r="DLK11" s="46"/>
      <c r="DLL11" s="46"/>
      <c r="DLM11" s="46"/>
      <c r="DLN11" s="46"/>
      <c r="DLO11" s="46"/>
      <c r="DLP11" s="46"/>
      <c r="DLQ11" s="46"/>
      <c r="DLR11" s="46"/>
      <c r="DLS11" s="46"/>
      <c r="DLT11" s="46"/>
      <c r="DLU11" s="46"/>
      <c r="DLV11" s="46"/>
      <c r="DLW11" s="46"/>
      <c r="DLX11" s="46"/>
      <c r="DLY11" s="46"/>
      <c r="DLZ11" s="46"/>
      <c r="DMA11" s="46"/>
      <c r="DMB11" s="46"/>
      <c r="DMC11" s="46"/>
      <c r="DMD11" s="46"/>
      <c r="DME11" s="46"/>
      <c r="DMF11" s="46"/>
      <c r="DMG11" s="46"/>
      <c r="DMH11" s="46"/>
      <c r="DMI11" s="46"/>
      <c r="DMJ11" s="46"/>
      <c r="DMK11" s="46"/>
      <c r="DML11" s="46"/>
      <c r="DMM11" s="46"/>
      <c r="DMN11" s="46"/>
      <c r="DMO11" s="46"/>
      <c r="DMP11" s="46"/>
      <c r="DMQ11" s="46"/>
      <c r="DMR11" s="46"/>
      <c r="DMS11" s="46"/>
      <c r="DMT11" s="46"/>
      <c r="DMU11" s="46"/>
      <c r="DMV11" s="46"/>
      <c r="DMW11" s="46"/>
      <c r="DMX11" s="46"/>
      <c r="DMY11" s="46"/>
      <c r="DMZ11" s="46"/>
      <c r="DNA11" s="46"/>
      <c r="DNB11" s="46"/>
      <c r="DNC11" s="46"/>
      <c r="DND11" s="46"/>
      <c r="DNE11" s="46"/>
      <c r="DNF11" s="46"/>
      <c r="DNG11" s="46"/>
      <c r="DNH11" s="46"/>
      <c r="DNI11" s="46"/>
      <c r="DNJ11" s="46"/>
      <c r="DNK11" s="46"/>
      <c r="DNL11" s="46"/>
      <c r="DNM11" s="46"/>
      <c r="DNN11" s="46"/>
      <c r="DNO11" s="46"/>
      <c r="DNP11" s="46"/>
      <c r="DNQ11" s="46"/>
      <c r="DNR11" s="46"/>
      <c r="DNS11" s="46"/>
      <c r="DNT11" s="46"/>
      <c r="DNU11" s="46"/>
      <c r="DNV11" s="46"/>
      <c r="DNW11" s="46"/>
      <c r="DNX11" s="46"/>
      <c r="DNY11" s="46"/>
      <c r="DNZ11" s="46"/>
      <c r="DOA11" s="46"/>
      <c r="DOB11" s="46"/>
      <c r="DOC11" s="46"/>
      <c r="DOD11" s="46"/>
      <c r="DOE11" s="46"/>
      <c r="DOF11" s="46"/>
      <c r="DOG11" s="46"/>
      <c r="DOH11" s="46"/>
      <c r="DOI11" s="46"/>
      <c r="DOJ11" s="46"/>
      <c r="DOK11" s="46"/>
      <c r="DOL11" s="46"/>
      <c r="DOM11" s="46"/>
      <c r="DON11" s="46"/>
      <c r="DOO11" s="46"/>
      <c r="DOP11" s="46"/>
      <c r="DOQ11" s="46"/>
      <c r="DOR11" s="46"/>
      <c r="DOS11" s="46"/>
      <c r="DOT11" s="46"/>
      <c r="DOU11" s="46"/>
      <c r="DOV11" s="46"/>
      <c r="DOW11" s="46"/>
      <c r="DOX11" s="46"/>
      <c r="DOY11" s="46"/>
      <c r="DOZ11" s="46"/>
      <c r="DPA11" s="46"/>
      <c r="DPB11" s="46"/>
      <c r="DPC11" s="46"/>
      <c r="DPD11" s="46"/>
      <c r="DPE11" s="46"/>
      <c r="DPF11" s="46"/>
      <c r="DPG11" s="46"/>
      <c r="DPH11" s="46"/>
      <c r="DPI11" s="46"/>
      <c r="DPJ11" s="46"/>
      <c r="DPK11" s="46"/>
      <c r="DPL11" s="46"/>
      <c r="DPM11" s="46"/>
      <c r="DPN11" s="46"/>
      <c r="DPO11" s="46"/>
      <c r="DPP11" s="46"/>
      <c r="DPQ11" s="46"/>
      <c r="DPR11" s="46"/>
      <c r="DPS11" s="46"/>
      <c r="DPT11" s="46"/>
      <c r="DPU11" s="46"/>
      <c r="DPV11" s="46"/>
      <c r="DPW11" s="46"/>
      <c r="DPX11" s="46"/>
      <c r="DPY11" s="46"/>
      <c r="DPZ11" s="46"/>
      <c r="DQA11" s="46"/>
      <c r="DQB11" s="46"/>
      <c r="DQC11" s="46"/>
      <c r="DQD11" s="46"/>
      <c r="DQE11" s="46"/>
      <c r="DQF11" s="46"/>
      <c r="DQG11" s="46"/>
      <c r="DQH11" s="46"/>
      <c r="DQI11" s="46"/>
      <c r="DQJ11" s="46"/>
      <c r="DQK11" s="46"/>
      <c r="DQL11" s="46"/>
      <c r="DQM11" s="46"/>
      <c r="DQN11" s="46"/>
      <c r="DQO11" s="46"/>
      <c r="DQP11" s="46"/>
      <c r="DQQ11" s="46"/>
      <c r="DQR11" s="46"/>
      <c r="DQS11" s="46"/>
      <c r="DQT11" s="46"/>
      <c r="DQU11" s="46"/>
      <c r="DQV11" s="46"/>
      <c r="DQW11" s="46"/>
      <c r="DQX11" s="46"/>
      <c r="DQY11" s="46"/>
      <c r="DQZ11" s="46"/>
      <c r="DRA11" s="46"/>
      <c r="DRB11" s="46"/>
      <c r="DRC11" s="46"/>
      <c r="DRD11" s="46"/>
      <c r="DRE11" s="46"/>
      <c r="DRF11" s="46"/>
      <c r="DRG11" s="46"/>
      <c r="DRH11" s="46"/>
      <c r="DRI11" s="46"/>
      <c r="DRJ11" s="46"/>
      <c r="DRK11" s="46"/>
      <c r="DRL11" s="46"/>
      <c r="DRM11" s="46"/>
      <c r="DRN11" s="46"/>
      <c r="DRO11" s="46"/>
      <c r="DRP11" s="46"/>
      <c r="DRQ11" s="46"/>
      <c r="DRR11" s="46"/>
      <c r="DRS11" s="46"/>
      <c r="DRT11" s="46"/>
      <c r="DRU11" s="46"/>
      <c r="DRV11" s="46"/>
      <c r="DRW11" s="46"/>
      <c r="DRX11" s="46"/>
      <c r="DRY11" s="46"/>
      <c r="DRZ11" s="46"/>
      <c r="DSA11" s="46"/>
      <c r="DSB11" s="46"/>
      <c r="DSC11" s="46"/>
      <c r="DSD11" s="46"/>
      <c r="DSE11" s="46"/>
      <c r="DSF11" s="46"/>
      <c r="DSG11" s="46"/>
      <c r="DSH11" s="46"/>
      <c r="DSI11" s="46"/>
      <c r="DSJ11" s="46"/>
      <c r="DSK11" s="46"/>
      <c r="DSL11" s="46"/>
      <c r="DSM11" s="46"/>
      <c r="DSN11" s="46"/>
      <c r="DSO11" s="46"/>
      <c r="DSP11" s="46"/>
      <c r="DSQ11" s="46"/>
      <c r="DSR11" s="46"/>
      <c r="DSS11" s="46"/>
      <c r="DST11" s="46"/>
      <c r="DSU11" s="46"/>
      <c r="DSV11" s="46"/>
      <c r="DSW11" s="46"/>
      <c r="DSX11" s="46"/>
      <c r="DSY11" s="46"/>
      <c r="DSZ11" s="46"/>
      <c r="DTA11" s="46"/>
      <c r="DTB11" s="46"/>
      <c r="DTC11" s="46"/>
      <c r="DTD11" s="46"/>
      <c r="DTE11" s="46"/>
      <c r="DTF11" s="46"/>
      <c r="DTG11" s="46"/>
      <c r="DTH11" s="46"/>
      <c r="DTI11" s="46"/>
      <c r="DTJ11" s="46"/>
      <c r="DTK11" s="46"/>
      <c r="DTL11" s="46"/>
      <c r="DTM11" s="46"/>
      <c r="DTN11" s="46"/>
      <c r="DTO11" s="46"/>
      <c r="DTP11" s="46"/>
      <c r="DTQ11" s="46"/>
      <c r="DTR11" s="46"/>
      <c r="DTS11" s="46"/>
      <c r="DTT11" s="46"/>
      <c r="DTU11" s="46"/>
      <c r="DTV11" s="46"/>
      <c r="DTW11" s="46"/>
      <c r="DTX11" s="46"/>
      <c r="DTY11" s="46"/>
      <c r="DTZ11" s="46"/>
      <c r="DUA11" s="46"/>
      <c r="DUB11" s="46"/>
      <c r="DUC11" s="46"/>
      <c r="DUD11" s="46"/>
      <c r="DUE11" s="46"/>
      <c r="DUF11" s="46"/>
      <c r="DUG11" s="46"/>
      <c r="DUH11" s="46"/>
      <c r="DUI11" s="46"/>
      <c r="DUJ11" s="46"/>
      <c r="DUK11" s="46"/>
      <c r="DUL11" s="46"/>
      <c r="DUM11" s="46"/>
      <c r="DUN11" s="46"/>
      <c r="DUO11" s="46"/>
      <c r="DUP11" s="46"/>
      <c r="DUQ11" s="46"/>
      <c r="DUR11" s="46"/>
      <c r="DUS11" s="46"/>
      <c r="DUT11" s="46"/>
      <c r="DUU11" s="46"/>
      <c r="DUV11" s="46"/>
      <c r="DUW11" s="46"/>
      <c r="DUX11" s="46"/>
      <c r="DUY11" s="46"/>
      <c r="DUZ11" s="46"/>
      <c r="DVA11" s="46"/>
      <c r="DVB11" s="46"/>
      <c r="DVC11" s="46"/>
      <c r="DVD11" s="46"/>
      <c r="DVE11" s="46"/>
      <c r="DVF11" s="46"/>
      <c r="DVG11" s="46"/>
      <c r="DVH11" s="46"/>
      <c r="DVI11" s="46"/>
      <c r="DVJ11" s="46"/>
      <c r="DVK11" s="46"/>
      <c r="DVL11" s="46"/>
      <c r="DVM11" s="46"/>
      <c r="DVN11" s="46"/>
      <c r="DVO11" s="46"/>
      <c r="DVP11" s="46"/>
      <c r="DVQ11" s="46"/>
      <c r="DVR11" s="46"/>
      <c r="DVS11" s="46"/>
      <c r="DVT11" s="46"/>
      <c r="DVU11" s="46"/>
      <c r="DVV11" s="46"/>
      <c r="DVW11" s="46"/>
      <c r="DVX11" s="46"/>
      <c r="DVY11" s="46"/>
      <c r="DVZ11" s="46"/>
      <c r="DWA11" s="46"/>
      <c r="DWB11" s="46"/>
      <c r="DWC11" s="46"/>
      <c r="DWD11" s="46"/>
      <c r="DWE11" s="46"/>
      <c r="DWF11" s="46"/>
      <c r="DWG11" s="46"/>
      <c r="DWH11" s="46"/>
      <c r="DWI11" s="46"/>
      <c r="DWJ11" s="46"/>
      <c r="DWK11" s="46"/>
      <c r="DWL11" s="46"/>
      <c r="DWM11" s="46"/>
      <c r="DWN11" s="46"/>
      <c r="DWO11" s="46"/>
      <c r="DWP11" s="46"/>
      <c r="DWQ11" s="46"/>
      <c r="DWR11" s="46"/>
      <c r="DWS11" s="46"/>
      <c r="DWT11" s="46"/>
      <c r="DWU11" s="46"/>
      <c r="DWV11" s="46"/>
      <c r="DWW11" s="46"/>
      <c r="DWX11" s="46"/>
      <c r="DWY11" s="46"/>
      <c r="DWZ11" s="46"/>
      <c r="DXA11" s="46"/>
      <c r="DXB11" s="46"/>
      <c r="DXC11" s="46"/>
      <c r="DXD11" s="46"/>
      <c r="DXE11" s="46"/>
      <c r="DXF11" s="46"/>
      <c r="DXG11" s="46"/>
      <c r="DXH11" s="46"/>
      <c r="DXI11" s="46"/>
      <c r="DXJ11" s="46"/>
      <c r="DXK11" s="46"/>
      <c r="DXL11" s="46"/>
      <c r="DXM11" s="46"/>
      <c r="DXN11" s="46"/>
      <c r="DXO11" s="46"/>
      <c r="DXP11" s="46"/>
      <c r="DXQ11" s="46"/>
      <c r="DXR11" s="46"/>
      <c r="DXS11" s="46"/>
      <c r="DXT11" s="46"/>
      <c r="DXU11" s="46"/>
      <c r="DXV11" s="46"/>
      <c r="DXW11" s="46"/>
      <c r="DXX11" s="46"/>
      <c r="DXY11" s="46"/>
      <c r="DXZ11" s="46"/>
      <c r="DYA11" s="46"/>
      <c r="DYB11" s="46"/>
      <c r="DYC11" s="46"/>
      <c r="DYD11" s="46"/>
      <c r="DYE11" s="46"/>
      <c r="DYF11" s="46"/>
      <c r="DYG11" s="46"/>
      <c r="DYH11" s="46"/>
      <c r="DYI11" s="46"/>
      <c r="DYJ11" s="46"/>
      <c r="DYK11" s="46"/>
      <c r="DYL11" s="46"/>
      <c r="DYM11" s="46"/>
      <c r="DYN11" s="46"/>
      <c r="DYO11" s="46"/>
      <c r="DYP11" s="46"/>
      <c r="DYQ11" s="46"/>
      <c r="DYR11" s="46"/>
      <c r="DYS11" s="46"/>
      <c r="DYT11" s="46"/>
      <c r="DYU11" s="46"/>
      <c r="DYV11" s="46"/>
      <c r="DYW11" s="46"/>
      <c r="DYX11" s="46"/>
      <c r="DYY11" s="46"/>
      <c r="DYZ11" s="46"/>
      <c r="DZA11" s="46"/>
      <c r="DZB11" s="46"/>
      <c r="DZC11" s="46"/>
      <c r="DZD11" s="46"/>
      <c r="DZE11" s="46"/>
      <c r="DZF11" s="46"/>
      <c r="DZG11" s="46"/>
      <c r="DZH11" s="46"/>
      <c r="DZI11" s="46"/>
      <c r="DZJ11" s="46"/>
      <c r="DZK11" s="46"/>
      <c r="DZL11" s="46"/>
      <c r="DZM11" s="46"/>
      <c r="DZN11" s="46"/>
      <c r="DZO11" s="46"/>
      <c r="DZP11" s="46"/>
      <c r="DZQ11" s="46"/>
      <c r="DZR11" s="46"/>
      <c r="DZS11" s="46"/>
      <c r="DZT11" s="46"/>
      <c r="DZU11" s="46"/>
      <c r="DZV11" s="46"/>
      <c r="DZW11" s="46"/>
      <c r="DZX11" s="46"/>
      <c r="DZY11" s="46"/>
      <c r="DZZ11" s="46"/>
      <c r="EAA11" s="46"/>
      <c r="EAB11" s="46"/>
      <c r="EAC11" s="46"/>
      <c r="EAD11" s="46"/>
      <c r="EAE11" s="46"/>
      <c r="EAF11" s="46"/>
      <c r="EAG11" s="46"/>
      <c r="EAH11" s="46"/>
      <c r="EAI11" s="46"/>
      <c r="EAJ11" s="46"/>
      <c r="EAK11" s="46"/>
      <c r="EAL11" s="46"/>
      <c r="EAM11" s="46"/>
      <c r="EAN11" s="46"/>
      <c r="EAO11" s="46"/>
      <c r="EAP11" s="46"/>
      <c r="EAQ11" s="46"/>
      <c r="EAR11" s="46"/>
      <c r="EAS11" s="46"/>
      <c r="EAT11" s="46"/>
      <c r="EAU11" s="46"/>
      <c r="EAV11" s="46"/>
      <c r="EAW11" s="46"/>
      <c r="EAX11" s="46"/>
      <c r="EAY11" s="46"/>
      <c r="EAZ11" s="46"/>
      <c r="EBA11" s="46"/>
      <c r="EBB11" s="46"/>
      <c r="EBC11" s="46"/>
      <c r="EBD11" s="46"/>
      <c r="EBE11" s="46"/>
      <c r="EBF11" s="46"/>
      <c r="EBG11" s="46"/>
      <c r="EBH11" s="46"/>
      <c r="EBI11" s="46"/>
      <c r="EBJ11" s="46"/>
      <c r="EBK11" s="46"/>
      <c r="EBL11" s="46"/>
      <c r="EBM11" s="46"/>
      <c r="EBN11" s="46"/>
      <c r="EBO11" s="46"/>
      <c r="EBP11" s="46"/>
      <c r="EBQ11" s="46"/>
      <c r="EBR11" s="46"/>
      <c r="EBS11" s="46"/>
      <c r="EBT11" s="46"/>
      <c r="EBU11" s="46"/>
      <c r="EBV11" s="46"/>
      <c r="EBW11" s="46"/>
      <c r="EBX11" s="46"/>
      <c r="EBY11" s="46"/>
      <c r="EBZ11" s="46"/>
      <c r="ECA11" s="46"/>
      <c r="ECB11" s="46"/>
      <c r="ECC11" s="46"/>
      <c r="ECD11" s="46"/>
      <c r="ECE11" s="46"/>
      <c r="ECF11" s="46"/>
      <c r="ECG11" s="46"/>
      <c r="ECH11" s="46"/>
      <c r="ECI11" s="46"/>
      <c r="ECJ11" s="46"/>
      <c r="ECK11" s="46"/>
      <c r="ECL11" s="46"/>
      <c r="ECM11" s="46"/>
      <c r="ECN11" s="46"/>
      <c r="ECO11" s="46"/>
      <c r="ECP11" s="46"/>
      <c r="ECQ11" s="46"/>
      <c r="ECR11" s="46"/>
      <c r="ECS11" s="46"/>
      <c r="ECT11" s="46"/>
      <c r="ECU11" s="46"/>
      <c r="ECV11" s="46"/>
      <c r="ECW11" s="46"/>
      <c r="ECX11" s="46"/>
      <c r="ECY11" s="46"/>
      <c r="ECZ11" s="46"/>
      <c r="EDA11" s="46"/>
      <c r="EDB11" s="46"/>
      <c r="EDC11" s="46"/>
      <c r="EDD11" s="46"/>
      <c r="EDE11" s="46"/>
      <c r="EDF11" s="46"/>
      <c r="EDG11" s="46"/>
      <c r="EDH11" s="46"/>
      <c r="EDI11" s="46"/>
      <c r="EDJ11" s="46"/>
      <c r="EDK11" s="46"/>
      <c r="EDL11" s="46"/>
      <c r="EDM11" s="46"/>
      <c r="EDN11" s="46"/>
      <c r="EDO11" s="46"/>
      <c r="EDP11" s="46"/>
      <c r="EDQ11" s="46"/>
      <c r="EDR11" s="46"/>
      <c r="EDS11" s="46"/>
      <c r="EDT11" s="46"/>
      <c r="EDU11" s="46"/>
      <c r="EDV11" s="46"/>
      <c r="EDW11" s="46"/>
      <c r="EDX11" s="46"/>
      <c r="EDY11" s="46"/>
      <c r="EDZ11" s="46"/>
      <c r="EEA11" s="46"/>
      <c r="EEB11" s="46"/>
      <c r="EEC11" s="46"/>
      <c r="EED11" s="46"/>
      <c r="EEE11" s="46"/>
      <c r="EEF11" s="46"/>
      <c r="EEG11" s="46"/>
      <c r="EEH11" s="46"/>
      <c r="EEI11" s="46"/>
      <c r="EEJ11" s="46"/>
      <c r="EEK11" s="46"/>
      <c r="EEL11" s="46"/>
      <c r="EEM11" s="46"/>
      <c r="EEN11" s="46"/>
      <c r="EEO11" s="46"/>
      <c r="EEP11" s="46"/>
      <c r="EEQ11" s="46"/>
      <c r="EER11" s="46"/>
      <c r="EES11" s="46"/>
      <c r="EET11" s="46"/>
      <c r="EEU11" s="46"/>
      <c r="EEV11" s="46"/>
      <c r="EEW11" s="46"/>
      <c r="EEX11" s="46"/>
      <c r="EEY11" s="46"/>
      <c r="EEZ11" s="46"/>
      <c r="EFA11" s="46"/>
      <c r="EFB11" s="46"/>
      <c r="EFC11" s="46"/>
      <c r="EFD11" s="46"/>
      <c r="EFE11" s="46"/>
      <c r="EFF11" s="46"/>
      <c r="EFG11" s="46"/>
      <c r="EFH11" s="46"/>
      <c r="EFI11" s="46"/>
      <c r="EFJ11" s="46"/>
      <c r="EFK11" s="46"/>
      <c r="EFL11" s="46"/>
      <c r="EFM11" s="46"/>
      <c r="EFN11" s="46"/>
      <c r="EFO11" s="46"/>
      <c r="EFP11" s="46"/>
      <c r="EFQ11" s="46"/>
      <c r="EFR11" s="46"/>
      <c r="EFS11" s="46"/>
      <c r="EFT11" s="46"/>
      <c r="EFU11" s="46"/>
      <c r="EFV11" s="46"/>
      <c r="EFW11" s="46"/>
      <c r="EFX11" s="46"/>
      <c r="EFY11" s="46"/>
      <c r="EFZ11" s="46"/>
      <c r="EGA11" s="46"/>
      <c r="EGB11" s="46"/>
      <c r="EGC11" s="46"/>
      <c r="EGD11" s="46"/>
      <c r="EGE11" s="46"/>
      <c r="EGF11" s="46"/>
      <c r="EGG11" s="46"/>
      <c r="EGH11" s="46"/>
      <c r="EGI11" s="46"/>
      <c r="EGJ11" s="46"/>
      <c r="EGK11" s="46"/>
      <c r="EGL11" s="46"/>
      <c r="EGM11" s="46"/>
      <c r="EGN11" s="46"/>
      <c r="EGO11" s="46"/>
      <c r="EGP11" s="46"/>
      <c r="EGQ11" s="46"/>
      <c r="EGR11" s="46"/>
      <c r="EGS11" s="46"/>
      <c r="EGT11" s="46"/>
      <c r="EGU11" s="46"/>
      <c r="EGV11" s="46"/>
      <c r="EGW11" s="46"/>
      <c r="EGX11" s="46"/>
      <c r="EGY11" s="46"/>
      <c r="EGZ11" s="46"/>
      <c r="EHA11" s="46"/>
      <c r="EHB11" s="46"/>
      <c r="EHC11" s="46"/>
      <c r="EHD11" s="46"/>
      <c r="EHE11" s="46"/>
      <c r="EHF11" s="46"/>
      <c r="EHG11" s="46"/>
      <c r="EHH11" s="46"/>
      <c r="EHI11" s="46"/>
      <c r="EHJ11" s="46"/>
      <c r="EHK11" s="46"/>
      <c r="EHL11" s="46"/>
      <c r="EHM11" s="46"/>
      <c r="EHN11" s="46"/>
      <c r="EHO11" s="46"/>
      <c r="EHP11" s="46"/>
      <c r="EHQ11" s="46"/>
      <c r="EHR11" s="46"/>
      <c r="EHS11" s="46"/>
      <c r="EHT11" s="46"/>
      <c r="EHU11" s="46"/>
      <c r="EHV11" s="46"/>
      <c r="EHW11" s="46"/>
      <c r="EHX11" s="46"/>
      <c r="EHY11" s="46"/>
      <c r="EHZ11" s="46"/>
      <c r="EIA11" s="46"/>
      <c r="EIB11" s="46"/>
      <c r="EIC11" s="46"/>
      <c r="EID11" s="46"/>
      <c r="EIE11" s="46"/>
      <c r="EIF11" s="46"/>
      <c r="EIG11" s="46"/>
      <c r="EIH11" s="46"/>
      <c r="EII11" s="46"/>
      <c r="EIJ11" s="46"/>
      <c r="EIK11" s="46"/>
      <c r="EIL11" s="46"/>
      <c r="EIM11" s="46"/>
      <c r="EIN11" s="46"/>
      <c r="EIO11" s="46"/>
      <c r="EIP11" s="46"/>
      <c r="EIQ11" s="46"/>
      <c r="EIR11" s="46"/>
      <c r="EIS11" s="46"/>
      <c r="EIT11" s="46"/>
      <c r="EIU11" s="46"/>
      <c r="EIV11" s="46"/>
      <c r="EIW11" s="46"/>
      <c r="EIX11" s="46"/>
      <c r="EIY11" s="46"/>
      <c r="EIZ11" s="46"/>
      <c r="EJA11" s="46"/>
      <c r="EJB11" s="46"/>
      <c r="EJC11" s="46"/>
      <c r="EJD11" s="46"/>
      <c r="EJE11" s="46"/>
      <c r="EJF11" s="46"/>
      <c r="EJG11" s="46"/>
      <c r="EJH11" s="46"/>
      <c r="EJI11" s="46"/>
      <c r="EJJ11" s="46"/>
      <c r="EJK11" s="46"/>
      <c r="EJL11" s="46"/>
      <c r="EJM11" s="46"/>
      <c r="EJN11" s="46"/>
      <c r="EJO11" s="46"/>
      <c r="EJP11" s="46"/>
      <c r="EJQ11" s="46"/>
      <c r="EJR11" s="46"/>
      <c r="EJS11" s="46"/>
      <c r="EJT11" s="46"/>
      <c r="EJU11" s="46"/>
      <c r="EJV11" s="46"/>
      <c r="EJW11" s="46"/>
      <c r="EJX11" s="46"/>
      <c r="EJY11" s="46"/>
      <c r="EJZ11" s="46"/>
      <c r="EKA11" s="46"/>
      <c r="EKB11" s="46"/>
      <c r="EKC11" s="46"/>
      <c r="EKD11" s="46"/>
      <c r="EKE11" s="46"/>
      <c r="EKF11" s="46"/>
      <c r="EKG11" s="46"/>
      <c r="EKH11" s="46"/>
      <c r="EKI11" s="46"/>
      <c r="EKJ11" s="46"/>
      <c r="EKK11" s="46"/>
      <c r="EKL11" s="46"/>
      <c r="EKM11" s="46"/>
      <c r="EKN11" s="46"/>
      <c r="EKO11" s="46"/>
      <c r="EKP11" s="46"/>
      <c r="EKQ11" s="46"/>
      <c r="EKR11" s="46"/>
      <c r="EKS11" s="46"/>
      <c r="EKT11" s="46"/>
      <c r="EKU11" s="46"/>
      <c r="EKV11" s="46"/>
      <c r="EKW11" s="46"/>
      <c r="EKX11" s="46"/>
      <c r="EKY11" s="46"/>
      <c r="EKZ11" s="46"/>
      <c r="ELA11" s="46"/>
      <c r="ELB11" s="46"/>
      <c r="ELC11" s="46"/>
      <c r="ELD11" s="46"/>
      <c r="ELE11" s="46"/>
      <c r="ELF11" s="46"/>
      <c r="ELG11" s="46"/>
      <c r="ELH11" s="46"/>
      <c r="ELI11" s="46"/>
      <c r="ELJ11" s="46"/>
      <c r="ELK11" s="46"/>
      <c r="ELL11" s="46"/>
      <c r="ELM11" s="46"/>
      <c r="ELN11" s="46"/>
      <c r="ELO11" s="46"/>
      <c r="ELP11" s="46"/>
      <c r="ELQ11" s="46"/>
      <c r="ELR11" s="46"/>
      <c r="ELS11" s="46"/>
      <c r="ELT11" s="46"/>
      <c r="ELU11" s="46"/>
      <c r="ELV11" s="46"/>
      <c r="ELW11" s="46"/>
      <c r="ELX11" s="46"/>
      <c r="ELY11" s="46"/>
      <c r="ELZ11" s="46"/>
      <c r="EMA11" s="46"/>
      <c r="EMB11" s="46"/>
      <c r="EMC11" s="46"/>
      <c r="EMD11" s="46"/>
      <c r="EME11" s="46"/>
      <c r="EMF11" s="46"/>
      <c r="EMG11" s="46"/>
      <c r="EMH11" s="46"/>
      <c r="EMI11" s="46"/>
      <c r="EMJ11" s="46"/>
      <c r="EMK11" s="46"/>
      <c r="EML11" s="46"/>
      <c r="EMM11" s="46"/>
      <c r="EMN11" s="46"/>
      <c r="EMO11" s="46"/>
      <c r="EMP11" s="46"/>
      <c r="EMQ11" s="46"/>
      <c r="EMR11" s="46"/>
      <c r="EMS11" s="46"/>
      <c r="EMT11" s="46"/>
      <c r="EMU11" s="46"/>
      <c r="EMV11" s="46"/>
      <c r="EMW11" s="46"/>
      <c r="EMX11" s="46"/>
      <c r="EMY11" s="46"/>
      <c r="EMZ11" s="46"/>
      <c r="ENA11" s="46"/>
      <c r="ENB11" s="46"/>
      <c r="ENC11" s="46"/>
      <c r="END11" s="46"/>
      <c r="ENE11" s="46"/>
      <c r="ENF11" s="46"/>
      <c r="ENG11" s="46"/>
      <c r="ENH11" s="46"/>
      <c r="ENI11" s="46"/>
      <c r="ENJ11" s="46"/>
      <c r="ENK11" s="46"/>
      <c r="ENL11" s="46"/>
      <c r="ENM11" s="46"/>
      <c r="ENN11" s="46"/>
      <c r="ENO11" s="46"/>
      <c r="ENP11" s="46"/>
      <c r="ENQ11" s="46"/>
      <c r="ENR11" s="46"/>
      <c r="ENS11" s="46"/>
      <c r="ENT11" s="46"/>
      <c r="ENU11" s="46"/>
      <c r="ENV11" s="46"/>
      <c r="ENW11" s="46"/>
      <c r="ENX11" s="46"/>
      <c r="ENY11" s="46"/>
      <c r="ENZ11" s="46"/>
      <c r="EOA11" s="46"/>
      <c r="EOB11" s="46"/>
      <c r="EOC11" s="46"/>
      <c r="EOD11" s="46"/>
      <c r="EOE11" s="46"/>
      <c r="EOF11" s="46"/>
      <c r="EOG11" s="46"/>
      <c r="EOH11" s="46"/>
      <c r="EOI11" s="46"/>
      <c r="EOJ11" s="46"/>
      <c r="EOK11" s="46"/>
      <c r="EOL11" s="46"/>
      <c r="EOM11" s="46"/>
      <c r="EON11" s="46"/>
      <c r="EOO11" s="46"/>
      <c r="EOP11" s="46"/>
      <c r="EOQ11" s="46"/>
      <c r="EOR11" s="46"/>
      <c r="EOS11" s="46"/>
      <c r="EOT11" s="46"/>
      <c r="EOU11" s="46"/>
      <c r="EOV11" s="46"/>
      <c r="EOW11" s="46"/>
      <c r="EOX11" s="46"/>
      <c r="EOY11" s="46"/>
      <c r="EOZ11" s="46"/>
      <c r="EPA11" s="46"/>
      <c r="EPB11" s="46"/>
      <c r="EPC11" s="46"/>
      <c r="EPD11" s="46"/>
      <c r="EPE11" s="46"/>
      <c r="EPF11" s="46"/>
      <c r="EPG11" s="46"/>
      <c r="EPH11" s="46"/>
      <c r="EPI11" s="46"/>
      <c r="EPJ11" s="46"/>
      <c r="EPK11" s="46"/>
      <c r="EPL11" s="46"/>
      <c r="EPM11" s="46"/>
      <c r="EPN11" s="46"/>
      <c r="EPO11" s="46"/>
      <c r="EPP11" s="46"/>
      <c r="EPQ11" s="46"/>
      <c r="EPR11" s="46"/>
      <c r="EPS11" s="46"/>
      <c r="EPT11" s="46"/>
      <c r="EPU11" s="46"/>
      <c r="EPV11" s="46"/>
      <c r="EPW11" s="46"/>
      <c r="EPX11" s="46"/>
      <c r="EPY11" s="46"/>
      <c r="EPZ11" s="46"/>
      <c r="EQA11" s="46"/>
      <c r="EQB11" s="46"/>
      <c r="EQC11" s="46"/>
      <c r="EQD11" s="46"/>
      <c r="EQE11" s="46"/>
      <c r="EQF11" s="46"/>
      <c r="EQG11" s="46"/>
      <c r="EQH11" s="46"/>
      <c r="EQI11" s="46"/>
      <c r="EQJ11" s="46"/>
      <c r="EQK11" s="46"/>
      <c r="EQL11" s="46"/>
      <c r="EQM11" s="46"/>
      <c r="EQN11" s="46"/>
      <c r="EQO11" s="46"/>
      <c r="EQP11" s="46"/>
      <c r="EQQ11" s="46"/>
      <c r="EQR11" s="46"/>
      <c r="EQS11" s="46"/>
      <c r="EQT11" s="46"/>
      <c r="EQU11" s="46"/>
      <c r="EQV11" s="46"/>
      <c r="EQW11" s="46"/>
      <c r="EQX11" s="46"/>
      <c r="EQY11" s="46"/>
      <c r="EQZ11" s="46"/>
      <c r="ERA11" s="46"/>
      <c r="ERB11" s="46"/>
      <c r="ERC11" s="46"/>
      <c r="ERD11" s="46"/>
      <c r="ERE11" s="46"/>
      <c r="ERF11" s="46"/>
      <c r="ERG11" s="46"/>
      <c r="ERH11" s="46"/>
      <c r="ERI11" s="46"/>
      <c r="ERJ11" s="46"/>
      <c r="ERK11" s="46"/>
      <c r="ERL11" s="46"/>
      <c r="ERM11" s="46"/>
      <c r="ERN11" s="46"/>
      <c r="ERO11" s="46"/>
      <c r="ERP11" s="46"/>
      <c r="ERQ11" s="46"/>
      <c r="ERR11" s="46"/>
      <c r="ERS11" s="46"/>
      <c r="ERT11" s="46"/>
      <c r="ERU11" s="46"/>
      <c r="ERV11" s="46"/>
      <c r="ERW11" s="46"/>
      <c r="ERX11" s="46"/>
      <c r="ERY11" s="46"/>
      <c r="ERZ11" s="46"/>
      <c r="ESA11" s="46"/>
      <c r="ESB11" s="46"/>
      <c r="ESC11" s="46"/>
      <c r="ESD11" s="46"/>
      <c r="ESE11" s="46"/>
      <c r="ESF11" s="46"/>
      <c r="ESG11" s="46"/>
      <c r="ESH11" s="46"/>
      <c r="ESI11" s="46"/>
      <c r="ESJ11" s="46"/>
      <c r="ESK11" s="46"/>
      <c r="ESL11" s="46"/>
      <c r="ESM11" s="46"/>
      <c r="ESN11" s="46"/>
      <c r="ESO11" s="46"/>
      <c r="ESP11" s="46"/>
      <c r="ESQ11" s="46"/>
      <c r="ESR11" s="46"/>
      <c r="ESS11" s="46"/>
      <c r="EST11" s="46"/>
      <c r="ESU11" s="46"/>
      <c r="ESV11" s="46"/>
      <c r="ESW11" s="46"/>
      <c r="ESX11" s="46"/>
      <c r="ESY11" s="46"/>
      <c r="ESZ11" s="46"/>
      <c r="ETA11" s="46"/>
      <c r="ETB11" s="46"/>
      <c r="ETC11" s="46"/>
      <c r="ETD11" s="46"/>
      <c r="ETE11" s="46"/>
      <c r="ETF11" s="46"/>
      <c r="ETG11" s="46"/>
      <c r="ETH11" s="46"/>
      <c r="ETI11" s="46"/>
      <c r="ETJ11" s="46"/>
      <c r="ETK11" s="46"/>
      <c r="ETL11" s="46"/>
      <c r="ETM11" s="46"/>
      <c r="ETN11" s="46"/>
      <c r="ETO11" s="46"/>
      <c r="ETP11" s="46"/>
      <c r="ETQ11" s="46"/>
      <c r="ETR11" s="46"/>
      <c r="ETS11" s="46"/>
      <c r="ETT11" s="46"/>
      <c r="ETU11" s="46"/>
      <c r="ETV11" s="46"/>
      <c r="ETW11" s="46"/>
      <c r="ETX11" s="46"/>
      <c r="ETY11" s="46"/>
      <c r="ETZ11" s="46"/>
      <c r="EUA11" s="46"/>
      <c r="EUB11" s="46"/>
      <c r="EUC11" s="46"/>
      <c r="EUD11" s="46"/>
      <c r="EUE11" s="46"/>
      <c r="EUF11" s="46"/>
      <c r="EUG11" s="46"/>
      <c r="EUH11" s="46"/>
      <c r="EUI11" s="46"/>
      <c r="EUJ11" s="46"/>
      <c r="EUK11" s="46"/>
      <c r="EUL11" s="46"/>
      <c r="EUM11" s="46"/>
      <c r="EUN11" s="46"/>
      <c r="EUO11" s="46"/>
      <c r="EUP11" s="46"/>
      <c r="EUQ11" s="46"/>
      <c r="EUR11" s="46"/>
      <c r="EUS11" s="46"/>
      <c r="EUT11" s="46"/>
      <c r="EUU11" s="46"/>
      <c r="EUV11" s="46"/>
      <c r="EUW11" s="46"/>
      <c r="EUX11" s="46"/>
      <c r="EUY11" s="46"/>
      <c r="EUZ11" s="46"/>
      <c r="EVA11" s="46"/>
      <c r="EVB11" s="46"/>
      <c r="EVC11" s="46"/>
      <c r="EVD11" s="46"/>
      <c r="EVE11" s="46"/>
      <c r="EVF11" s="46"/>
      <c r="EVG11" s="46"/>
      <c r="EVH11" s="46"/>
      <c r="EVI11" s="46"/>
      <c r="EVJ11" s="46"/>
      <c r="EVK11" s="46"/>
      <c r="EVL11" s="46"/>
      <c r="EVM11" s="46"/>
      <c r="EVN11" s="46"/>
      <c r="EVO11" s="46"/>
      <c r="EVP11" s="46"/>
      <c r="EVQ11" s="46"/>
      <c r="EVR11" s="46"/>
      <c r="EVS11" s="46"/>
      <c r="EVT11" s="46"/>
      <c r="EVU11" s="46"/>
      <c r="EVV11" s="46"/>
      <c r="EVW11" s="46"/>
      <c r="EVX11" s="46"/>
      <c r="EVY11" s="46"/>
      <c r="EVZ11" s="46"/>
      <c r="EWA11" s="46"/>
      <c r="EWB11" s="46"/>
      <c r="EWC11" s="46"/>
      <c r="EWD11" s="46"/>
      <c r="EWE11" s="46"/>
      <c r="EWF11" s="46"/>
      <c r="EWG11" s="46"/>
      <c r="EWH11" s="46"/>
      <c r="EWI11" s="46"/>
      <c r="EWJ11" s="46"/>
      <c r="EWK11" s="46"/>
      <c r="EWL11" s="46"/>
      <c r="EWM11" s="46"/>
      <c r="EWN11" s="46"/>
      <c r="EWO11" s="46"/>
      <c r="EWP11" s="46"/>
      <c r="EWQ11" s="46"/>
      <c r="EWR11" s="46"/>
      <c r="EWS11" s="46"/>
      <c r="EWT11" s="46"/>
      <c r="EWU11" s="46"/>
      <c r="EWV11" s="46"/>
      <c r="EWW11" s="46"/>
      <c r="EWX11" s="46"/>
      <c r="EWY11" s="46"/>
      <c r="EWZ11" s="46"/>
      <c r="EXA11" s="46"/>
      <c r="EXB11" s="46"/>
      <c r="EXC11" s="46"/>
      <c r="EXD11" s="46"/>
      <c r="EXE11" s="46"/>
      <c r="EXF11" s="46"/>
      <c r="EXG11" s="46"/>
      <c r="EXH11" s="46"/>
      <c r="EXI11" s="46"/>
      <c r="EXJ11" s="46"/>
      <c r="EXK11" s="46"/>
      <c r="EXL11" s="46"/>
      <c r="EXM11" s="46"/>
      <c r="EXN11" s="46"/>
      <c r="EXO11" s="46"/>
      <c r="EXP11" s="46"/>
      <c r="EXQ11" s="46"/>
      <c r="EXR11" s="46"/>
      <c r="EXS11" s="46"/>
      <c r="EXT11" s="46"/>
      <c r="EXU11" s="46"/>
      <c r="EXV11" s="46"/>
      <c r="EXW11" s="46"/>
      <c r="EXX11" s="46"/>
      <c r="EXY11" s="46"/>
      <c r="EXZ11" s="46"/>
      <c r="EYA11" s="46"/>
      <c r="EYB11" s="46"/>
      <c r="EYC11" s="46"/>
      <c r="EYD11" s="46"/>
      <c r="EYE11" s="46"/>
      <c r="EYF11" s="46"/>
      <c r="EYG11" s="46"/>
      <c r="EYH11" s="46"/>
      <c r="EYI11" s="46"/>
      <c r="EYJ11" s="46"/>
      <c r="EYK11" s="46"/>
      <c r="EYL11" s="46"/>
      <c r="EYM11" s="46"/>
      <c r="EYN11" s="46"/>
      <c r="EYO11" s="46"/>
      <c r="EYP11" s="46"/>
      <c r="EYQ11" s="46"/>
      <c r="EYR11" s="46"/>
      <c r="EYS11" s="46"/>
      <c r="EYT11" s="46"/>
      <c r="EYU11" s="46"/>
      <c r="EYV11" s="46"/>
      <c r="EYW11" s="46"/>
      <c r="EYX11" s="46"/>
      <c r="EYY11" s="46"/>
      <c r="EYZ11" s="46"/>
      <c r="EZA11" s="46"/>
      <c r="EZB11" s="46"/>
      <c r="EZC11" s="46"/>
      <c r="EZD11" s="46"/>
      <c r="EZE11" s="46"/>
      <c r="EZF11" s="46"/>
      <c r="EZG11" s="46"/>
      <c r="EZH11" s="46"/>
      <c r="EZI11" s="46"/>
      <c r="EZJ11" s="46"/>
      <c r="EZK11" s="46"/>
      <c r="EZL11" s="46"/>
      <c r="EZM11" s="46"/>
      <c r="EZN11" s="46"/>
      <c r="EZO11" s="46"/>
      <c r="EZP11" s="46"/>
      <c r="EZQ11" s="46"/>
      <c r="EZR11" s="46"/>
      <c r="EZS11" s="46"/>
      <c r="EZT11" s="46"/>
      <c r="EZU11" s="46"/>
      <c r="EZV11" s="46"/>
      <c r="EZW11" s="46"/>
      <c r="EZX11" s="46"/>
      <c r="EZY11" s="46"/>
      <c r="EZZ11" s="46"/>
      <c r="FAA11" s="46"/>
      <c r="FAB11" s="46"/>
      <c r="FAC11" s="46"/>
      <c r="FAD11" s="46"/>
      <c r="FAE11" s="46"/>
      <c r="FAF11" s="46"/>
      <c r="FAG11" s="46"/>
      <c r="FAH11" s="46"/>
      <c r="FAI11" s="46"/>
      <c r="FAJ11" s="46"/>
      <c r="FAK11" s="46"/>
      <c r="FAL11" s="46"/>
      <c r="FAM11" s="46"/>
      <c r="FAN11" s="46"/>
      <c r="FAO11" s="46"/>
      <c r="FAP11" s="46"/>
      <c r="FAQ11" s="46"/>
      <c r="FAR11" s="46"/>
      <c r="FAS11" s="46"/>
      <c r="FAT11" s="46"/>
      <c r="FAU11" s="46"/>
      <c r="FAV11" s="46"/>
      <c r="FAW11" s="46"/>
      <c r="FAX11" s="46"/>
      <c r="FAY11" s="46"/>
      <c r="FAZ11" s="46"/>
      <c r="FBA11" s="46"/>
      <c r="FBB11" s="46"/>
      <c r="FBC11" s="46"/>
      <c r="FBD11" s="46"/>
      <c r="FBE11" s="46"/>
      <c r="FBF11" s="46"/>
      <c r="FBG11" s="46"/>
      <c r="FBH11" s="46"/>
      <c r="FBI11" s="46"/>
      <c r="FBJ11" s="46"/>
      <c r="FBK11" s="46"/>
      <c r="FBL11" s="46"/>
      <c r="FBM11" s="46"/>
      <c r="FBN11" s="46"/>
      <c r="FBO11" s="46"/>
      <c r="FBP11" s="46"/>
      <c r="FBQ11" s="46"/>
      <c r="FBR11" s="46"/>
      <c r="FBS11" s="46"/>
      <c r="FBT11" s="46"/>
      <c r="FBU11" s="46"/>
      <c r="FBV11" s="46"/>
      <c r="FBW11" s="46"/>
      <c r="FBX11" s="46"/>
      <c r="FBY11" s="46"/>
      <c r="FBZ11" s="46"/>
      <c r="FCA11" s="46"/>
      <c r="FCB11" s="46"/>
      <c r="FCC11" s="46"/>
      <c r="FCD11" s="46"/>
      <c r="FCE11" s="46"/>
      <c r="FCF11" s="46"/>
      <c r="FCG11" s="46"/>
      <c r="FCH11" s="46"/>
      <c r="FCI11" s="46"/>
      <c r="FCJ11" s="46"/>
      <c r="FCK11" s="46"/>
      <c r="FCL11" s="46"/>
      <c r="FCM11" s="46"/>
      <c r="FCN11" s="46"/>
      <c r="FCO11" s="46"/>
      <c r="FCP11" s="46"/>
      <c r="FCQ11" s="46"/>
      <c r="FCR11" s="46"/>
      <c r="FCS11" s="46"/>
      <c r="FCT11" s="46"/>
      <c r="FCU11" s="46"/>
      <c r="FCV11" s="46"/>
      <c r="FCW11" s="46"/>
      <c r="FCX11" s="46"/>
      <c r="FCY11" s="46"/>
      <c r="FCZ11" s="46"/>
      <c r="FDA11" s="46"/>
      <c r="FDB11" s="46"/>
      <c r="FDC11" s="46"/>
      <c r="FDD11" s="46"/>
      <c r="FDE11" s="46"/>
      <c r="FDF11" s="46"/>
      <c r="FDG11" s="46"/>
      <c r="FDH11" s="46"/>
      <c r="FDI11" s="46"/>
      <c r="FDJ11" s="46"/>
      <c r="FDK11" s="46"/>
      <c r="FDL11" s="46"/>
      <c r="FDM11" s="46"/>
      <c r="FDN11" s="46"/>
      <c r="FDO11" s="46"/>
      <c r="FDP11" s="46"/>
      <c r="FDQ11" s="46"/>
      <c r="FDR11" s="46"/>
      <c r="FDS11" s="46"/>
      <c r="FDT11" s="46"/>
      <c r="FDU11" s="46"/>
      <c r="FDV11" s="46"/>
      <c r="FDW11" s="46"/>
      <c r="FDX11" s="46"/>
      <c r="FDY11" s="46"/>
      <c r="FDZ11" s="46"/>
      <c r="FEA11" s="46"/>
      <c r="FEB11" s="46"/>
      <c r="FEC11" s="46"/>
      <c r="FED11" s="46"/>
      <c r="FEE11" s="46"/>
      <c r="FEF11" s="46"/>
      <c r="FEG11" s="46"/>
      <c r="FEH11" s="46"/>
      <c r="FEI11" s="46"/>
      <c r="FEJ11" s="46"/>
      <c r="FEK11" s="46"/>
      <c r="FEL11" s="46"/>
      <c r="FEM11" s="46"/>
      <c r="FEN11" s="46"/>
      <c r="FEO11" s="46"/>
      <c r="FEP11" s="46"/>
      <c r="FEQ11" s="46"/>
      <c r="FER11" s="46"/>
      <c r="FES11" s="46"/>
      <c r="FET11" s="46"/>
      <c r="FEU11" s="46"/>
      <c r="FEV11" s="46"/>
      <c r="FEW11" s="46"/>
      <c r="FEX11" s="46"/>
      <c r="FEY11" s="46"/>
      <c r="FEZ11" s="46"/>
      <c r="FFA11" s="46"/>
      <c r="FFB11" s="46"/>
      <c r="FFC11" s="46"/>
      <c r="FFD11" s="46"/>
      <c r="FFE11" s="46"/>
      <c r="FFF11" s="46"/>
      <c r="FFG11" s="46"/>
      <c r="FFH11" s="46"/>
      <c r="FFI11" s="46"/>
      <c r="FFJ11" s="46"/>
      <c r="FFK11" s="46"/>
      <c r="FFL11" s="46"/>
      <c r="FFM11" s="46"/>
      <c r="FFN11" s="46"/>
      <c r="FFO11" s="46"/>
      <c r="FFP11" s="46"/>
      <c r="FFQ11" s="46"/>
      <c r="FFR11" s="46"/>
      <c r="FFS11" s="46"/>
      <c r="FFT11" s="46"/>
      <c r="FFU11" s="46"/>
      <c r="FFV11" s="46"/>
      <c r="FFW11" s="46"/>
      <c r="FFX11" s="46"/>
      <c r="FFY11" s="46"/>
      <c r="FFZ11" s="46"/>
      <c r="FGA11" s="46"/>
      <c r="FGB11" s="46"/>
      <c r="FGC11" s="46"/>
      <c r="FGD11" s="46"/>
      <c r="FGE11" s="46"/>
      <c r="FGF11" s="46"/>
      <c r="FGG11" s="46"/>
      <c r="FGH11" s="46"/>
      <c r="FGI11" s="46"/>
      <c r="FGJ11" s="46"/>
      <c r="FGK11" s="46"/>
      <c r="FGL11" s="46"/>
      <c r="FGM11" s="46"/>
      <c r="FGN11" s="46"/>
      <c r="FGO11" s="46"/>
      <c r="FGP11" s="46"/>
      <c r="FGQ11" s="46"/>
      <c r="FGR11" s="46"/>
      <c r="FGS11" s="46"/>
      <c r="FGT11" s="46"/>
      <c r="FGU11" s="46"/>
      <c r="FGV11" s="46"/>
      <c r="FGW11" s="46"/>
      <c r="FGX11" s="46"/>
      <c r="FGY11" s="46"/>
      <c r="FGZ11" s="46"/>
      <c r="FHA11" s="46"/>
      <c r="FHB11" s="46"/>
      <c r="FHC11" s="46"/>
      <c r="FHD11" s="46"/>
      <c r="FHE11" s="46"/>
      <c r="FHF11" s="46"/>
      <c r="FHG11" s="46"/>
      <c r="FHH11" s="46"/>
      <c r="FHI11" s="46"/>
      <c r="FHJ11" s="46"/>
      <c r="FHK11" s="46"/>
      <c r="FHL11" s="46"/>
      <c r="FHM11" s="46"/>
      <c r="FHN11" s="46"/>
      <c r="FHO11" s="46"/>
      <c r="FHP11" s="46"/>
      <c r="FHQ11" s="46"/>
      <c r="FHR11" s="46"/>
      <c r="FHS11" s="46"/>
      <c r="FHT11" s="46"/>
      <c r="FHU11" s="46"/>
      <c r="FHV11" s="46"/>
      <c r="FHW11" s="46"/>
      <c r="FHX11" s="46"/>
      <c r="FHY11" s="46"/>
      <c r="FHZ11" s="46"/>
      <c r="FIA11" s="46"/>
      <c r="FIB11" s="46"/>
      <c r="FIC11" s="46"/>
      <c r="FID11" s="46"/>
      <c r="FIE11" s="46"/>
      <c r="FIF11" s="46"/>
      <c r="FIG11" s="46"/>
      <c r="FIH11" s="46"/>
      <c r="FII11" s="46"/>
      <c r="FIJ11" s="46"/>
      <c r="FIK11" s="46"/>
      <c r="FIL11" s="46"/>
      <c r="FIM11" s="46"/>
      <c r="FIN11" s="46"/>
      <c r="FIO11" s="46"/>
      <c r="FIP11" s="46"/>
      <c r="FIQ11" s="46"/>
      <c r="FIR11" s="46"/>
      <c r="FIS11" s="46"/>
      <c r="FIT11" s="46"/>
      <c r="FIU11" s="46"/>
      <c r="FIV11" s="46"/>
      <c r="FIW11" s="46"/>
      <c r="FIX11" s="46"/>
      <c r="FIY11" s="46"/>
      <c r="FIZ11" s="46"/>
      <c r="FJA11" s="46"/>
      <c r="FJB11" s="46"/>
      <c r="FJC11" s="46"/>
      <c r="FJD11" s="46"/>
      <c r="FJE11" s="46"/>
      <c r="FJF11" s="46"/>
      <c r="FJG11" s="46"/>
      <c r="FJH11" s="46"/>
      <c r="FJI11" s="46"/>
      <c r="FJJ11" s="46"/>
      <c r="FJK11" s="46"/>
      <c r="FJL11" s="46"/>
      <c r="FJM11" s="46"/>
      <c r="FJN11" s="46"/>
      <c r="FJO11" s="46"/>
      <c r="FJP11" s="46"/>
      <c r="FJQ11" s="46"/>
      <c r="FJR11" s="46"/>
      <c r="FJS11" s="46"/>
      <c r="FJT11" s="46"/>
      <c r="FJU11" s="46"/>
      <c r="FJV11" s="46"/>
      <c r="FJW11" s="46"/>
      <c r="FJX11" s="46"/>
      <c r="FJY11" s="46"/>
      <c r="FJZ11" s="46"/>
      <c r="FKA11" s="46"/>
      <c r="FKB11" s="46"/>
      <c r="FKC11" s="46"/>
      <c r="FKD11" s="46"/>
      <c r="FKE11" s="46"/>
      <c r="FKF11" s="46"/>
      <c r="FKG11" s="46"/>
      <c r="FKH11" s="46"/>
      <c r="FKI11" s="46"/>
      <c r="FKJ11" s="46"/>
      <c r="FKK11" s="46"/>
      <c r="FKL11" s="46"/>
      <c r="FKM11" s="46"/>
      <c r="FKN11" s="46"/>
      <c r="FKO11" s="46"/>
      <c r="FKP11" s="46"/>
      <c r="FKQ11" s="46"/>
      <c r="FKR11" s="46"/>
      <c r="FKS11" s="46"/>
      <c r="FKT11" s="46"/>
      <c r="FKU11" s="46"/>
      <c r="FKV11" s="46"/>
      <c r="FKW11" s="46"/>
      <c r="FKX11" s="46"/>
      <c r="FKY11" s="46"/>
      <c r="FKZ11" s="46"/>
      <c r="FLA11" s="46"/>
      <c r="FLB11" s="46"/>
      <c r="FLC11" s="46"/>
      <c r="FLD11" s="46"/>
      <c r="FLE11" s="46"/>
      <c r="FLF11" s="46"/>
      <c r="FLG11" s="46"/>
      <c r="FLH11" s="46"/>
      <c r="FLI11" s="46"/>
      <c r="FLJ11" s="46"/>
      <c r="FLK11" s="46"/>
      <c r="FLL11" s="46"/>
      <c r="FLM11" s="46"/>
      <c r="FLN11" s="46"/>
      <c r="FLO11" s="46"/>
      <c r="FLP11" s="46"/>
      <c r="FLQ11" s="46"/>
      <c r="FLR11" s="46"/>
      <c r="FLS11" s="46"/>
      <c r="FLT11" s="46"/>
      <c r="FLU11" s="46"/>
      <c r="FLV11" s="46"/>
      <c r="FLW11" s="46"/>
      <c r="FLX11" s="46"/>
      <c r="FLY11" s="46"/>
      <c r="FLZ11" s="46"/>
      <c r="FMA11" s="46"/>
      <c r="FMB11" s="46"/>
      <c r="FMC11" s="46"/>
      <c r="FMD11" s="46"/>
      <c r="FME11" s="46"/>
      <c r="FMF11" s="46"/>
      <c r="FMG11" s="46"/>
      <c r="FMH11" s="46"/>
      <c r="FMI11" s="46"/>
      <c r="FMJ11" s="46"/>
      <c r="FMK11" s="46"/>
      <c r="FML11" s="46"/>
      <c r="FMM11" s="46"/>
      <c r="FMN11" s="46"/>
      <c r="FMO11" s="46"/>
      <c r="FMP11" s="46"/>
      <c r="FMQ11" s="46"/>
      <c r="FMR11" s="46"/>
      <c r="FMS11" s="46"/>
      <c r="FMT11" s="46"/>
      <c r="FMU11" s="46"/>
      <c r="FMV11" s="46"/>
      <c r="FMW11" s="46"/>
      <c r="FMX11" s="46"/>
      <c r="FMY11" s="46"/>
      <c r="FMZ11" s="46"/>
      <c r="FNA11" s="46"/>
      <c r="FNB11" s="46"/>
      <c r="FNC11" s="46"/>
      <c r="FND11" s="46"/>
      <c r="FNE11" s="46"/>
      <c r="FNF11" s="46"/>
      <c r="FNG11" s="46"/>
      <c r="FNH11" s="46"/>
      <c r="FNI11" s="46"/>
      <c r="FNJ11" s="46"/>
      <c r="FNK11" s="46"/>
      <c r="FNL11" s="46"/>
      <c r="FNM11" s="46"/>
      <c r="FNN11" s="46"/>
      <c r="FNO11" s="46"/>
      <c r="FNP11" s="46"/>
      <c r="FNQ11" s="46"/>
      <c r="FNR11" s="46"/>
      <c r="FNS11" s="46"/>
      <c r="FNT11" s="46"/>
      <c r="FNU11" s="46"/>
      <c r="FNV11" s="46"/>
      <c r="FNW11" s="46"/>
      <c r="FNX11" s="46"/>
      <c r="FNY11" s="46"/>
      <c r="FNZ11" s="46"/>
      <c r="FOA11" s="46"/>
      <c r="FOB11" s="46"/>
      <c r="FOC11" s="46"/>
      <c r="FOD11" s="46"/>
      <c r="FOE11" s="46"/>
      <c r="FOF11" s="46"/>
      <c r="FOG11" s="46"/>
      <c r="FOH11" s="46"/>
      <c r="FOI11" s="46"/>
      <c r="FOJ11" s="46"/>
      <c r="FOK11" s="46"/>
      <c r="FOL11" s="46"/>
      <c r="FOM11" s="46"/>
      <c r="FON11" s="46"/>
      <c r="FOO11" s="46"/>
      <c r="FOP11" s="46"/>
      <c r="FOQ11" s="46"/>
      <c r="FOR11" s="46"/>
      <c r="FOS11" s="46"/>
      <c r="FOT11" s="46"/>
      <c r="FOU11" s="46"/>
      <c r="FOV11" s="46"/>
      <c r="FOW11" s="46"/>
      <c r="FOX11" s="46"/>
      <c r="FOY11" s="46"/>
      <c r="FOZ11" s="46"/>
      <c r="FPA11" s="46"/>
      <c r="FPB11" s="46"/>
      <c r="FPC11" s="46"/>
      <c r="FPD11" s="46"/>
      <c r="FPE11" s="46"/>
      <c r="FPF11" s="46"/>
      <c r="FPG11" s="46"/>
      <c r="FPH11" s="46"/>
      <c r="FPI11" s="46"/>
      <c r="FPJ11" s="46"/>
      <c r="FPK11" s="46"/>
      <c r="FPL11" s="46"/>
      <c r="FPM11" s="46"/>
      <c r="FPN11" s="46"/>
      <c r="FPO11" s="46"/>
      <c r="FPP11" s="46"/>
      <c r="FPQ11" s="46"/>
      <c r="FPR11" s="46"/>
      <c r="FPS11" s="46"/>
      <c r="FPT11" s="46"/>
      <c r="FPU11" s="46"/>
      <c r="FPV11" s="46"/>
      <c r="FPW11" s="46"/>
      <c r="FPX11" s="46"/>
      <c r="FPY11" s="46"/>
      <c r="FPZ11" s="46"/>
      <c r="FQA11" s="46"/>
      <c r="FQB11" s="46"/>
      <c r="FQC11" s="46"/>
      <c r="FQD11" s="46"/>
      <c r="FQE11" s="46"/>
      <c r="FQF11" s="46"/>
      <c r="FQG11" s="46"/>
      <c r="FQH11" s="46"/>
      <c r="FQI11" s="46"/>
      <c r="FQJ11" s="46"/>
      <c r="FQK11" s="46"/>
      <c r="FQL11" s="46"/>
      <c r="FQM11" s="46"/>
      <c r="FQN11" s="46"/>
      <c r="FQO11" s="46"/>
      <c r="FQP11" s="46"/>
      <c r="FQQ11" s="46"/>
      <c r="FQR11" s="46"/>
      <c r="FQS11" s="46"/>
      <c r="FQT11" s="46"/>
      <c r="FQU11" s="46"/>
      <c r="FQV11" s="46"/>
      <c r="FQW11" s="46"/>
      <c r="FQX11" s="46"/>
      <c r="FQY11" s="46"/>
      <c r="FQZ11" s="46"/>
      <c r="FRA11" s="46"/>
      <c r="FRB11" s="46"/>
      <c r="FRC11" s="46"/>
      <c r="FRD11" s="46"/>
      <c r="FRE11" s="46"/>
      <c r="FRF11" s="46"/>
      <c r="FRG11" s="46"/>
      <c r="FRH11" s="46"/>
      <c r="FRI11" s="46"/>
      <c r="FRJ11" s="46"/>
      <c r="FRK11" s="46"/>
      <c r="FRL11" s="46"/>
      <c r="FRM11" s="46"/>
      <c r="FRN11" s="46"/>
      <c r="FRO11" s="46"/>
      <c r="FRP11" s="46"/>
      <c r="FRQ11" s="46"/>
      <c r="FRR11" s="46"/>
      <c r="FRS11" s="46"/>
      <c r="FRT11" s="46"/>
      <c r="FRU11" s="46"/>
      <c r="FRV11" s="46"/>
      <c r="FRW11" s="46"/>
      <c r="FRX11" s="46"/>
      <c r="FRY11" s="46"/>
      <c r="FRZ11" s="46"/>
      <c r="FSA11" s="46"/>
      <c r="FSB11" s="46"/>
      <c r="FSC11" s="46"/>
      <c r="FSD11" s="46"/>
      <c r="FSE11" s="46"/>
      <c r="FSF11" s="46"/>
      <c r="FSG11" s="46"/>
      <c r="FSH11" s="46"/>
      <c r="FSI11" s="46"/>
      <c r="FSJ11" s="46"/>
      <c r="FSK11" s="46"/>
      <c r="FSL11" s="46"/>
      <c r="FSM11" s="46"/>
      <c r="FSN11" s="46"/>
      <c r="FSO11" s="46"/>
      <c r="FSP11" s="46"/>
      <c r="FSQ11" s="46"/>
      <c r="FSR11" s="46"/>
      <c r="FSS11" s="46"/>
      <c r="FST11" s="46"/>
      <c r="FSU11" s="46"/>
      <c r="FSV11" s="46"/>
      <c r="FSW11" s="46"/>
      <c r="FSX11" s="46"/>
      <c r="FSY11" s="46"/>
      <c r="FSZ11" s="46"/>
      <c r="FTA11" s="46"/>
      <c r="FTB11" s="46"/>
      <c r="FTC11" s="46"/>
      <c r="FTD11" s="46"/>
      <c r="FTE11" s="46"/>
      <c r="FTF11" s="46"/>
      <c r="FTG11" s="46"/>
      <c r="FTH11" s="46"/>
      <c r="FTI11" s="46"/>
      <c r="FTJ11" s="46"/>
      <c r="FTK11" s="46"/>
      <c r="FTL11" s="46"/>
      <c r="FTM11" s="46"/>
      <c r="FTN11" s="46"/>
      <c r="FTO11" s="46"/>
      <c r="FTP11" s="46"/>
      <c r="FTQ11" s="46"/>
      <c r="FTR11" s="46"/>
      <c r="FTS11" s="46"/>
      <c r="FTT11" s="46"/>
      <c r="FTU11" s="46"/>
      <c r="FTV11" s="46"/>
      <c r="FTW11" s="46"/>
      <c r="FTX11" s="46"/>
      <c r="FTY11" s="46"/>
      <c r="FTZ11" s="46"/>
      <c r="FUA11" s="46"/>
      <c r="FUB11" s="46"/>
      <c r="FUC11" s="46"/>
      <c r="FUD11" s="46"/>
      <c r="FUE11" s="46"/>
      <c r="FUF11" s="46"/>
      <c r="FUG11" s="46"/>
      <c r="FUH11" s="46"/>
      <c r="FUI11" s="46"/>
      <c r="FUJ11" s="46"/>
      <c r="FUK11" s="46"/>
      <c r="FUL11" s="46"/>
      <c r="FUM11" s="46"/>
      <c r="FUN11" s="46"/>
      <c r="FUO11" s="46"/>
      <c r="FUP11" s="46"/>
      <c r="FUQ11" s="46"/>
      <c r="FUR11" s="46"/>
      <c r="FUS11" s="46"/>
      <c r="FUT11" s="46"/>
      <c r="FUU11" s="46"/>
      <c r="FUV11" s="46"/>
      <c r="FUW11" s="46"/>
      <c r="FUX11" s="46"/>
      <c r="FUY11" s="46"/>
      <c r="FUZ11" s="46"/>
      <c r="FVA11" s="46"/>
      <c r="FVB11" s="46"/>
      <c r="FVC11" s="46"/>
      <c r="FVD11" s="46"/>
      <c r="FVE11" s="46"/>
      <c r="FVF11" s="46"/>
      <c r="FVG11" s="46"/>
      <c r="FVH11" s="46"/>
      <c r="FVI11" s="46"/>
      <c r="FVJ11" s="46"/>
      <c r="FVK11" s="46"/>
      <c r="FVL11" s="46"/>
      <c r="FVM11" s="46"/>
      <c r="FVN11" s="46"/>
      <c r="FVO11" s="46"/>
      <c r="FVP11" s="46"/>
      <c r="FVQ11" s="46"/>
      <c r="FVR11" s="46"/>
      <c r="FVS11" s="46"/>
      <c r="FVT11" s="46"/>
      <c r="FVU11" s="46"/>
      <c r="FVV11" s="46"/>
      <c r="FVW11" s="46"/>
      <c r="FVX11" s="46"/>
      <c r="FVY11" s="46"/>
      <c r="FVZ11" s="46"/>
      <c r="FWA11" s="46"/>
      <c r="FWB11" s="46"/>
      <c r="FWC11" s="46"/>
      <c r="FWD11" s="46"/>
      <c r="FWE11" s="46"/>
      <c r="FWF11" s="46"/>
      <c r="FWG11" s="46"/>
      <c r="FWH11" s="46"/>
      <c r="FWI11" s="46"/>
      <c r="FWJ11" s="46"/>
      <c r="FWK11" s="46"/>
      <c r="FWL11" s="46"/>
      <c r="FWM11" s="46"/>
      <c r="FWN11" s="46"/>
      <c r="FWO11" s="46"/>
      <c r="FWP11" s="46"/>
      <c r="FWQ11" s="46"/>
      <c r="FWR11" s="46"/>
      <c r="FWS11" s="46"/>
      <c r="FWT11" s="46"/>
      <c r="FWU11" s="46"/>
      <c r="FWV11" s="46"/>
      <c r="FWW11" s="46"/>
      <c r="FWX11" s="46"/>
      <c r="FWY11" s="46"/>
      <c r="FWZ11" s="46"/>
      <c r="FXA11" s="46"/>
      <c r="FXB11" s="46"/>
      <c r="FXC11" s="46"/>
      <c r="FXD11" s="46"/>
      <c r="FXE11" s="46"/>
      <c r="FXF11" s="46"/>
      <c r="FXG11" s="46"/>
      <c r="FXH11" s="46"/>
      <c r="FXI11" s="46"/>
      <c r="FXJ11" s="46"/>
      <c r="FXK11" s="46"/>
      <c r="FXL11" s="46"/>
      <c r="FXM11" s="46"/>
      <c r="FXN11" s="46"/>
      <c r="FXO11" s="46"/>
      <c r="FXP11" s="46"/>
      <c r="FXQ11" s="46"/>
      <c r="FXR11" s="46"/>
      <c r="FXS11" s="46"/>
      <c r="FXT11" s="46"/>
      <c r="FXU11" s="46"/>
      <c r="FXV11" s="46"/>
      <c r="FXW11" s="46"/>
      <c r="FXX11" s="46"/>
      <c r="FXY11" s="46"/>
      <c r="FXZ11" s="46"/>
      <c r="FYA11" s="46"/>
      <c r="FYB11" s="46"/>
      <c r="FYC11" s="46"/>
      <c r="FYD11" s="46"/>
      <c r="FYE11" s="46"/>
      <c r="FYF11" s="46"/>
      <c r="FYG11" s="46"/>
      <c r="FYH11" s="46"/>
      <c r="FYI11" s="46"/>
      <c r="FYJ11" s="46"/>
      <c r="FYK11" s="46"/>
      <c r="FYL11" s="46"/>
      <c r="FYM11" s="46"/>
      <c r="FYN11" s="46"/>
      <c r="FYO11" s="46"/>
      <c r="FYP11" s="46"/>
      <c r="FYQ11" s="46"/>
      <c r="FYR11" s="46"/>
      <c r="FYS11" s="46"/>
      <c r="FYT11" s="46"/>
      <c r="FYU11" s="46"/>
      <c r="FYV11" s="46"/>
      <c r="FYW11" s="46"/>
      <c r="FYX11" s="46"/>
      <c r="FYY11" s="46"/>
      <c r="FYZ11" s="46"/>
      <c r="FZA11" s="46"/>
      <c r="FZB11" s="46"/>
      <c r="FZC11" s="46"/>
      <c r="FZD11" s="46"/>
      <c r="FZE11" s="46"/>
      <c r="FZF11" s="46"/>
      <c r="FZG11" s="46"/>
      <c r="FZH11" s="46"/>
      <c r="FZI11" s="46"/>
      <c r="FZJ11" s="46"/>
      <c r="FZK11" s="46"/>
      <c r="FZL11" s="46"/>
      <c r="FZM11" s="46"/>
      <c r="FZN11" s="46"/>
      <c r="FZO11" s="46"/>
      <c r="FZP11" s="46"/>
      <c r="FZQ11" s="46"/>
      <c r="FZR11" s="46"/>
      <c r="FZS11" s="46"/>
      <c r="FZT11" s="46"/>
      <c r="FZU11" s="46"/>
      <c r="FZV11" s="46"/>
      <c r="FZW11" s="46"/>
      <c r="FZX11" s="46"/>
      <c r="FZY11" s="46"/>
      <c r="FZZ11" s="46"/>
      <c r="GAA11" s="46"/>
      <c r="GAB11" s="46"/>
      <c r="GAC11" s="46"/>
      <c r="GAD11" s="46"/>
      <c r="GAE11" s="46"/>
      <c r="GAF11" s="46"/>
      <c r="GAG11" s="46"/>
      <c r="GAH11" s="46"/>
      <c r="GAI11" s="46"/>
      <c r="GAJ11" s="46"/>
      <c r="GAK11" s="46"/>
      <c r="GAL11" s="46"/>
      <c r="GAM11" s="46"/>
      <c r="GAN11" s="46"/>
      <c r="GAO11" s="46"/>
      <c r="GAP11" s="46"/>
      <c r="GAQ11" s="46"/>
      <c r="GAR11" s="46"/>
      <c r="GAS11" s="46"/>
      <c r="GAT11" s="46"/>
      <c r="GAU11" s="46"/>
      <c r="GAV11" s="46"/>
      <c r="GAW11" s="46"/>
      <c r="GAX11" s="46"/>
      <c r="GAY11" s="46"/>
      <c r="GAZ11" s="46"/>
      <c r="GBA11" s="46"/>
      <c r="GBB11" s="46"/>
      <c r="GBC11" s="46"/>
      <c r="GBD11" s="46"/>
      <c r="GBE11" s="46"/>
      <c r="GBF11" s="46"/>
      <c r="GBG11" s="46"/>
      <c r="GBH11" s="46"/>
      <c r="GBI11" s="46"/>
      <c r="GBJ11" s="46"/>
      <c r="GBK11" s="46"/>
      <c r="GBL11" s="46"/>
      <c r="GBM11" s="46"/>
      <c r="GBN11" s="46"/>
      <c r="GBO11" s="46"/>
      <c r="GBP11" s="46"/>
      <c r="GBQ11" s="46"/>
      <c r="GBR11" s="46"/>
      <c r="GBS11" s="46"/>
      <c r="GBT11" s="46"/>
      <c r="GBU11" s="46"/>
      <c r="GBV11" s="46"/>
      <c r="GBW11" s="46"/>
      <c r="GBX11" s="46"/>
      <c r="GBY11" s="46"/>
      <c r="GBZ11" s="46"/>
      <c r="GCA11" s="46"/>
      <c r="GCB11" s="46"/>
      <c r="GCC11" s="46"/>
      <c r="GCD11" s="46"/>
      <c r="GCE11" s="46"/>
      <c r="GCF11" s="46"/>
      <c r="GCG11" s="46"/>
      <c r="GCH11" s="46"/>
      <c r="GCI11" s="46"/>
      <c r="GCJ11" s="46"/>
      <c r="GCK11" s="46"/>
      <c r="GCL11" s="46"/>
      <c r="GCM11" s="46"/>
      <c r="GCN11" s="46"/>
      <c r="GCO11" s="46"/>
      <c r="GCP11" s="46"/>
      <c r="GCQ11" s="46"/>
      <c r="GCR11" s="46"/>
      <c r="GCS11" s="46"/>
      <c r="GCT11" s="46"/>
      <c r="GCU11" s="46"/>
      <c r="GCV11" s="46"/>
      <c r="GCW11" s="46"/>
      <c r="GCX11" s="46"/>
      <c r="GCY11" s="46"/>
      <c r="GCZ11" s="46"/>
      <c r="GDA11" s="46"/>
      <c r="GDB11" s="46"/>
      <c r="GDC11" s="46"/>
      <c r="GDD11" s="46"/>
      <c r="GDE11" s="46"/>
      <c r="GDF11" s="46"/>
      <c r="GDG11" s="46"/>
      <c r="GDH11" s="46"/>
      <c r="GDI11" s="46"/>
      <c r="GDJ11" s="46"/>
      <c r="GDK11" s="46"/>
      <c r="GDL11" s="46"/>
      <c r="GDM11" s="46"/>
      <c r="GDN11" s="46"/>
      <c r="GDO11" s="46"/>
      <c r="GDP11" s="46"/>
      <c r="GDQ11" s="46"/>
      <c r="GDR11" s="46"/>
      <c r="GDS11" s="46"/>
      <c r="GDT11" s="46"/>
      <c r="GDU11" s="46"/>
      <c r="GDV11" s="46"/>
      <c r="GDW11" s="46"/>
      <c r="GDX11" s="46"/>
      <c r="GDY11" s="46"/>
      <c r="GDZ11" s="46"/>
      <c r="GEA11" s="46"/>
      <c r="GEB11" s="46"/>
      <c r="GEC11" s="46"/>
      <c r="GED11" s="46"/>
      <c r="GEE11" s="46"/>
      <c r="GEF11" s="46"/>
      <c r="GEG11" s="46"/>
      <c r="GEH11" s="46"/>
      <c r="GEI11" s="46"/>
      <c r="GEJ11" s="46"/>
      <c r="GEK11" s="46"/>
      <c r="GEL11" s="46"/>
      <c r="GEM11" s="46"/>
      <c r="GEN11" s="46"/>
      <c r="GEO11" s="46"/>
      <c r="GEP11" s="46"/>
      <c r="GEQ11" s="46"/>
      <c r="GER11" s="46"/>
      <c r="GES11" s="46"/>
      <c r="GET11" s="46"/>
      <c r="GEU11" s="46"/>
      <c r="GEV11" s="46"/>
      <c r="GEW11" s="46"/>
      <c r="GEX11" s="46"/>
      <c r="GEY11" s="46"/>
      <c r="GEZ11" s="46"/>
      <c r="GFA11" s="46"/>
      <c r="GFB11" s="46"/>
      <c r="GFC11" s="46"/>
      <c r="GFD11" s="46"/>
      <c r="GFE11" s="46"/>
      <c r="GFF11" s="46"/>
      <c r="GFG11" s="46"/>
      <c r="GFH11" s="46"/>
      <c r="GFI11" s="46"/>
      <c r="GFJ11" s="46"/>
      <c r="GFK11" s="46"/>
      <c r="GFL11" s="46"/>
      <c r="GFM11" s="46"/>
      <c r="GFN11" s="46"/>
      <c r="GFO11" s="46"/>
      <c r="GFP11" s="46"/>
      <c r="GFQ11" s="46"/>
      <c r="GFR11" s="46"/>
      <c r="GFS11" s="46"/>
      <c r="GFT11" s="46"/>
      <c r="GFU11" s="46"/>
      <c r="GFV11" s="46"/>
      <c r="GFW11" s="46"/>
      <c r="GFX11" s="46"/>
      <c r="GFY11" s="46"/>
      <c r="GFZ11" s="46"/>
      <c r="GGA11" s="46"/>
      <c r="GGB11" s="46"/>
      <c r="GGC11" s="46"/>
      <c r="GGD11" s="46"/>
      <c r="GGE11" s="46"/>
      <c r="GGF11" s="46"/>
      <c r="GGG11" s="46"/>
      <c r="GGH11" s="46"/>
      <c r="GGI11" s="46"/>
      <c r="GGJ11" s="46"/>
      <c r="GGK11" s="46"/>
      <c r="GGL11" s="46"/>
      <c r="GGM11" s="46"/>
      <c r="GGN11" s="46"/>
      <c r="GGO11" s="46"/>
      <c r="GGP11" s="46"/>
      <c r="GGQ11" s="46"/>
      <c r="GGR11" s="46"/>
      <c r="GGS11" s="46"/>
      <c r="GGT11" s="46"/>
      <c r="GGU11" s="46"/>
      <c r="GGV11" s="46"/>
      <c r="GGW11" s="46"/>
      <c r="GGX11" s="46"/>
      <c r="GGY11" s="46"/>
      <c r="GGZ11" s="46"/>
      <c r="GHA11" s="46"/>
      <c r="GHB11" s="46"/>
      <c r="GHC11" s="46"/>
      <c r="GHD11" s="46"/>
      <c r="GHE11" s="46"/>
      <c r="GHF11" s="46"/>
      <c r="GHG11" s="46"/>
      <c r="GHH11" s="46"/>
      <c r="GHI11" s="46"/>
      <c r="GHJ11" s="46"/>
      <c r="GHK11" s="46"/>
      <c r="GHL11" s="46"/>
      <c r="GHM11" s="46"/>
      <c r="GHN11" s="46"/>
      <c r="GHO11" s="46"/>
      <c r="GHP11" s="46"/>
      <c r="GHQ11" s="46"/>
      <c r="GHR11" s="46"/>
      <c r="GHS11" s="46"/>
      <c r="GHT11" s="46"/>
      <c r="GHU11" s="46"/>
      <c r="GHV11" s="46"/>
      <c r="GHW11" s="46"/>
      <c r="GHX11" s="46"/>
      <c r="GHY11" s="46"/>
      <c r="GHZ11" s="46"/>
      <c r="GIA11" s="46"/>
      <c r="GIB11" s="46"/>
      <c r="GIC11" s="46"/>
      <c r="GID11" s="46"/>
      <c r="GIE11" s="46"/>
      <c r="GIF11" s="46"/>
      <c r="GIG11" s="46"/>
      <c r="GIH11" s="46"/>
      <c r="GII11" s="46"/>
      <c r="GIJ11" s="46"/>
      <c r="GIK11" s="46"/>
      <c r="GIL11" s="46"/>
      <c r="GIM11" s="46"/>
      <c r="GIN11" s="46"/>
      <c r="GIO11" s="46"/>
      <c r="GIP11" s="46"/>
      <c r="GIQ11" s="46"/>
      <c r="GIR11" s="46"/>
      <c r="GIS11" s="46"/>
      <c r="GIT11" s="46"/>
      <c r="GIU11" s="46"/>
      <c r="GIV11" s="46"/>
      <c r="GIW11" s="46"/>
      <c r="GIX11" s="46"/>
      <c r="GIY11" s="46"/>
      <c r="GIZ11" s="46"/>
      <c r="GJA11" s="46"/>
      <c r="GJB11" s="46"/>
      <c r="GJC11" s="46"/>
      <c r="GJD11" s="46"/>
      <c r="GJE11" s="46"/>
      <c r="GJF11" s="46"/>
      <c r="GJG11" s="46"/>
      <c r="GJH11" s="46"/>
      <c r="GJI11" s="46"/>
      <c r="GJJ11" s="46"/>
      <c r="GJK11" s="46"/>
      <c r="GJL11" s="46"/>
      <c r="GJM11" s="46"/>
      <c r="GJN11" s="46"/>
      <c r="GJO11" s="46"/>
      <c r="GJP11" s="46"/>
      <c r="GJQ11" s="46"/>
      <c r="GJR11" s="46"/>
      <c r="GJS11" s="46"/>
      <c r="GJT11" s="46"/>
      <c r="GJU11" s="46"/>
      <c r="GJV11" s="46"/>
      <c r="GJW11" s="46"/>
      <c r="GJX11" s="46"/>
      <c r="GJY11" s="46"/>
      <c r="GJZ11" s="46"/>
      <c r="GKA11" s="46"/>
      <c r="GKB11" s="46"/>
      <c r="GKC11" s="46"/>
      <c r="GKD11" s="46"/>
      <c r="GKE11" s="46"/>
      <c r="GKF11" s="46"/>
      <c r="GKG11" s="46"/>
      <c r="GKH11" s="46"/>
      <c r="GKI11" s="46"/>
      <c r="GKJ11" s="46"/>
      <c r="GKK11" s="46"/>
      <c r="GKL11" s="46"/>
      <c r="GKM11" s="46"/>
      <c r="GKN11" s="46"/>
      <c r="GKO11" s="46"/>
      <c r="GKP11" s="46"/>
      <c r="GKQ11" s="46"/>
      <c r="GKR11" s="46"/>
      <c r="GKS11" s="46"/>
      <c r="GKT11" s="46"/>
      <c r="GKU11" s="46"/>
      <c r="GKV11" s="46"/>
      <c r="GKW11" s="46"/>
      <c r="GKX11" s="46"/>
      <c r="GKY11" s="46"/>
      <c r="GKZ11" s="46"/>
      <c r="GLA11" s="46"/>
      <c r="GLB11" s="46"/>
      <c r="GLC11" s="46"/>
      <c r="GLD11" s="46"/>
      <c r="GLE11" s="46"/>
      <c r="GLF11" s="46"/>
      <c r="GLG11" s="46"/>
      <c r="GLH11" s="46"/>
      <c r="GLI11" s="46"/>
      <c r="GLJ11" s="46"/>
      <c r="GLK11" s="46"/>
      <c r="GLL11" s="46"/>
      <c r="GLM11" s="46"/>
      <c r="GLN11" s="46"/>
      <c r="GLO11" s="46"/>
      <c r="GLP11" s="46"/>
      <c r="GLQ11" s="46"/>
      <c r="GLR11" s="46"/>
      <c r="GLS11" s="46"/>
      <c r="GLT11" s="46"/>
      <c r="GLU11" s="46"/>
      <c r="GLV11" s="46"/>
      <c r="GLW11" s="46"/>
      <c r="GLX11" s="46"/>
      <c r="GLY11" s="46"/>
      <c r="GLZ11" s="46"/>
      <c r="GMA11" s="46"/>
      <c r="GMB11" s="46"/>
      <c r="GMC11" s="46"/>
      <c r="GMD11" s="46"/>
      <c r="GME11" s="46"/>
      <c r="GMF11" s="46"/>
      <c r="GMG11" s="46"/>
      <c r="GMH11" s="46"/>
      <c r="GMI11" s="46"/>
      <c r="GMJ11" s="46"/>
      <c r="GMK11" s="46"/>
      <c r="GML11" s="46"/>
      <c r="GMM11" s="46"/>
      <c r="GMN11" s="46"/>
      <c r="GMO11" s="46"/>
      <c r="GMP11" s="46"/>
      <c r="GMQ11" s="46"/>
      <c r="GMR11" s="46"/>
      <c r="GMS11" s="46"/>
      <c r="GMT11" s="46"/>
      <c r="GMU11" s="46"/>
      <c r="GMV11" s="46"/>
      <c r="GMW11" s="46"/>
      <c r="GMX11" s="46"/>
      <c r="GMY11" s="46"/>
      <c r="GMZ11" s="46"/>
      <c r="GNA11" s="46"/>
      <c r="GNB11" s="46"/>
      <c r="GNC11" s="46"/>
      <c r="GND11" s="46"/>
      <c r="GNE11" s="46"/>
      <c r="GNF11" s="46"/>
      <c r="GNG11" s="46"/>
      <c r="GNH11" s="46"/>
      <c r="GNI11" s="46"/>
      <c r="GNJ11" s="46"/>
      <c r="GNK11" s="46"/>
      <c r="GNL11" s="46"/>
      <c r="GNM11" s="46"/>
      <c r="GNN11" s="46"/>
      <c r="GNO11" s="46"/>
      <c r="GNP11" s="46"/>
      <c r="GNQ11" s="46"/>
      <c r="GNR11" s="46"/>
      <c r="GNS11" s="46"/>
      <c r="GNT11" s="46"/>
      <c r="GNU11" s="46"/>
      <c r="GNV11" s="46"/>
      <c r="GNW11" s="46"/>
      <c r="GNX11" s="46"/>
      <c r="GNY11" s="46"/>
      <c r="GNZ11" s="46"/>
      <c r="GOA11" s="46"/>
      <c r="GOB11" s="46"/>
      <c r="GOC11" s="46"/>
      <c r="GOD11" s="46"/>
      <c r="GOE11" s="46"/>
      <c r="GOF11" s="46"/>
      <c r="GOG11" s="46"/>
      <c r="GOH11" s="46"/>
      <c r="GOI11" s="46"/>
      <c r="GOJ11" s="46"/>
      <c r="GOK11" s="46"/>
      <c r="GOL11" s="46"/>
      <c r="GOM11" s="46"/>
      <c r="GON11" s="46"/>
      <c r="GOO11" s="46"/>
      <c r="GOP11" s="46"/>
      <c r="GOQ11" s="46"/>
      <c r="GOR11" s="46"/>
      <c r="GOS11" s="46"/>
      <c r="GOT11" s="46"/>
      <c r="GOU11" s="46"/>
      <c r="GOV11" s="46"/>
      <c r="GOW11" s="46"/>
      <c r="GOX11" s="46"/>
      <c r="GOY11" s="46"/>
      <c r="GOZ11" s="46"/>
      <c r="GPA11" s="46"/>
      <c r="GPB11" s="46"/>
      <c r="GPC11" s="46"/>
      <c r="GPD11" s="46"/>
      <c r="GPE11" s="46"/>
      <c r="GPF11" s="46"/>
      <c r="GPG11" s="46"/>
      <c r="GPH11" s="46"/>
      <c r="GPI11" s="46"/>
      <c r="GPJ11" s="46"/>
      <c r="GPK11" s="46"/>
      <c r="GPL11" s="46"/>
      <c r="GPM11" s="46"/>
      <c r="GPN11" s="46"/>
      <c r="GPO11" s="46"/>
      <c r="GPP11" s="46"/>
      <c r="GPQ11" s="46"/>
      <c r="GPR11" s="46"/>
      <c r="GPS11" s="46"/>
      <c r="GPT11" s="46"/>
      <c r="GPU11" s="46"/>
      <c r="GPV11" s="46"/>
      <c r="GPW11" s="46"/>
      <c r="GPX11" s="46"/>
      <c r="GPY11" s="46"/>
      <c r="GPZ11" s="46"/>
      <c r="GQA11" s="46"/>
      <c r="GQB11" s="46"/>
      <c r="GQC11" s="46"/>
      <c r="GQD11" s="46"/>
      <c r="GQE11" s="46"/>
      <c r="GQF11" s="46"/>
      <c r="GQG11" s="46"/>
      <c r="GQH11" s="46"/>
      <c r="GQI11" s="46"/>
      <c r="GQJ11" s="46"/>
      <c r="GQK11" s="46"/>
      <c r="GQL11" s="46"/>
      <c r="GQM11" s="46"/>
      <c r="GQN11" s="46"/>
      <c r="GQO11" s="46"/>
      <c r="GQP11" s="46"/>
      <c r="GQQ11" s="46"/>
      <c r="GQR11" s="46"/>
      <c r="GQS11" s="46"/>
      <c r="GQT11" s="46"/>
      <c r="GQU11" s="46"/>
      <c r="GQV11" s="46"/>
      <c r="GQW11" s="46"/>
      <c r="GQX11" s="46"/>
      <c r="GQY11" s="46"/>
      <c r="GQZ11" s="46"/>
      <c r="GRA11" s="46"/>
      <c r="GRB11" s="46"/>
      <c r="GRC11" s="46"/>
      <c r="GRD11" s="46"/>
      <c r="GRE11" s="46"/>
      <c r="GRF11" s="46"/>
      <c r="GRG11" s="46"/>
      <c r="GRH11" s="46"/>
      <c r="GRI11" s="46"/>
      <c r="GRJ11" s="46"/>
      <c r="GRK11" s="46"/>
      <c r="GRL11" s="46"/>
      <c r="GRM11" s="46"/>
      <c r="GRN11" s="46"/>
      <c r="GRO11" s="46"/>
      <c r="GRP11" s="46"/>
      <c r="GRQ11" s="46"/>
      <c r="GRR11" s="46"/>
      <c r="GRS11" s="46"/>
      <c r="GRT11" s="46"/>
      <c r="GRU11" s="46"/>
      <c r="GRV11" s="46"/>
      <c r="GRW11" s="46"/>
      <c r="GRX11" s="46"/>
      <c r="GRY11" s="46"/>
      <c r="GRZ11" s="46"/>
      <c r="GSA11" s="46"/>
      <c r="GSB11" s="46"/>
      <c r="GSC11" s="46"/>
      <c r="GSD11" s="46"/>
      <c r="GSE11" s="46"/>
      <c r="GSF11" s="46"/>
      <c r="GSG11" s="46"/>
      <c r="GSH11" s="46"/>
      <c r="GSI11" s="46"/>
      <c r="GSJ11" s="46"/>
      <c r="GSK11" s="46"/>
      <c r="GSL11" s="46"/>
      <c r="GSM11" s="46"/>
      <c r="GSN11" s="46"/>
      <c r="GSO11" s="46"/>
      <c r="GSP11" s="46"/>
      <c r="GSQ11" s="46"/>
      <c r="GSR11" s="46"/>
      <c r="GSS11" s="46"/>
      <c r="GST11" s="46"/>
      <c r="GSU11" s="46"/>
      <c r="GSV11" s="46"/>
      <c r="GSW11" s="46"/>
      <c r="GSX11" s="46"/>
      <c r="GSY11" s="46"/>
      <c r="GSZ11" s="46"/>
      <c r="GTA11" s="46"/>
      <c r="GTB11" s="46"/>
      <c r="GTC11" s="46"/>
      <c r="GTD11" s="46"/>
      <c r="GTE11" s="46"/>
      <c r="GTF11" s="46"/>
      <c r="GTG11" s="46"/>
      <c r="GTH11" s="46"/>
      <c r="GTI11" s="46"/>
      <c r="GTJ11" s="46"/>
      <c r="GTK11" s="46"/>
      <c r="GTL11" s="46"/>
      <c r="GTM11" s="46"/>
      <c r="GTN11" s="46"/>
      <c r="GTO11" s="46"/>
      <c r="GTP11" s="46"/>
      <c r="GTQ11" s="46"/>
      <c r="GTR11" s="46"/>
      <c r="GTS11" s="46"/>
      <c r="GTT11" s="46"/>
      <c r="GTU11" s="46"/>
      <c r="GTV11" s="46"/>
      <c r="GTW11" s="46"/>
      <c r="GTX11" s="46"/>
      <c r="GTY11" s="46"/>
      <c r="GTZ11" s="46"/>
      <c r="GUA11" s="46"/>
      <c r="GUB11" s="46"/>
      <c r="GUC11" s="46"/>
      <c r="GUD11" s="46"/>
      <c r="GUE11" s="46"/>
      <c r="GUF11" s="46"/>
      <c r="GUG11" s="46"/>
      <c r="GUH11" s="46"/>
      <c r="GUI11" s="46"/>
      <c r="GUJ11" s="46"/>
      <c r="GUK11" s="46"/>
      <c r="GUL11" s="46"/>
      <c r="GUM11" s="46"/>
      <c r="GUN11" s="46"/>
      <c r="GUO11" s="46"/>
      <c r="GUP11" s="46"/>
      <c r="GUQ11" s="46"/>
      <c r="GUR11" s="46"/>
      <c r="GUS11" s="46"/>
      <c r="GUT11" s="46"/>
      <c r="GUU11" s="46"/>
      <c r="GUV11" s="46"/>
      <c r="GUW11" s="46"/>
      <c r="GUX11" s="46"/>
      <c r="GUY11" s="46"/>
      <c r="GUZ11" s="46"/>
      <c r="GVA11" s="46"/>
      <c r="GVB11" s="46"/>
      <c r="GVC11" s="46"/>
      <c r="GVD11" s="46"/>
      <c r="GVE11" s="46"/>
      <c r="GVF11" s="46"/>
      <c r="GVG11" s="46"/>
      <c r="GVH11" s="46"/>
      <c r="GVI11" s="46"/>
      <c r="GVJ11" s="46"/>
      <c r="GVK11" s="46"/>
      <c r="GVL11" s="46"/>
      <c r="GVM11" s="46"/>
      <c r="GVN11" s="46"/>
      <c r="GVO11" s="46"/>
      <c r="GVP11" s="46"/>
      <c r="GVQ11" s="46"/>
      <c r="GVR11" s="46"/>
      <c r="GVS11" s="46"/>
      <c r="GVT11" s="46"/>
      <c r="GVU11" s="46"/>
      <c r="GVV11" s="46"/>
      <c r="GVW11" s="46"/>
      <c r="GVX11" s="46"/>
      <c r="GVY11" s="46"/>
      <c r="GVZ11" s="46"/>
      <c r="GWA11" s="46"/>
      <c r="GWB11" s="46"/>
      <c r="GWC11" s="46"/>
      <c r="GWD11" s="46"/>
      <c r="GWE11" s="46"/>
      <c r="GWF11" s="46"/>
      <c r="GWG11" s="46"/>
      <c r="GWH11" s="46"/>
      <c r="GWI11" s="46"/>
      <c r="GWJ11" s="46"/>
      <c r="GWK11" s="46"/>
      <c r="GWL11" s="46"/>
      <c r="GWM11" s="46"/>
      <c r="GWN11" s="46"/>
      <c r="GWO11" s="46"/>
      <c r="GWP11" s="46"/>
      <c r="GWQ11" s="46"/>
      <c r="GWR11" s="46"/>
      <c r="GWS11" s="46"/>
      <c r="GWT11" s="46"/>
      <c r="GWU11" s="46"/>
      <c r="GWV11" s="46"/>
      <c r="GWW11" s="46"/>
      <c r="GWX11" s="46"/>
      <c r="GWY11" s="46"/>
      <c r="GWZ11" s="46"/>
      <c r="GXA11" s="46"/>
      <c r="GXB11" s="46"/>
      <c r="GXC11" s="46"/>
      <c r="GXD11" s="46"/>
      <c r="GXE11" s="46"/>
      <c r="GXF11" s="46"/>
      <c r="GXG11" s="46"/>
      <c r="GXH11" s="46"/>
      <c r="GXI11" s="46"/>
      <c r="GXJ11" s="46"/>
      <c r="GXK11" s="46"/>
      <c r="GXL11" s="46"/>
      <c r="GXM11" s="46"/>
      <c r="GXN11" s="46"/>
      <c r="GXO11" s="46"/>
      <c r="GXP11" s="46"/>
      <c r="GXQ11" s="46"/>
      <c r="GXR11" s="46"/>
      <c r="GXS11" s="46"/>
      <c r="GXT11" s="46"/>
      <c r="GXU11" s="46"/>
      <c r="GXV11" s="46"/>
      <c r="GXW11" s="46"/>
      <c r="GXX11" s="46"/>
      <c r="GXY11" s="46"/>
      <c r="GXZ11" s="46"/>
      <c r="GYA11" s="46"/>
      <c r="GYB11" s="46"/>
      <c r="GYC11" s="46"/>
      <c r="GYD11" s="46"/>
      <c r="GYE11" s="46"/>
      <c r="GYF11" s="46"/>
      <c r="GYG11" s="46"/>
      <c r="GYH11" s="46"/>
      <c r="GYI11" s="46"/>
      <c r="GYJ11" s="46"/>
      <c r="GYK11" s="46"/>
      <c r="GYL11" s="46"/>
      <c r="GYM11" s="46"/>
      <c r="GYN11" s="46"/>
      <c r="GYO11" s="46"/>
      <c r="GYP11" s="46"/>
      <c r="GYQ11" s="46"/>
      <c r="GYR11" s="46"/>
      <c r="GYS11" s="46"/>
      <c r="GYT11" s="46"/>
      <c r="GYU11" s="46"/>
      <c r="GYV11" s="46"/>
      <c r="GYW11" s="46"/>
      <c r="GYX11" s="46"/>
      <c r="GYY11" s="46"/>
      <c r="GYZ11" s="46"/>
      <c r="GZA11" s="46"/>
      <c r="GZB11" s="46"/>
      <c r="GZC11" s="46"/>
      <c r="GZD11" s="46"/>
      <c r="GZE11" s="46"/>
      <c r="GZF11" s="46"/>
      <c r="GZG11" s="46"/>
      <c r="GZH11" s="46"/>
      <c r="GZI11" s="46"/>
      <c r="GZJ11" s="46"/>
      <c r="GZK11" s="46"/>
      <c r="GZL11" s="46"/>
      <c r="GZM11" s="46"/>
      <c r="GZN11" s="46"/>
      <c r="GZO11" s="46"/>
      <c r="GZP11" s="46"/>
      <c r="GZQ11" s="46"/>
      <c r="GZR11" s="46"/>
      <c r="GZS11" s="46"/>
      <c r="GZT11" s="46"/>
      <c r="GZU11" s="46"/>
      <c r="GZV11" s="46"/>
      <c r="GZW11" s="46"/>
      <c r="GZX11" s="46"/>
      <c r="GZY11" s="46"/>
      <c r="GZZ11" s="46"/>
      <c r="HAA11" s="46"/>
      <c r="HAB11" s="46"/>
      <c r="HAC11" s="46"/>
      <c r="HAD11" s="46"/>
      <c r="HAE11" s="46"/>
      <c r="HAF11" s="46"/>
      <c r="HAG11" s="46"/>
      <c r="HAH11" s="46"/>
      <c r="HAI11" s="46"/>
      <c r="HAJ11" s="46"/>
      <c r="HAK11" s="46"/>
      <c r="HAL11" s="46"/>
      <c r="HAM11" s="46"/>
      <c r="HAN11" s="46"/>
      <c r="HAO11" s="46"/>
      <c r="HAP11" s="46"/>
      <c r="HAQ11" s="46"/>
      <c r="HAR11" s="46"/>
      <c r="HAS11" s="46"/>
      <c r="HAT11" s="46"/>
      <c r="HAU11" s="46"/>
      <c r="HAV11" s="46"/>
      <c r="HAW11" s="46"/>
      <c r="HAX11" s="46"/>
      <c r="HAY11" s="46"/>
      <c r="HAZ11" s="46"/>
      <c r="HBA11" s="46"/>
      <c r="HBB11" s="46"/>
      <c r="HBC11" s="46"/>
      <c r="HBD11" s="46"/>
      <c r="HBE11" s="46"/>
      <c r="HBF11" s="46"/>
      <c r="HBG11" s="46"/>
      <c r="HBH11" s="46"/>
      <c r="HBI11" s="46"/>
      <c r="HBJ11" s="46"/>
      <c r="HBK11" s="46"/>
      <c r="HBL11" s="46"/>
      <c r="HBM11" s="46"/>
      <c r="HBN11" s="46"/>
      <c r="HBO11" s="46"/>
      <c r="HBP11" s="46"/>
      <c r="HBQ11" s="46"/>
      <c r="HBR11" s="46"/>
      <c r="HBS11" s="46"/>
      <c r="HBT11" s="46"/>
      <c r="HBU11" s="46"/>
      <c r="HBV11" s="46"/>
      <c r="HBW11" s="46"/>
      <c r="HBX11" s="46"/>
      <c r="HBY11" s="46"/>
      <c r="HBZ11" s="46"/>
      <c r="HCA11" s="46"/>
      <c r="HCB11" s="46"/>
      <c r="HCC11" s="46"/>
      <c r="HCD11" s="46"/>
      <c r="HCE11" s="46"/>
      <c r="HCF11" s="46"/>
      <c r="HCG11" s="46"/>
      <c r="HCH11" s="46"/>
      <c r="HCI11" s="46"/>
      <c r="HCJ11" s="46"/>
      <c r="HCK11" s="46"/>
      <c r="HCL11" s="46"/>
      <c r="HCM11" s="46"/>
      <c r="HCN11" s="46"/>
      <c r="HCO11" s="46"/>
      <c r="HCP11" s="46"/>
      <c r="HCQ11" s="46"/>
      <c r="HCR11" s="46"/>
      <c r="HCS11" s="46"/>
      <c r="HCT11" s="46"/>
      <c r="HCU11" s="46"/>
      <c r="HCV11" s="46"/>
      <c r="HCW11" s="46"/>
      <c r="HCX11" s="46"/>
      <c r="HCY11" s="46"/>
      <c r="HCZ11" s="46"/>
      <c r="HDA11" s="46"/>
      <c r="HDB11" s="46"/>
      <c r="HDC11" s="46"/>
      <c r="HDD11" s="46"/>
      <c r="HDE11" s="46"/>
      <c r="HDF11" s="46"/>
      <c r="HDG11" s="46"/>
      <c r="HDH11" s="46"/>
      <c r="HDI11" s="46"/>
      <c r="HDJ11" s="46"/>
      <c r="HDK11" s="46"/>
      <c r="HDL11" s="46"/>
      <c r="HDM11" s="46"/>
      <c r="HDN11" s="46"/>
      <c r="HDO11" s="46"/>
      <c r="HDP11" s="46"/>
      <c r="HDQ11" s="46"/>
      <c r="HDR11" s="46"/>
      <c r="HDS11" s="46"/>
      <c r="HDT11" s="46"/>
      <c r="HDU11" s="46"/>
      <c r="HDV11" s="46"/>
      <c r="HDW11" s="46"/>
      <c r="HDX11" s="46"/>
      <c r="HDY11" s="46"/>
      <c r="HDZ11" s="46"/>
      <c r="HEA11" s="46"/>
      <c r="HEB11" s="46"/>
      <c r="HEC11" s="46"/>
      <c r="HED11" s="46"/>
      <c r="HEE11" s="46"/>
      <c r="HEF11" s="46"/>
      <c r="HEG11" s="46"/>
      <c r="HEH11" s="46"/>
      <c r="HEI11" s="46"/>
      <c r="HEJ11" s="46"/>
      <c r="HEK11" s="46"/>
      <c r="HEL11" s="46"/>
      <c r="HEM11" s="46"/>
      <c r="HEN11" s="46"/>
      <c r="HEO11" s="46"/>
      <c r="HEP11" s="46"/>
      <c r="HEQ11" s="46"/>
      <c r="HER11" s="46"/>
      <c r="HES11" s="46"/>
      <c r="HET11" s="46"/>
      <c r="HEU11" s="46"/>
      <c r="HEV11" s="46"/>
      <c r="HEW11" s="46"/>
      <c r="HEX11" s="46"/>
      <c r="HEY11" s="46"/>
      <c r="HEZ11" s="46"/>
      <c r="HFA11" s="46"/>
      <c r="HFB11" s="46"/>
      <c r="HFC11" s="46"/>
      <c r="HFD11" s="46"/>
      <c r="HFE11" s="46"/>
      <c r="HFF11" s="46"/>
      <c r="HFG11" s="46"/>
      <c r="HFH11" s="46"/>
      <c r="HFI11" s="46"/>
      <c r="HFJ11" s="46"/>
      <c r="HFK11" s="46"/>
      <c r="HFL11" s="46"/>
      <c r="HFM11" s="46"/>
      <c r="HFN11" s="46"/>
      <c r="HFO11" s="46"/>
      <c r="HFP11" s="46"/>
      <c r="HFQ11" s="46"/>
      <c r="HFR11" s="46"/>
      <c r="HFS11" s="46"/>
      <c r="HFT11" s="46"/>
      <c r="HFU11" s="46"/>
      <c r="HFV11" s="46"/>
      <c r="HFW11" s="46"/>
      <c r="HFX11" s="46"/>
      <c r="HFY11" s="46"/>
      <c r="HFZ11" s="46"/>
      <c r="HGA11" s="46"/>
      <c r="HGB11" s="46"/>
      <c r="HGC11" s="46"/>
      <c r="HGD11" s="46"/>
      <c r="HGE11" s="46"/>
      <c r="HGF11" s="46"/>
      <c r="HGG11" s="46"/>
      <c r="HGH11" s="46"/>
      <c r="HGI11" s="46"/>
      <c r="HGJ11" s="46"/>
      <c r="HGK11" s="46"/>
      <c r="HGL11" s="46"/>
      <c r="HGM11" s="46"/>
      <c r="HGN11" s="46"/>
      <c r="HGO11" s="46"/>
      <c r="HGP11" s="46"/>
      <c r="HGQ11" s="46"/>
      <c r="HGR11" s="46"/>
      <c r="HGS11" s="46"/>
      <c r="HGT11" s="46"/>
      <c r="HGU11" s="46"/>
      <c r="HGV11" s="46"/>
      <c r="HGW11" s="46"/>
      <c r="HGX11" s="46"/>
      <c r="HGY11" s="46"/>
      <c r="HGZ11" s="46"/>
      <c r="HHA11" s="46"/>
      <c r="HHB11" s="46"/>
      <c r="HHC11" s="46"/>
      <c r="HHD11" s="46"/>
      <c r="HHE11" s="46"/>
      <c r="HHF11" s="46"/>
      <c r="HHG11" s="46"/>
      <c r="HHH11" s="46"/>
      <c r="HHI11" s="46"/>
      <c r="HHJ11" s="46"/>
      <c r="HHK11" s="46"/>
      <c r="HHL11" s="46"/>
      <c r="HHM11" s="46"/>
      <c r="HHN11" s="46"/>
      <c r="HHO11" s="46"/>
      <c r="HHP11" s="46"/>
      <c r="HHQ11" s="46"/>
      <c r="HHR11" s="46"/>
      <c r="HHS11" s="46"/>
      <c r="HHT11" s="46"/>
      <c r="HHU11" s="46"/>
      <c r="HHV11" s="46"/>
      <c r="HHW11" s="46"/>
      <c r="HHX11" s="46"/>
      <c r="HHY11" s="46"/>
      <c r="HHZ11" s="46"/>
      <c r="HIA11" s="46"/>
      <c r="HIB11" s="46"/>
      <c r="HIC11" s="46"/>
      <c r="HID11" s="46"/>
      <c r="HIE11" s="46"/>
      <c r="HIF11" s="46"/>
      <c r="HIG11" s="46"/>
      <c r="HIH11" s="46"/>
      <c r="HII11" s="46"/>
      <c r="HIJ11" s="46"/>
      <c r="HIK11" s="46"/>
      <c r="HIL11" s="46"/>
      <c r="HIM11" s="46"/>
      <c r="HIN11" s="46"/>
      <c r="HIO11" s="46"/>
      <c r="HIP11" s="46"/>
      <c r="HIQ11" s="46"/>
      <c r="HIR11" s="46"/>
      <c r="HIS11" s="46"/>
      <c r="HIT11" s="46"/>
      <c r="HIU11" s="46"/>
      <c r="HIV11" s="46"/>
      <c r="HIW11" s="46"/>
      <c r="HIX11" s="46"/>
      <c r="HIY11" s="46"/>
      <c r="HIZ11" s="46"/>
      <c r="HJA11" s="46"/>
      <c r="HJB11" s="46"/>
      <c r="HJC11" s="46"/>
      <c r="HJD11" s="46"/>
      <c r="HJE11" s="46"/>
      <c r="HJF11" s="46"/>
      <c r="HJG11" s="46"/>
      <c r="HJH11" s="46"/>
      <c r="HJI11" s="46"/>
      <c r="HJJ11" s="46"/>
      <c r="HJK11" s="46"/>
      <c r="HJL11" s="46"/>
      <c r="HJM11" s="46"/>
      <c r="HJN11" s="46"/>
      <c r="HJO11" s="46"/>
      <c r="HJP11" s="46"/>
      <c r="HJQ11" s="46"/>
      <c r="HJR11" s="46"/>
      <c r="HJS11" s="46"/>
      <c r="HJT11" s="46"/>
      <c r="HJU11" s="46"/>
      <c r="HJV11" s="46"/>
      <c r="HJW11" s="46"/>
      <c r="HJX11" s="46"/>
      <c r="HJY11" s="46"/>
      <c r="HJZ11" s="46"/>
      <c r="HKA11" s="46"/>
      <c r="HKB11" s="46"/>
      <c r="HKC11" s="46"/>
      <c r="HKD11" s="46"/>
      <c r="HKE11" s="46"/>
      <c r="HKF11" s="46"/>
      <c r="HKG11" s="46"/>
      <c r="HKH11" s="46"/>
      <c r="HKI11" s="46"/>
      <c r="HKJ11" s="46"/>
      <c r="HKK11" s="46"/>
      <c r="HKL11" s="46"/>
      <c r="HKM11" s="46"/>
      <c r="HKN11" s="46"/>
      <c r="HKO11" s="46"/>
      <c r="HKP11" s="46"/>
      <c r="HKQ11" s="46"/>
      <c r="HKR11" s="46"/>
      <c r="HKS11" s="46"/>
      <c r="HKT11" s="46"/>
      <c r="HKU11" s="46"/>
      <c r="HKV11" s="46"/>
      <c r="HKW11" s="46"/>
      <c r="HKX11" s="46"/>
      <c r="HKY11" s="46"/>
      <c r="HKZ11" s="46"/>
      <c r="HLA11" s="46"/>
      <c r="HLB11" s="46"/>
      <c r="HLC11" s="46"/>
      <c r="HLD11" s="46"/>
      <c r="HLE11" s="46"/>
      <c r="HLF11" s="46"/>
      <c r="HLG11" s="46"/>
      <c r="HLH11" s="46"/>
      <c r="HLI11" s="46"/>
      <c r="HLJ11" s="46"/>
      <c r="HLK11" s="46"/>
      <c r="HLL11" s="46"/>
      <c r="HLM11" s="46"/>
      <c r="HLN11" s="46"/>
      <c r="HLO11" s="46"/>
      <c r="HLP11" s="46"/>
      <c r="HLQ11" s="46"/>
      <c r="HLR11" s="46"/>
      <c r="HLS11" s="46"/>
      <c r="HLT11" s="46"/>
      <c r="HLU11" s="46"/>
      <c r="HLV11" s="46"/>
      <c r="HLW11" s="46"/>
      <c r="HLX11" s="46"/>
      <c r="HLY11" s="46"/>
      <c r="HLZ11" s="46"/>
      <c r="HMA11" s="46"/>
      <c r="HMB11" s="46"/>
      <c r="HMC11" s="46"/>
      <c r="HMD11" s="46"/>
      <c r="HME11" s="46"/>
      <c r="HMF11" s="46"/>
      <c r="HMG11" s="46"/>
      <c r="HMH11" s="46"/>
      <c r="HMI11" s="46"/>
      <c r="HMJ11" s="46"/>
      <c r="HMK11" s="46"/>
      <c r="HML11" s="46"/>
      <c r="HMM11" s="46"/>
      <c r="HMN11" s="46"/>
      <c r="HMO11" s="46"/>
      <c r="HMP11" s="46"/>
      <c r="HMQ11" s="46"/>
      <c r="HMR11" s="46"/>
      <c r="HMS11" s="46"/>
      <c r="HMT11" s="46"/>
      <c r="HMU11" s="46"/>
      <c r="HMV11" s="46"/>
      <c r="HMW11" s="46"/>
      <c r="HMX11" s="46"/>
      <c r="HMY11" s="46"/>
      <c r="HMZ11" s="46"/>
      <c r="HNA11" s="46"/>
      <c r="HNB11" s="46"/>
      <c r="HNC11" s="46"/>
      <c r="HND11" s="46"/>
      <c r="HNE11" s="46"/>
      <c r="HNF11" s="46"/>
      <c r="HNG11" s="46"/>
      <c r="HNH11" s="46"/>
      <c r="HNI11" s="46"/>
      <c r="HNJ11" s="46"/>
      <c r="HNK11" s="46"/>
      <c r="HNL11" s="46"/>
      <c r="HNM11" s="46"/>
      <c r="HNN11" s="46"/>
      <c r="HNO11" s="46"/>
      <c r="HNP11" s="46"/>
      <c r="HNQ11" s="46"/>
      <c r="HNR11" s="46"/>
      <c r="HNS11" s="46"/>
      <c r="HNT11" s="46"/>
      <c r="HNU11" s="46"/>
      <c r="HNV11" s="46"/>
      <c r="HNW11" s="46"/>
      <c r="HNX11" s="46"/>
      <c r="HNY11" s="46"/>
      <c r="HNZ11" s="46"/>
      <c r="HOA11" s="46"/>
      <c r="HOB11" s="46"/>
      <c r="HOC11" s="46"/>
      <c r="HOD11" s="46"/>
      <c r="HOE11" s="46"/>
      <c r="HOF11" s="46"/>
      <c r="HOG11" s="46"/>
      <c r="HOH11" s="46"/>
      <c r="HOI11" s="46"/>
      <c r="HOJ11" s="46"/>
      <c r="HOK11" s="46"/>
      <c r="HOL11" s="46"/>
      <c r="HOM11" s="46"/>
      <c r="HON11" s="46"/>
      <c r="HOO11" s="46"/>
      <c r="HOP11" s="46"/>
      <c r="HOQ11" s="46"/>
      <c r="HOR11" s="46"/>
      <c r="HOS11" s="46"/>
      <c r="HOT11" s="46"/>
      <c r="HOU11" s="46"/>
      <c r="HOV11" s="46"/>
      <c r="HOW11" s="46"/>
      <c r="HOX11" s="46"/>
      <c r="HOY11" s="46"/>
      <c r="HOZ11" s="46"/>
      <c r="HPA11" s="46"/>
      <c r="HPB11" s="46"/>
      <c r="HPC11" s="46"/>
      <c r="HPD11" s="46"/>
      <c r="HPE11" s="46"/>
      <c r="HPF11" s="46"/>
      <c r="HPG11" s="46"/>
      <c r="HPH11" s="46"/>
      <c r="HPI11" s="46"/>
      <c r="HPJ11" s="46"/>
      <c r="HPK11" s="46"/>
      <c r="HPL11" s="46"/>
      <c r="HPM11" s="46"/>
      <c r="HPN11" s="46"/>
      <c r="HPO11" s="46"/>
      <c r="HPP11" s="46"/>
      <c r="HPQ11" s="46"/>
      <c r="HPR11" s="46"/>
      <c r="HPS11" s="46"/>
      <c r="HPT11" s="46"/>
      <c r="HPU11" s="46"/>
      <c r="HPV11" s="46"/>
      <c r="HPW11" s="46"/>
      <c r="HPX11" s="46"/>
      <c r="HPY11" s="46"/>
      <c r="HPZ11" s="46"/>
      <c r="HQA11" s="46"/>
      <c r="HQB11" s="46"/>
      <c r="HQC11" s="46"/>
      <c r="HQD11" s="46"/>
      <c r="HQE11" s="46"/>
      <c r="HQF11" s="46"/>
      <c r="HQG11" s="46"/>
      <c r="HQH11" s="46"/>
      <c r="HQI11" s="46"/>
      <c r="HQJ11" s="46"/>
      <c r="HQK11" s="46"/>
      <c r="HQL11" s="46"/>
      <c r="HQM11" s="46"/>
      <c r="HQN11" s="46"/>
      <c r="HQO11" s="46"/>
      <c r="HQP11" s="46"/>
      <c r="HQQ11" s="46"/>
      <c r="HQR11" s="46"/>
      <c r="HQS11" s="46"/>
      <c r="HQT11" s="46"/>
      <c r="HQU11" s="46"/>
      <c r="HQV11" s="46"/>
      <c r="HQW11" s="46"/>
      <c r="HQX11" s="46"/>
      <c r="HQY11" s="46"/>
      <c r="HQZ11" s="46"/>
      <c r="HRA11" s="46"/>
      <c r="HRB11" s="46"/>
      <c r="HRC11" s="46"/>
      <c r="HRD11" s="46"/>
      <c r="HRE11" s="46"/>
      <c r="HRF11" s="46"/>
      <c r="HRG11" s="46"/>
      <c r="HRH11" s="46"/>
      <c r="HRI11" s="46"/>
      <c r="HRJ11" s="46"/>
      <c r="HRK11" s="46"/>
      <c r="HRL11" s="46"/>
      <c r="HRM11" s="46"/>
      <c r="HRN11" s="46"/>
      <c r="HRO11" s="46"/>
      <c r="HRP11" s="46"/>
      <c r="HRQ11" s="46"/>
      <c r="HRR11" s="46"/>
      <c r="HRS11" s="46"/>
      <c r="HRT11" s="46"/>
      <c r="HRU11" s="46"/>
      <c r="HRV11" s="46"/>
      <c r="HRW11" s="46"/>
      <c r="HRX11" s="46"/>
      <c r="HRY11" s="46"/>
      <c r="HRZ11" s="46"/>
      <c r="HSA11" s="46"/>
      <c r="HSB11" s="46"/>
      <c r="HSC11" s="46"/>
      <c r="HSD11" s="46"/>
      <c r="HSE11" s="46"/>
      <c r="HSF11" s="46"/>
      <c r="HSG11" s="46"/>
      <c r="HSH11" s="46"/>
      <c r="HSI11" s="46"/>
      <c r="HSJ11" s="46"/>
      <c r="HSK11" s="46"/>
      <c r="HSL11" s="46"/>
      <c r="HSM11" s="46"/>
      <c r="HSN11" s="46"/>
      <c r="HSO11" s="46"/>
      <c r="HSP11" s="46"/>
      <c r="HSQ11" s="46"/>
      <c r="HSR11" s="46"/>
      <c r="HSS11" s="46"/>
      <c r="HST11" s="46"/>
      <c r="HSU11" s="46"/>
      <c r="HSV11" s="46"/>
      <c r="HSW11" s="46"/>
      <c r="HSX11" s="46"/>
      <c r="HSY11" s="46"/>
      <c r="HSZ11" s="46"/>
      <c r="HTA11" s="46"/>
      <c r="HTB11" s="46"/>
      <c r="HTC11" s="46"/>
      <c r="HTD11" s="46"/>
      <c r="HTE11" s="46"/>
      <c r="HTF11" s="46"/>
      <c r="HTG11" s="46"/>
      <c r="HTH11" s="46"/>
      <c r="HTI11" s="46"/>
      <c r="HTJ11" s="46"/>
      <c r="HTK11" s="46"/>
      <c r="HTL11" s="46"/>
      <c r="HTM11" s="46"/>
      <c r="HTN11" s="46"/>
      <c r="HTO11" s="46"/>
      <c r="HTP11" s="46"/>
      <c r="HTQ11" s="46"/>
      <c r="HTR11" s="46"/>
      <c r="HTS11" s="46"/>
      <c r="HTT11" s="46"/>
      <c r="HTU11" s="46"/>
      <c r="HTV11" s="46"/>
      <c r="HTW11" s="46"/>
      <c r="HTX11" s="46"/>
      <c r="HTY11" s="46"/>
      <c r="HTZ11" s="46"/>
      <c r="HUA11" s="46"/>
      <c r="HUB11" s="46"/>
      <c r="HUC11" s="46"/>
      <c r="HUD11" s="46"/>
      <c r="HUE11" s="46"/>
      <c r="HUF11" s="46"/>
      <c r="HUG11" s="46"/>
      <c r="HUH11" s="46"/>
      <c r="HUI11" s="46"/>
      <c r="HUJ11" s="46"/>
      <c r="HUK11" s="46"/>
      <c r="HUL11" s="46"/>
      <c r="HUM11" s="46"/>
      <c r="HUN11" s="46"/>
      <c r="HUO11" s="46"/>
      <c r="HUP11" s="46"/>
      <c r="HUQ11" s="46"/>
      <c r="HUR11" s="46"/>
      <c r="HUS11" s="46"/>
      <c r="HUT11" s="46"/>
      <c r="HUU11" s="46"/>
      <c r="HUV11" s="46"/>
      <c r="HUW11" s="46"/>
      <c r="HUX11" s="46"/>
      <c r="HUY11" s="46"/>
      <c r="HUZ11" s="46"/>
      <c r="HVA11" s="46"/>
      <c r="HVB11" s="46"/>
      <c r="HVC11" s="46"/>
      <c r="HVD11" s="46"/>
      <c r="HVE11" s="46"/>
      <c r="HVF11" s="46"/>
      <c r="HVG11" s="46"/>
      <c r="HVH11" s="46"/>
      <c r="HVI11" s="46"/>
      <c r="HVJ11" s="46"/>
      <c r="HVK11" s="46"/>
      <c r="HVL11" s="46"/>
      <c r="HVM11" s="46"/>
      <c r="HVN11" s="46"/>
      <c r="HVO11" s="46"/>
      <c r="HVP11" s="46"/>
      <c r="HVQ11" s="46"/>
      <c r="HVR11" s="46"/>
      <c r="HVS11" s="46"/>
      <c r="HVT11" s="46"/>
      <c r="HVU11" s="46"/>
      <c r="HVV11" s="46"/>
      <c r="HVW11" s="46"/>
      <c r="HVX11" s="46"/>
      <c r="HVY11" s="46"/>
      <c r="HVZ11" s="46"/>
      <c r="HWA11" s="46"/>
      <c r="HWB11" s="46"/>
      <c r="HWC11" s="46"/>
      <c r="HWD11" s="46"/>
      <c r="HWE11" s="46"/>
      <c r="HWF11" s="46"/>
      <c r="HWG11" s="46"/>
      <c r="HWH11" s="46"/>
      <c r="HWI11" s="46"/>
      <c r="HWJ11" s="46"/>
      <c r="HWK11" s="46"/>
      <c r="HWL11" s="46"/>
      <c r="HWM11" s="46"/>
      <c r="HWN11" s="46"/>
      <c r="HWO11" s="46"/>
      <c r="HWP11" s="46"/>
      <c r="HWQ11" s="46"/>
      <c r="HWR11" s="46"/>
      <c r="HWS11" s="46"/>
      <c r="HWT11" s="46"/>
      <c r="HWU11" s="46"/>
      <c r="HWV11" s="46"/>
      <c r="HWW11" s="46"/>
      <c r="HWX11" s="46"/>
      <c r="HWY11" s="46"/>
      <c r="HWZ11" s="46"/>
      <c r="HXA11" s="46"/>
      <c r="HXB11" s="46"/>
      <c r="HXC11" s="46"/>
      <c r="HXD11" s="46"/>
      <c r="HXE11" s="46"/>
      <c r="HXF11" s="46"/>
      <c r="HXG11" s="46"/>
      <c r="HXH11" s="46"/>
      <c r="HXI11" s="46"/>
      <c r="HXJ11" s="46"/>
      <c r="HXK11" s="46"/>
      <c r="HXL11" s="46"/>
      <c r="HXM11" s="46"/>
      <c r="HXN11" s="46"/>
      <c r="HXO11" s="46"/>
      <c r="HXP11" s="46"/>
      <c r="HXQ11" s="46"/>
      <c r="HXR11" s="46"/>
      <c r="HXS11" s="46"/>
      <c r="HXT11" s="46"/>
      <c r="HXU11" s="46"/>
      <c r="HXV11" s="46"/>
      <c r="HXW11" s="46"/>
      <c r="HXX11" s="46"/>
      <c r="HXY11" s="46"/>
      <c r="HXZ11" s="46"/>
      <c r="HYA11" s="46"/>
      <c r="HYB11" s="46"/>
      <c r="HYC11" s="46"/>
      <c r="HYD11" s="46"/>
      <c r="HYE11" s="46"/>
      <c r="HYF11" s="46"/>
      <c r="HYG11" s="46"/>
      <c r="HYH11" s="46"/>
      <c r="HYI11" s="46"/>
      <c r="HYJ11" s="46"/>
      <c r="HYK11" s="46"/>
      <c r="HYL11" s="46"/>
      <c r="HYM11" s="46"/>
      <c r="HYN11" s="46"/>
      <c r="HYO11" s="46"/>
      <c r="HYP11" s="46"/>
      <c r="HYQ11" s="46"/>
      <c r="HYR11" s="46"/>
      <c r="HYS11" s="46"/>
      <c r="HYT11" s="46"/>
      <c r="HYU11" s="46"/>
      <c r="HYV11" s="46"/>
      <c r="HYW11" s="46"/>
      <c r="HYX11" s="46"/>
      <c r="HYY11" s="46"/>
      <c r="HYZ11" s="46"/>
      <c r="HZA11" s="46"/>
      <c r="HZB11" s="46"/>
      <c r="HZC11" s="46"/>
      <c r="HZD11" s="46"/>
      <c r="HZE11" s="46"/>
      <c r="HZF11" s="46"/>
      <c r="HZG11" s="46"/>
      <c r="HZH11" s="46"/>
      <c r="HZI11" s="46"/>
      <c r="HZJ11" s="46"/>
      <c r="HZK11" s="46"/>
      <c r="HZL11" s="46"/>
      <c r="HZM11" s="46"/>
      <c r="HZN11" s="46"/>
      <c r="HZO11" s="46"/>
      <c r="HZP11" s="46"/>
      <c r="HZQ11" s="46"/>
      <c r="HZR11" s="46"/>
      <c r="HZS11" s="46"/>
      <c r="HZT11" s="46"/>
      <c r="HZU11" s="46"/>
      <c r="HZV11" s="46"/>
      <c r="HZW11" s="46"/>
      <c r="HZX11" s="46"/>
      <c r="HZY11" s="46"/>
      <c r="HZZ11" s="46"/>
      <c r="IAA11" s="46"/>
      <c r="IAB11" s="46"/>
      <c r="IAC11" s="46"/>
      <c r="IAD11" s="46"/>
      <c r="IAE11" s="46"/>
      <c r="IAF11" s="46"/>
      <c r="IAG11" s="46"/>
      <c r="IAH11" s="46"/>
      <c r="IAI11" s="46"/>
      <c r="IAJ11" s="46"/>
      <c r="IAK11" s="46"/>
      <c r="IAL11" s="46"/>
      <c r="IAM11" s="46"/>
      <c r="IAN11" s="46"/>
      <c r="IAO11" s="46"/>
      <c r="IAP11" s="46"/>
      <c r="IAQ11" s="46"/>
      <c r="IAR11" s="46"/>
      <c r="IAS11" s="46"/>
      <c r="IAT11" s="46"/>
      <c r="IAU11" s="46"/>
      <c r="IAV11" s="46"/>
      <c r="IAW11" s="46"/>
      <c r="IAX11" s="46"/>
      <c r="IAY11" s="46"/>
      <c r="IAZ11" s="46"/>
      <c r="IBA11" s="46"/>
      <c r="IBB11" s="46"/>
      <c r="IBC11" s="46"/>
      <c r="IBD11" s="46"/>
      <c r="IBE11" s="46"/>
      <c r="IBF11" s="46"/>
      <c r="IBG11" s="46"/>
      <c r="IBH11" s="46"/>
      <c r="IBI11" s="46"/>
      <c r="IBJ11" s="46"/>
      <c r="IBK11" s="46"/>
      <c r="IBL11" s="46"/>
      <c r="IBM11" s="46"/>
      <c r="IBN11" s="46"/>
      <c r="IBO11" s="46"/>
      <c r="IBP11" s="46"/>
      <c r="IBQ11" s="46"/>
      <c r="IBR11" s="46"/>
      <c r="IBS11" s="46"/>
      <c r="IBT11" s="46"/>
      <c r="IBU11" s="46"/>
      <c r="IBV11" s="46"/>
      <c r="IBW11" s="46"/>
      <c r="IBX11" s="46"/>
      <c r="IBY11" s="46"/>
      <c r="IBZ11" s="46"/>
      <c r="ICA11" s="46"/>
      <c r="ICB11" s="46"/>
      <c r="ICC11" s="46"/>
      <c r="ICD11" s="46"/>
      <c r="ICE11" s="46"/>
      <c r="ICF11" s="46"/>
      <c r="ICG11" s="46"/>
      <c r="ICH11" s="46"/>
      <c r="ICI11" s="46"/>
      <c r="ICJ11" s="46"/>
      <c r="ICK11" s="46"/>
      <c r="ICL11" s="46"/>
      <c r="ICM11" s="46"/>
      <c r="ICN11" s="46"/>
      <c r="ICO11" s="46"/>
      <c r="ICP11" s="46"/>
      <c r="ICQ11" s="46"/>
      <c r="ICR11" s="46"/>
      <c r="ICS11" s="46"/>
      <c r="ICT11" s="46"/>
      <c r="ICU11" s="46"/>
      <c r="ICV11" s="46"/>
      <c r="ICW11" s="46"/>
      <c r="ICX11" s="46"/>
      <c r="ICY11" s="46"/>
      <c r="ICZ11" s="46"/>
      <c r="IDA11" s="46"/>
      <c r="IDB11" s="46"/>
      <c r="IDC11" s="46"/>
      <c r="IDD11" s="46"/>
      <c r="IDE11" s="46"/>
      <c r="IDF11" s="46"/>
      <c r="IDG11" s="46"/>
      <c r="IDH11" s="46"/>
      <c r="IDI11" s="46"/>
      <c r="IDJ11" s="46"/>
      <c r="IDK11" s="46"/>
      <c r="IDL11" s="46"/>
      <c r="IDM11" s="46"/>
      <c r="IDN11" s="46"/>
      <c r="IDO11" s="46"/>
      <c r="IDP11" s="46"/>
      <c r="IDQ11" s="46"/>
      <c r="IDR11" s="46"/>
      <c r="IDS11" s="46"/>
      <c r="IDT11" s="46"/>
      <c r="IDU11" s="46"/>
      <c r="IDV11" s="46"/>
      <c r="IDW11" s="46"/>
      <c r="IDX11" s="46"/>
      <c r="IDY11" s="46"/>
      <c r="IDZ11" s="46"/>
      <c r="IEA11" s="46"/>
      <c r="IEB11" s="46"/>
      <c r="IEC11" s="46"/>
      <c r="IED11" s="46"/>
      <c r="IEE11" s="46"/>
      <c r="IEF11" s="46"/>
      <c r="IEG11" s="46"/>
      <c r="IEH11" s="46"/>
      <c r="IEI11" s="46"/>
      <c r="IEJ11" s="46"/>
      <c r="IEK11" s="46"/>
      <c r="IEL11" s="46"/>
      <c r="IEM11" s="46"/>
      <c r="IEN11" s="46"/>
      <c r="IEO11" s="46"/>
      <c r="IEP11" s="46"/>
      <c r="IEQ11" s="46"/>
      <c r="IER11" s="46"/>
      <c r="IES11" s="46"/>
      <c r="IET11" s="46"/>
      <c r="IEU11" s="46"/>
      <c r="IEV11" s="46"/>
      <c r="IEW11" s="46"/>
      <c r="IEX11" s="46"/>
      <c r="IEY11" s="46"/>
      <c r="IEZ11" s="46"/>
      <c r="IFA11" s="46"/>
      <c r="IFB11" s="46"/>
      <c r="IFC11" s="46"/>
      <c r="IFD11" s="46"/>
      <c r="IFE11" s="46"/>
      <c r="IFF11" s="46"/>
      <c r="IFG11" s="46"/>
      <c r="IFH11" s="46"/>
      <c r="IFI11" s="46"/>
      <c r="IFJ11" s="46"/>
      <c r="IFK11" s="46"/>
      <c r="IFL11" s="46"/>
      <c r="IFM11" s="46"/>
      <c r="IFN11" s="46"/>
      <c r="IFO11" s="46"/>
      <c r="IFP11" s="46"/>
      <c r="IFQ11" s="46"/>
      <c r="IFR11" s="46"/>
      <c r="IFS11" s="46"/>
      <c r="IFT11" s="46"/>
      <c r="IFU11" s="46"/>
      <c r="IFV11" s="46"/>
      <c r="IFW11" s="46"/>
      <c r="IFX11" s="46"/>
      <c r="IFY11" s="46"/>
      <c r="IFZ11" s="46"/>
      <c r="IGA11" s="46"/>
      <c r="IGB11" s="46"/>
      <c r="IGC11" s="46"/>
      <c r="IGD11" s="46"/>
      <c r="IGE11" s="46"/>
      <c r="IGF11" s="46"/>
      <c r="IGG11" s="46"/>
      <c r="IGH11" s="46"/>
      <c r="IGI11" s="46"/>
      <c r="IGJ11" s="46"/>
      <c r="IGK11" s="46"/>
      <c r="IGL11" s="46"/>
      <c r="IGM11" s="46"/>
      <c r="IGN11" s="46"/>
      <c r="IGO11" s="46"/>
      <c r="IGP11" s="46"/>
      <c r="IGQ11" s="46"/>
      <c r="IGR11" s="46"/>
      <c r="IGS11" s="46"/>
      <c r="IGT11" s="46"/>
      <c r="IGU11" s="46"/>
      <c r="IGV11" s="46"/>
      <c r="IGW11" s="46"/>
      <c r="IGX11" s="46"/>
      <c r="IGY11" s="46"/>
      <c r="IGZ11" s="46"/>
      <c r="IHA11" s="46"/>
      <c r="IHB11" s="46"/>
      <c r="IHC11" s="46"/>
      <c r="IHD11" s="46"/>
      <c r="IHE11" s="46"/>
      <c r="IHF11" s="46"/>
      <c r="IHG11" s="46"/>
      <c r="IHH11" s="46"/>
      <c r="IHI11" s="46"/>
      <c r="IHJ11" s="46"/>
      <c r="IHK11" s="46"/>
      <c r="IHL11" s="46"/>
      <c r="IHM11" s="46"/>
      <c r="IHN11" s="46"/>
      <c r="IHO11" s="46"/>
      <c r="IHP11" s="46"/>
      <c r="IHQ11" s="46"/>
      <c r="IHR11" s="46"/>
      <c r="IHS11" s="46"/>
      <c r="IHT11" s="46"/>
      <c r="IHU11" s="46"/>
      <c r="IHV11" s="46"/>
      <c r="IHW11" s="46"/>
      <c r="IHX11" s="46"/>
      <c r="IHY11" s="46"/>
      <c r="IHZ11" s="46"/>
      <c r="IIA11" s="46"/>
      <c r="IIB11" s="46"/>
      <c r="IIC11" s="46"/>
      <c r="IID11" s="46"/>
      <c r="IIE11" s="46"/>
      <c r="IIF11" s="46"/>
      <c r="IIG11" s="46"/>
      <c r="IIH11" s="46"/>
      <c r="III11" s="46"/>
      <c r="IIJ11" s="46"/>
      <c r="IIK11" s="46"/>
      <c r="IIL11" s="46"/>
      <c r="IIM11" s="46"/>
      <c r="IIN11" s="46"/>
      <c r="IIO11" s="46"/>
      <c r="IIP11" s="46"/>
      <c r="IIQ11" s="46"/>
      <c r="IIR11" s="46"/>
      <c r="IIS11" s="46"/>
      <c r="IIT11" s="46"/>
      <c r="IIU11" s="46"/>
      <c r="IIV11" s="46"/>
      <c r="IIW11" s="46"/>
      <c r="IIX11" s="46"/>
      <c r="IIY11" s="46"/>
      <c r="IIZ11" s="46"/>
      <c r="IJA11" s="46"/>
      <c r="IJB11" s="46"/>
      <c r="IJC11" s="46"/>
      <c r="IJD11" s="46"/>
      <c r="IJE11" s="46"/>
      <c r="IJF11" s="46"/>
      <c r="IJG11" s="46"/>
      <c r="IJH11" s="46"/>
      <c r="IJI11" s="46"/>
      <c r="IJJ11" s="46"/>
      <c r="IJK11" s="46"/>
      <c r="IJL11" s="46"/>
      <c r="IJM11" s="46"/>
      <c r="IJN11" s="46"/>
      <c r="IJO11" s="46"/>
      <c r="IJP11" s="46"/>
      <c r="IJQ11" s="46"/>
      <c r="IJR11" s="46"/>
      <c r="IJS11" s="46"/>
      <c r="IJT11" s="46"/>
      <c r="IJU11" s="46"/>
      <c r="IJV11" s="46"/>
      <c r="IJW11" s="46"/>
      <c r="IJX11" s="46"/>
      <c r="IJY11" s="46"/>
      <c r="IJZ11" s="46"/>
      <c r="IKA11" s="46"/>
      <c r="IKB11" s="46"/>
      <c r="IKC11" s="46"/>
      <c r="IKD11" s="46"/>
      <c r="IKE11" s="46"/>
      <c r="IKF11" s="46"/>
      <c r="IKG11" s="46"/>
      <c r="IKH11" s="46"/>
      <c r="IKI11" s="46"/>
      <c r="IKJ11" s="46"/>
      <c r="IKK11" s="46"/>
      <c r="IKL11" s="46"/>
      <c r="IKM11" s="46"/>
      <c r="IKN11" s="46"/>
      <c r="IKO11" s="46"/>
      <c r="IKP11" s="46"/>
      <c r="IKQ11" s="46"/>
      <c r="IKR11" s="46"/>
      <c r="IKS11" s="46"/>
      <c r="IKT11" s="46"/>
      <c r="IKU11" s="46"/>
      <c r="IKV11" s="46"/>
      <c r="IKW11" s="46"/>
      <c r="IKX11" s="46"/>
      <c r="IKY11" s="46"/>
      <c r="IKZ11" s="46"/>
      <c r="ILA11" s="46"/>
      <c r="ILB11" s="46"/>
      <c r="ILC11" s="46"/>
      <c r="ILD11" s="46"/>
      <c r="ILE11" s="46"/>
      <c r="ILF11" s="46"/>
      <c r="ILG11" s="46"/>
      <c r="ILH11" s="46"/>
      <c r="ILI11" s="46"/>
      <c r="ILJ11" s="46"/>
      <c r="ILK11" s="46"/>
      <c r="ILL11" s="46"/>
      <c r="ILM11" s="46"/>
      <c r="ILN11" s="46"/>
      <c r="ILO11" s="46"/>
      <c r="ILP11" s="46"/>
      <c r="ILQ11" s="46"/>
      <c r="ILR11" s="46"/>
      <c r="ILS11" s="46"/>
      <c r="ILT11" s="46"/>
      <c r="ILU11" s="46"/>
      <c r="ILV11" s="46"/>
      <c r="ILW11" s="46"/>
      <c r="ILX11" s="46"/>
      <c r="ILY11" s="46"/>
      <c r="ILZ11" s="46"/>
      <c r="IMA11" s="46"/>
      <c r="IMB11" s="46"/>
      <c r="IMC11" s="46"/>
      <c r="IMD11" s="46"/>
      <c r="IME11" s="46"/>
      <c r="IMF11" s="46"/>
      <c r="IMG11" s="46"/>
      <c r="IMH11" s="46"/>
      <c r="IMI11" s="46"/>
      <c r="IMJ11" s="46"/>
      <c r="IMK11" s="46"/>
      <c r="IML11" s="46"/>
      <c r="IMM11" s="46"/>
      <c r="IMN11" s="46"/>
      <c r="IMO11" s="46"/>
      <c r="IMP11" s="46"/>
      <c r="IMQ11" s="46"/>
      <c r="IMR11" s="46"/>
      <c r="IMS11" s="46"/>
      <c r="IMT11" s="46"/>
      <c r="IMU11" s="46"/>
      <c r="IMV11" s="46"/>
      <c r="IMW11" s="46"/>
      <c r="IMX11" s="46"/>
      <c r="IMY11" s="46"/>
      <c r="IMZ11" s="46"/>
      <c r="INA11" s="46"/>
      <c r="INB11" s="46"/>
      <c r="INC11" s="46"/>
      <c r="IND11" s="46"/>
      <c r="INE11" s="46"/>
      <c r="INF11" s="46"/>
      <c r="ING11" s="46"/>
      <c r="INH11" s="46"/>
      <c r="INI11" s="46"/>
      <c r="INJ11" s="46"/>
      <c r="INK11" s="46"/>
      <c r="INL11" s="46"/>
      <c r="INM11" s="46"/>
      <c r="INN11" s="46"/>
      <c r="INO11" s="46"/>
      <c r="INP11" s="46"/>
      <c r="INQ11" s="46"/>
      <c r="INR11" s="46"/>
      <c r="INS11" s="46"/>
      <c r="INT11" s="46"/>
      <c r="INU11" s="46"/>
      <c r="INV11" s="46"/>
      <c r="INW11" s="46"/>
      <c r="INX11" s="46"/>
      <c r="INY11" s="46"/>
      <c r="INZ11" s="46"/>
      <c r="IOA11" s="46"/>
      <c r="IOB11" s="46"/>
      <c r="IOC11" s="46"/>
      <c r="IOD11" s="46"/>
      <c r="IOE11" s="46"/>
      <c r="IOF11" s="46"/>
      <c r="IOG11" s="46"/>
      <c r="IOH11" s="46"/>
      <c r="IOI11" s="46"/>
      <c r="IOJ11" s="46"/>
      <c r="IOK11" s="46"/>
      <c r="IOL11" s="46"/>
      <c r="IOM11" s="46"/>
      <c r="ION11" s="46"/>
      <c r="IOO11" s="46"/>
      <c r="IOP11" s="46"/>
      <c r="IOQ11" s="46"/>
      <c r="IOR11" s="46"/>
      <c r="IOS11" s="46"/>
      <c r="IOT11" s="46"/>
      <c r="IOU11" s="46"/>
      <c r="IOV11" s="46"/>
      <c r="IOW11" s="46"/>
      <c r="IOX11" s="46"/>
      <c r="IOY11" s="46"/>
      <c r="IOZ11" s="46"/>
      <c r="IPA11" s="46"/>
      <c r="IPB11" s="46"/>
      <c r="IPC11" s="46"/>
      <c r="IPD11" s="46"/>
      <c r="IPE11" s="46"/>
      <c r="IPF11" s="46"/>
      <c r="IPG11" s="46"/>
      <c r="IPH11" s="46"/>
      <c r="IPI11" s="46"/>
      <c r="IPJ11" s="46"/>
      <c r="IPK11" s="46"/>
      <c r="IPL11" s="46"/>
      <c r="IPM11" s="46"/>
      <c r="IPN11" s="46"/>
      <c r="IPO11" s="46"/>
      <c r="IPP11" s="46"/>
      <c r="IPQ11" s="46"/>
      <c r="IPR11" s="46"/>
      <c r="IPS11" s="46"/>
      <c r="IPT11" s="46"/>
      <c r="IPU11" s="46"/>
      <c r="IPV11" s="46"/>
      <c r="IPW11" s="46"/>
      <c r="IPX11" s="46"/>
      <c r="IPY11" s="46"/>
      <c r="IPZ11" s="46"/>
      <c r="IQA11" s="46"/>
      <c r="IQB11" s="46"/>
      <c r="IQC11" s="46"/>
      <c r="IQD11" s="46"/>
      <c r="IQE11" s="46"/>
      <c r="IQF11" s="46"/>
      <c r="IQG11" s="46"/>
      <c r="IQH11" s="46"/>
      <c r="IQI11" s="46"/>
      <c r="IQJ11" s="46"/>
      <c r="IQK11" s="46"/>
      <c r="IQL11" s="46"/>
      <c r="IQM11" s="46"/>
      <c r="IQN11" s="46"/>
      <c r="IQO11" s="46"/>
      <c r="IQP11" s="46"/>
      <c r="IQQ11" s="46"/>
      <c r="IQR11" s="46"/>
      <c r="IQS11" s="46"/>
      <c r="IQT11" s="46"/>
      <c r="IQU11" s="46"/>
      <c r="IQV11" s="46"/>
      <c r="IQW11" s="46"/>
      <c r="IQX11" s="46"/>
      <c r="IQY11" s="46"/>
      <c r="IQZ11" s="46"/>
      <c r="IRA11" s="46"/>
      <c r="IRB11" s="46"/>
      <c r="IRC11" s="46"/>
      <c r="IRD11" s="46"/>
      <c r="IRE11" s="46"/>
      <c r="IRF11" s="46"/>
      <c r="IRG11" s="46"/>
      <c r="IRH11" s="46"/>
      <c r="IRI11" s="46"/>
      <c r="IRJ11" s="46"/>
      <c r="IRK11" s="46"/>
      <c r="IRL11" s="46"/>
      <c r="IRM11" s="46"/>
      <c r="IRN11" s="46"/>
      <c r="IRO11" s="46"/>
      <c r="IRP11" s="46"/>
      <c r="IRQ11" s="46"/>
      <c r="IRR11" s="46"/>
      <c r="IRS11" s="46"/>
      <c r="IRT11" s="46"/>
      <c r="IRU11" s="46"/>
      <c r="IRV11" s="46"/>
      <c r="IRW11" s="46"/>
      <c r="IRX11" s="46"/>
      <c r="IRY11" s="46"/>
      <c r="IRZ11" s="46"/>
      <c r="ISA11" s="46"/>
      <c r="ISB11" s="46"/>
      <c r="ISC11" s="46"/>
      <c r="ISD11" s="46"/>
      <c r="ISE11" s="46"/>
      <c r="ISF11" s="46"/>
      <c r="ISG11" s="46"/>
      <c r="ISH11" s="46"/>
      <c r="ISI11" s="46"/>
      <c r="ISJ11" s="46"/>
      <c r="ISK11" s="46"/>
      <c r="ISL11" s="46"/>
      <c r="ISM11" s="46"/>
      <c r="ISN11" s="46"/>
      <c r="ISO11" s="46"/>
      <c r="ISP11" s="46"/>
      <c r="ISQ11" s="46"/>
      <c r="ISR11" s="46"/>
      <c r="ISS11" s="46"/>
      <c r="IST11" s="46"/>
      <c r="ISU11" s="46"/>
      <c r="ISV11" s="46"/>
      <c r="ISW11" s="46"/>
      <c r="ISX11" s="46"/>
      <c r="ISY11" s="46"/>
      <c r="ISZ11" s="46"/>
      <c r="ITA11" s="46"/>
      <c r="ITB11" s="46"/>
      <c r="ITC11" s="46"/>
      <c r="ITD11" s="46"/>
      <c r="ITE11" s="46"/>
      <c r="ITF11" s="46"/>
      <c r="ITG11" s="46"/>
      <c r="ITH11" s="46"/>
      <c r="ITI11" s="46"/>
      <c r="ITJ11" s="46"/>
      <c r="ITK11" s="46"/>
      <c r="ITL11" s="46"/>
      <c r="ITM11" s="46"/>
      <c r="ITN11" s="46"/>
      <c r="ITO11" s="46"/>
      <c r="ITP11" s="46"/>
      <c r="ITQ11" s="46"/>
      <c r="ITR11" s="46"/>
      <c r="ITS11" s="46"/>
      <c r="ITT11" s="46"/>
      <c r="ITU11" s="46"/>
      <c r="ITV11" s="46"/>
      <c r="ITW11" s="46"/>
      <c r="ITX11" s="46"/>
      <c r="ITY11" s="46"/>
      <c r="ITZ11" s="46"/>
      <c r="IUA11" s="46"/>
      <c r="IUB11" s="46"/>
      <c r="IUC11" s="46"/>
      <c r="IUD11" s="46"/>
      <c r="IUE11" s="46"/>
      <c r="IUF11" s="46"/>
      <c r="IUG11" s="46"/>
      <c r="IUH11" s="46"/>
      <c r="IUI11" s="46"/>
      <c r="IUJ11" s="46"/>
      <c r="IUK11" s="46"/>
      <c r="IUL11" s="46"/>
      <c r="IUM11" s="46"/>
      <c r="IUN11" s="46"/>
      <c r="IUO11" s="46"/>
      <c r="IUP11" s="46"/>
      <c r="IUQ11" s="46"/>
      <c r="IUR11" s="46"/>
      <c r="IUS11" s="46"/>
      <c r="IUT11" s="46"/>
      <c r="IUU11" s="46"/>
      <c r="IUV11" s="46"/>
      <c r="IUW11" s="46"/>
      <c r="IUX11" s="46"/>
      <c r="IUY11" s="46"/>
      <c r="IUZ11" s="46"/>
      <c r="IVA11" s="46"/>
      <c r="IVB11" s="46"/>
      <c r="IVC11" s="46"/>
      <c r="IVD11" s="46"/>
      <c r="IVE11" s="46"/>
      <c r="IVF11" s="46"/>
      <c r="IVG11" s="46"/>
      <c r="IVH11" s="46"/>
      <c r="IVI11" s="46"/>
      <c r="IVJ11" s="46"/>
      <c r="IVK11" s="46"/>
      <c r="IVL11" s="46"/>
      <c r="IVM11" s="46"/>
      <c r="IVN11" s="46"/>
      <c r="IVO11" s="46"/>
      <c r="IVP11" s="46"/>
      <c r="IVQ11" s="46"/>
      <c r="IVR11" s="46"/>
      <c r="IVS11" s="46"/>
      <c r="IVT11" s="46"/>
      <c r="IVU11" s="46"/>
      <c r="IVV11" s="46"/>
      <c r="IVW11" s="46"/>
      <c r="IVX11" s="46"/>
      <c r="IVY11" s="46"/>
      <c r="IVZ11" s="46"/>
      <c r="IWA11" s="46"/>
      <c r="IWB11" s="46"/>
      <c r="IWC11" s="46"/>
      <c r="IWD11" s="46"/>
      <c r="IWE11" s="46"/>
      <c r="IWF11" s="46"/>
      <c r="IWG11" s="46"/>
      <c r="IWH11" s="46"/>
      <c r="IWI11" s="46"/>
      <c r="IWJ11" s="46"/>
      <c r="IWK11" s="46"/>
      <c r="IWL11" s="46"/>
      <c r="IWM11" s="46"/>
      <c r="IWN11" s="46"/>
      <c r="IWO11" s="46"/>
      <c r="IWP11" s="46"/>
      <c r="IWQ11" s="46"/>
      <c r="IWR11" s="46"/>
      <c r="IWS11" s="46"/>
      <c r="IWT11" s="46"/>
      <c r="IWU11" s="46"/>
      <c r="IWV11" s="46"/>
      <c r="IWW11" s="46"/>
      <c r="IWX11" s="46"/>
      <c r="IWY11" s="46"/>
      <c r="IWZ11" s="46"/>
      <c r="IXA11" s="46"/>
      <c r="IXB11" s="46"/>
      <c r="IXC11" s="46"/>
      <c r="IXD11" s="46"/>
      <c r="IXE11" s="46"/>
      <c r="IXF11" s="46"/>
      <c r="IXG11" s="46"/>
      <c r="IXH11" s="46"/>
      <c r="IXI11" s="46"/>
      <c r="IXJ11" s="46"/>
      <c r="IXK11" s="46"/>
      <c r="IXL11" s="46"/>
      <c r="IXM11" s="46"/>
      <c r="IXN11" s="46"/>
      <c r="IXO11" s="46"/>
      <c r="IXP11" s="46"/>
      <c r="IXQ11" s="46"/>
      <c r="IXR11" s="46"/>
      <c r="IXS11" s="46"/>
      <c r="IXT11" s="46"/>
      <c r="IXU11" s="46"/>
      <c r="IXV11" s="46"/>
      <c r="IXW11" s="46"/>
      <c r="IXX11" s="46"/>
      <c r="IXY11" s="46"/>
      <c r="IXZ11" s="46"/>
      <c r="IYA11" s="46"/>
      <c r="IYB11" s="46"/>
      <c r="IYC11" s="46"/>
      <c r="IYD11" s="46"/>
      <c r="IYE11" s="46"/>
      <c r="IYF11" s="46"/>
      <c r="IYG11" s="46"/>
      <c r="IYH11" s="46"/>
      <c r="IYI11" s="46"/>
      <c r="IYJ11" s="46"/>
      <c r="IYK11" s="46"/>
      <c r="IYL11" s="46"/>
      <c r="IYM11" s="46"/>
      <c r="IYN11" s="46"/>
      <c r="IYO11" s="46"/>
      <c r="IYP11" s="46"/>
      <c r="IYQ11" s="46"/>
      <c r="IYR11" s="46"/>
      <c r="IYS11" s="46"/>
      <c r="IYT11" s="46"/>
      <c r="IYU11" s="46"/>
      <c r="IYV11" s="46"/>
      <c r="IYW11" s="46"/>
      <c r="IYX11" s="46"/>
      <c r="IYY11" s="46"/>
      <c r="IYZ11" s="46"/>
      <c r="IZA11" s="46"/>
      <c r="IZB11" s="46"/>
      <c r="IZC11" s="46"/>
      <c r="IZD11" s="46"/>
      <c r="IZE11" s="46"/>
      <c r="IZF11" s="46"/>
      <c r="IZG11" s="46"/>
      <c r="IZH11" s="46"/>
      <c r="IZI11" s="46"/>
      <c r="IZJ11" s="46"/>
      <c r="IZK11" s="46"/>
      <c r="IZL11" s="46"/>
      <c r="IZM11" s="46"/>
      <c r="IZN11" s="46"/>
      <c r="IZO11" s="46"/>
      <c r="IZP11" s="46"/>
      <c r="IZQ11" s="46"/>
      <c r="IZR11" s="46"/>
      <c r="IZS11" s="46"/>
      <c r="IZT11" s="46"/>
      <c r="IZU11" s="46"/>
      <c r="IZV11" s="46"/>
      <c r="IZW11" s="46"/>
      <c r="IZX11" s="46"/>
      <c r="IZY11" s="46"/>
      <c r="IZZ11" s="46"/>
      <c r="JAA11" s="46"/>
      <c r="JAB11" s="46"/>
      <c r="JAC11" s="46"/>
      <c r="JAD11" s="46"/>
      <c r="JAE11" s="46"/>
      <c r="JAF11" s="46"/>
      <c r="JAG11" s="46"/>
      <c r="JAH11" s="46"/>
      <c r="JAI11" s="46"/>
      <c r="JAJ11" s="46"/>
      <c r="JAK11" s="46"/>
      <c r="JAL11" s="46"/>
      <c r="JAM11" s="46"/>
      <c r="JAN11" s="46"/>
      <c r="JAO11" s="46"/>
      <c r="JAP11" s="46"/>
      <c r="JAQ11" s="46"/>
      <c r="JAR11" s="46"/>
      <c r="JAS11" s="46"/>
      <c r="JAT11" s="46"/>
      <c r="JAU11" s="46"/>
      <c r="JAV11" s="46"/>
      <c r="JAW11" s="46"/>
      <c r="JAX11" s="46"/>
      <c r="JAY11" s="46"/>
      <c r="JAZ11" s="46"/>
      <c r="JBA11" s="46"/>
      <c r="JBB11" s="46"/>
      <c r="JBC11" s="46"/>
      <c r="JBD11" s="46"/>
      <c r="JBE11" s="46"/>
      <c r="JBF11" s="46"/>
      <c r="JBG11" s="46"/>
      <c r="JBH11" s="46"/>
      <c r="JBI11" s="46"/>
      <c r="JBJ11" s="46"/>
      <c r="JBK11" s="46"/>
      <c r="JBL11" s="46"/>
      <c r="JBM11" s="46"/>
      <c r="JBN11" s="46"/>
      <c r="JBO11" s="46"/>
      <c r="JBP11" s="46"/>
      <c r="JBQ11" s="46"/>
      <c r="JBR11" s="46"/>
      <c r="JBS11" s="46"/>
      <c r="JBT11" s="46"/>
      <c r="JBU11" s="46"/>
      <c r="JBV11" s="46"/>
      <c r="JBW11" s="46"/>
      <c r="JBX11" s="46"/>
      <c r="JBY11" s="46"/>
      <c r="JBZ11" s="46"/>
      <c r="JCA11" s="46"/>
      <c r="JCB11" s="46"/>
      <c r="JCC11" s="46"/>
      <c r="JCD11" s="46"/>
      <c r="JCE11" s="46"/>
      <c r="JCF11" s="46"/>
      <c r="JCG11" s="46"/>
      <c r="JCH11" s="46"/>
      <c r="JCI11" s="46"/>
      <c r="JCJ11" s="46"/>
      <c r="JCK11" s="46"/>
      <c r="JCL11" s="46"/>
      <c r="JCM11" s="46"/>
      <c r="JCN11" s="46"/>
      <c r="JCO11" s="46"/>
      <c r="JCP11" s="46"/>
      <c r="JCQ11" s="46"/>
      <c r="JCR11" s="46"/>
      <c r="JCS11" s="46"/>
      <c r="JCT11" s="46"/>
      <c r="JCU11" s="46"/>
      <c r="JCV11" s="46"/>
      <c r="JCW11" s="46"/>
      <c r="JCX11" s="46"/>
      <c r="JCY11" s="46"/>
      <c r="JCZ11" s="46"/>
      <c r="JDA11" s="46"/>
      <c r="JDB11" s="46"/>
      <c r="JDC11" s="46"/>
      <c r="JDD11" s="46"/>
      <c r="JDE11" s="46"/>
      <c r="JDF11" s="46"/>
      <c r="JDG11" s="46"/>
      <c r="JDH11" s="46"/>
      <c r="JDI11" s="46"/>
      <c r="JDJ11" s="46"/>
      <c r="JDK11" s="46"/>
      <c r="JDL11" s="46"/>
      <c r="JDM11" s="46"/>
      <c r="JDN11" s="46"/>
      <c r="JDO11" s="46"/>
      <c r="JDP11" s="46"/>
      <c r="JDQ11" s="46"/>
      <c r="JDR11" s="46"/>
      <c r="JDS11" s="46"/>
      <c r="JDT11" s="46"/>
      <c r="JDU11" s="46"/>
      <c r="JDV11" s="46"/>
      <c r="JDW11" s="46"/>
      <c r="JDX11" s="46"/>
      <c r="JDY11" s="46"/>
      <c r="JDZ11" s="46"/>
      <c r="JEA11" s="46"/>
      <c r="JEB11" s="46"/>
      <c r="JEC11" s="46"/>
      <c r="JED11" s="46"/>
      <c r="JEE11" s="46"/>
      <c r="JEF11" s="46"/>
      <c r="JEG11" s="46"/>
      <c r="JEH11" s="46"/>
      <c r="JEI11" s="46"/>
      <c r="JEJ11" s="46"/>
      <c r="JEK11" s="46"/>
      <c r="JEL11" s="46"/>
      <c r="JEM11" s="46"/>
      <c r="JEN11" s="46"/>
      <c r="JEO11" s="46"/>
      <c r="JEP11" s="46"/>
      <c r="JEQ11" s="46"/>
      <c r="JER11" s="46"/>
      <c r="JES11" s="46"/>
      <c r="JET11" s="46"/>
      <c r="JEU11" s="46"/>
      <c r="JEV11" s="46"/>
      <c r="JEW11" s="46"/>
      <c r="JEX11" s="46"/>
      <c r="JEY11" s="46"/>
      <c r="JEZ11" s="46"/>
      <c r="JFA11" s="46"/>
      <c r="JFB11" s="46"/>
      <c r="JFC11" s="46"/>
      <c r="JFD11" s="46"/>
      <c r="JFE11" s="46"/>
      <c r="JFF11" s="46"/>
      <c r="JFG11" s="46"/>
      <c r="JFH11" s="46"/>
      <c r="JFI11" s="46"/>
      <c r="JFJ11" s="46"/>
      <c r="JFK11" s="46"/>
      <c r="JFL11" s="46"/>
      <c r="JFM11" s="46"/>
      <c r="JFN11" s="46"/>
      <c r="JFO11" s="46"/>
      <c r="JFP11" s="46"/>
      <c r="JFQ11" s="46"/>
      <c r="JFR11" s="46"/>
      <c r="JFS11" s="46"/>
      <c r="JFT11" s="46"/>
      <c r="JFU11" s="46"/>
      <c r="JFV11" s="46"/>
      <c r="JFW11" s="46"/>
      <c r="JFX11" s="46"/>
      <c r="JFY11" s="46"/>
      <c r="JFZ11" s="46"/>
      <c r="JGA11" s="46"/>
      <c r="JGB11" s="46"/>
      <c r="JGC11" s="46"/>
      <c r="JGD11" s="46"/>
      <c r="JGE11" s="46"/>
      <c r="JGF11" s="46"/>
      <c r="JGG11" s="46"/>
      <c r="JGH11" s="46"/>
      <c r="JGI11" s="46"/>
      <c r="JGJ11" s="46"/>
      <c r="JGK11" s="46"/>
      <c r="JGL11" s="46"/>
      <c r="JGM11" s="46"/>
      <c r="JGN11" s="46"/>
      <c r="JGO11" s="46"/>
      <c r="JGP11" s="46"/>
      <c r="JGQ11" s="46"/>
      <c r="JGR11" s="46"/>
      <c r="JGS11" s="46"/>
      <c r="JGT11" s="46"/>
      <c r="JGU11" s="46"/>
      <c r="JGV11" s="46"/>
      <c r="JGW11" s="46"/>
      <c r="JGX11" s="46"/>
      <c r="JGY11" s="46"/>
      <c r="JGZ11" s="46"/>
      <c r="JHA11" s="46"/>
      <c r="JHB11" s="46"/>
      <c r="JHC11" s="46"/>
      <c r="JHD11" s="46"/>
      <c r="JHE11" s="46"/>
      <c r="JHF11" s="46"/>
      <c r="JHG11" s="46"/>
      <c r="JHH11" s="46"/>
      <c r="JHI11" s="46"/>
      <c r="JHJ11" s="46"/>
      <c r="JHK11" s="46"/>
      <c r="JHL11" s="46"/>
      <c r="JHM11" s="46"/>
      <c r="JHN11" s="46"/>
      <c r="JHO11" s="46"/>
      <c r="JHP11" s="46"/>
      <c r="JHQ11" s="46"/>
      <c r="JHR11" s="46"/>
      <c r="JHS11" s="46"/>
      <c r="JHT11" s="46"/>
      <c r="JHU11" s="46"/>
      <c r="JHV11" s="46"/>
      <c r="JHW11" s="46"/>
      <c r="JHX11" s="46"/>
      <c r="JHY11" s="46"/>
      <c r="JHZ11" s="46"/>
      <c r="JIA11" s="46"/>
      <c r="JIB11" s="46"/>
      <c r="JIC11" s="46"/>
      <c r="JID11" s="46"/>
      <c r="JIE11" s="46"/>
      <c r="JIF11" s="46"/>
      <c r="JIG11" s="46"/>
      <c r="JIH11" s="46"/>
      <c r="JII11" s="46"/>
      <c r="JIJ11" s="46"/>
      <c r="JIK11" s="46"/>
      <c r="JIL11" s="46"/>
      <c r="JIM11" s="46"/>
      <c r="JIN11" s="46"/>
      <c r="JIO11" s="46"/>
      <c r="JIP11" s="46"/>
      <c r="JIQ11" s="46"/>
      <c r="JIR11" s="46"/>
      <c r="JIS11" s="46"/>
      <c r="JIT11" s="46"/>
      <c r="JIU11" s="46"/>
      <c r="JIV11" s="46"/>
      <c r="JIW11" s="46"/>
      <c r="JIX11" s="46"/>
      <c r="JIY11" s="46"/>
      <c r="JIZ11" s="46"/>
      <c r="JJA11" s="46"/>
      <c r="JJB11" s="46"/>
      <c r="JJC11" s="46"/>
      <c r="JJD11" s="46"/>
      <c r="JJE11" s="46"/>
      <c r="JJF11" s="46"/>
      <c r="JJG11" s="46"/>
      <c r="JJH11" s="46"/>
      <c r="JJI11" s="46"/>
      <c r="JJJ11" s="46"/>
      <c r="JJK11" s="46"/>
      <c r="JJL11" s="46"/>
      <c r="JJM11" s="46"/>
      <c r="JJN11" s="46"/>
      <c r="JJO11" s="46"/>
      <c r="JJP11" s="46"/>
      <c r="JJQ11" s="46"/>
      <c r="JJR11" s="46"/>
      <c r="JJS11" s="46"/>
      <c r="JJT11" s="46"/>
      <c r="JJU11" s="46"/>
      <c r="JJV11" s="46"/>
      <c r="JJW11" s="46"/>
      <c r="JJX11" s="46"/>
      <c r="JJY11" s="46"/>
      <c r="JJZ11" s="46"/>
      <c r="JKA11" s="46"/>
      <c r="JKB11" s="46"/>
      <c r="JKC11" s="46"/>
      <c r="JKD11" s="46"/>
      <c r="JKE11" s="46"/>
      <c r="JKF11" s="46"/>
      <c r="JKG11" s="46"/>
      <c r="JKH11" s="46"/>
      <c r="JKI11" s="46"/>
      <c r="JKJ11" s="46"/>
      <c r="JKK11" s="46"/>
      <c r="JKL11" s="46"/>
      <c r="JKM11" s="46"/>
      <c r="JKN11" s="46"/>
      <c r="JKO11" s="46"/>
      <c r="JKP11" s="46"/>
      <c r="JKQ11" s="46"/>
      <c r="JKR11" s="46"/>
      <c r="JKS11" s="46"/>
      <c r="JKT11" s="46"/>
      <c r="JKU11" s="46"/>
      <c r="JKV11" s="46"/>
      <c r="JKW11" s="46"/>
      <c r="JKX11" s="46"/>
      <c r="JKY11" s="46"/>
      <c r="JKZ11" s="46"/>
      <c r="JLA11" s="46"/>
      <c r="JLB11" s="46"/>
      <c r="JLC11" s="46"/>
      <c r="JLD11" s="46"/>
      <c r="JLE11" s="46"/>
      <c r="JLF11" s="46"/>
      <c r="JLG11" s="46"/>
      <c r="JLH11" s="46"/>
      <c r="JLI11" s="46"/>
      <c r="JLJ11" s="46"/>
      <c r="JLK11" s="46"/>
      <c r="JLL11" s="46"/>
      <c r="JLM11" s="46"/>
      <c r="JLN11" s="46"/>
      <c r="JLO11" s="46"/>
      <c r="JLP11" s="46"/>
      <c r="JLQ11" s="46"/>
      <c r="JLR11" s="46"/>
      <c r="JLS11" s="46"/>
      <c r="JLT11" s="46"/>
      <c r="JLU11" s="46"/>
      <c r="JLV11" s="46"/>
      <c r="JLW11" s="46"/>
      <c r="JLX11" s="46"/>
      <c r="JLY11" s="46"/>
      <c r="JLZ11" s="46"/>
      <c r="JMA11" s="46"/>
      <c r="JMB11" s="46"/>
      <c r="JMC11" s="46"/>
      <c r="JMD11" s="46"/>
      <c r="JME11" s="46"/>
      <c r="JMF11" s="46"/>
      <c r="JMG11" s="46"/>
      <c r="JMH11" s="46"/>
      <c r="JMI11" s="46"/>
      <c r="JMJ11" s="46"/>
      <c r="JMK11" s="46"/>
      <c r="JML11" s="46"/>
      <c r="JMM11" s="46"/>
      <c r="JMN11" s="46"/>
      <c r="JMO11" s="46"/>
      <c r="JMP11" s="46"/>
      <c r="JMQ11" s="46"/>
      <c r="JMR11" s="46"/>
      <c r="JMS11" s="46"/>
      <c r="JMT11" s="46"/>
      <c r="JMU11" s="46"/>
      <c r="JMV11" s="46"/>
      <c r="JMW11" s="46"/>
      <c r="JMX11" s="46"/>
      <c r="JMY11" s="46"/>
      <c r="JMZ11" s="46"/>
      <c r="JNA11" s="46"/>
      <c r="JNB11" s="46"/>
      <c r="JNC11" s="46"/>
      <c r="JND11" s="46"/>
      <c r="JNE11" s="46"/>
      <c r="JNF11" s="46"/>
      <c r="JNG11" s="46"/>
      <c r="JNH11" s="46"/>
      <c r="JNI11" s="46"/>
      <c r="JNJ11" s="46"/>
      <c r="JNK11" s="46"/>
      <c r="JNL11" s="46"/>
      <c r="JNM11" s="46"/>
      <c r="JNN11" s="46"/>
      <c r="JNO11" s="46"/>
      <c r="JNP11" s="46"/>
      <c r="JNQ11" s="46"/>
      <c r="JNR11" s="46"/>
      <c r="JNS11" s="46"/>
      <c r="JNT11" s="46"/>
      <c r="JNU11" s="46"/>
      <c r="JNV11" s="46"/>
      <c r="JNW11" s="46"/>
      <c r="JNX11" s="46"/>
      <c r="JNY11" s="46"/>
      <c r="JNZ11" s="46"/>
      <c r="JOA11" s="46"/>
      <c r="JOB11" s="46"/>
      <c r="JOC11" s="46"/>
      <c r="JOD11" s="46"/>
      <c r="JOE11" s="46"/>
      <c r="JOF11" s="46"/>
      <c r="JOG11" s="46"/>
      <c r="JOH11" s="46"/>
      <c r="JOI11" s="46"/>
      <c r="JOJ11" s="46"/>
      <c r="JOK11" s="46"/>
      <c r="JOL11" s="46"/>
      <c r="JOM11" s="46"/>
      <c r="JON11" s="46"/>
      <c r="JOO11" s="46"/>
      <c r="JOP11" s="46"/>
      <c r="JOQ11" s="46"/>
      <c r="JOR11" s="46"/>
      <c r="JOS11" s="46"/>
      <c r="JOT11" s="46"/>
      <c r="JOU11" s="46"/>
      <c r="JOV11" s="46"/>
      <c r="JOW11" s="46"/>
      <c r="JOX11" s="46"/>
      <c r="JOY11" s="46"/>
      <c r="JOZ11" s="46"/>
      <c r="JPA11" s="46"/>
      <c r="JPB11" s="46"/>
      <c r="JPC11" s="46"/>
      <c r="JPD11" s="46"/>
      <c r="JPE11" s="46"/>
      <c r="JPF11" s="46"/>
      <c r="JPG11" s="46"/>
      <c r="JPH11" s="46"/>
      <c r="JPI11" s="46"/>
      <c r="JPJ11" s="46"/>
      <c r="JPK11" s="46"/>
      <c r="JPL11" s="46"/>
      <c r="JPM11" s="46"/>
      <c r="JPN11" s="46"/>
      <c r="JPO11" s="46"/>
      <c r="JPP11" s="46"/>
      <c r="JPQ11" s="46"/>
      <c r="JPR11" s="46"/>
      <c r="JPS11" s="46"/>
      <c r="JPT11" s="46"/>
      <c r="JPU11" s="46"/>
      <c r="JPV11" s="46"/>
      <c r="JPW11" s="46"/>
      <c r="JPX11" s="46"/>
      <c r="JPY11" s="46"/>
      <c r="JPZ11" s="46"/>
      <c r="JQA11" s="46"/>
      <c r="JQB11" s="46"/>
      <c r="JQC11" s="46"/>
      <c r="JQD11" s="46"/>
      <c r="JQE11" s="46"/>
      <c r="JQF11" s="46"/>
      <c r="JQG11" s="46"/>
      <c r="JQH11" s="46"/>
      <c r="JQI11" s="46"/>
      <c r="JQJ11" s="46"/>
      <c r="JQK11" s="46"/>
      <c r="JQL11" s="46"/>
      <c r="JQM11" s="46"/>
      <c r="JQN11" s="46"/>
      <c r="JQO11" s="46"/>
      <c r="JQP11" s="46"/>
      <c r="JQQ11" s="46"/>
      <c r="JQR11" s="46"/>
      <c r="JQS11" s="46"/>
      <c r="JQT11" s="46"/>
      <c r="JQU11" s="46"/>
      <c r="JQV11" s="46"/>
      <c r="JQW11" s="46"/>
      <c r="JQX11" s="46"/>
      <c r="JQY11" s="46"/>
      <c r="JQZ11" s="46"/>
      <c r="JRA11" s="46"/>
      <c r="JRB11" s="46"/>
      <c r="JRC11" s="46"/>
      <c r="JRD11" s="46"/>
      <c r="JRE11" s="46"/>
      <c r="JRF11" s="46"/>
      <c r="JRG11" s="46"/>
      <c r="JRH11" s="46"/>
      <c r="JRI11" s="46"/>
      <c r="JRJ11" s="46"/>
      <c r="JRK11" s="46"/>
      <c r="JRL11" s="46"/>
      <c r="JRM11" s="46"/>
      <c r="JRN11" s="46"/>
      <c r="JRO11" s="46"/>
      <c r="JRP11" s="46"/>
      <c r="JRQ11" s="46"/>
      <c r="JRR11" s="46"/>
      <c r="JRS11" s="46"/>
      <c r="JRT11" s="46"/>
      <c r="JRU11" s="46"/>
      <c r="JRV11" s="46"/>
      <c r="JRW11" s="46"/>
      <c r="JRX11" s="46"/>
      <c r="JRY11" s="46"/>
      <c r="JRZ11" s="46"/>
      <c r="JSA11" s="46"/>
      <c r="JSB11" s="46"/>
      <c r="JSC11" s="46"/>
      <c r="JSD11" s="46"/>
      <c r="JSE11" s="46"/>
      <c r="JSF11" s="46"/>
      <c r="JSG11" s="46"/>
      <c r="JSH11" s="46"/>
      <c r="JSI11" s="46"/>
      <c r="JSJ11" s="46"/>
      <c r="JSK11" s="46"/>
      <c r="JSL11" s="46"/>
      <c r="JSM11" s="46"/>
      <c r="JSN11" s="46"/>
      <c r="JSO11" s="46"/>
      <c r="JSP11" s="46"/>
      <c r="JSQ11" s="46"/>
      <c r="JSR11" s="46"/>
      <c r="JSS11" s="46"/>
      <c r="JST11" s="46"/>
      <c r="JSU11" s="46"/>
      <c r="JSV11" s="46"/>
      <c r="JSW11" s="46"/>
      <c r="JSX11" s="46"/>
      <c r="JSY11" s="46"/>
      <c r="JSZ11" s="46"/>
      <c r="JTA11" s="46"/>
      <c r="JTB11" s="46"/>
      <c r="JTC11" s="46"/>
      <c r="JTD11" s="46"/>
      <c r="JTE11" s="46"/>
      <c r="JTF11" s="46"/>
      <c r="JTG11" s="46"/>
      <c r="JTH11" s="46"/>
      <c r="JTI11" s="46"/>
      <c r="JTJ11" s="46"/>
      <c r="JTK11" s="46"/>
      <c r="JTL11" s="46"/>
      <c r="JTM11" s="46"/>
      <c r="JTN11" s="46"/>
      <c r="JTO11" s="46"/>
      <c r="JTP11" s="46"/>
      <c r="JTQ11" s="46"/>
      <c r="JTR11" s="46"/>
      <c r="JTS11" s="46"/>
      <c r="JTT11" s="46"/>
      <c r="JTU11" s="46"/>
      <c r="JTV11" s="46"/>
      <c r="JTW11" s="46"/>
      <c r="JTX11" s="46"/>
      <c r="JTY11" s="46"/>
      <c r="JTZ11" s="46"/>
      <c r="JUA11" s="46"/>
      <c r="JUB11" s="46"/>
      <c r="JUC11" s="46"/>
      <c r="JUD11" s="46"/>
      <c r="JUE11" s="46"/>
      <c r="JUF11" s="46"/>
      <c r="JUG11" s="46"/>
      <c r="JUH11" s="46"/>
      <c r="JUI11" s="46"/>
      <c r="JUJ11" s="46"/>
      <c r="JUK11" s="46"/>
      <c r="JUL11" s="46"/>
      <c r="JUM11" s="46"/>
      <c r="JUN11" s="46"/>
      <c r="JUO11" s="46"/>
      <c r="JUP11" s="46"/>
      <c r="JUQ11" s="46"/>
      <c r="JUR11" s="46"/>
      <c r="JUS11" s="46"/>
      <c r="JUT11" s="46"/>
      <c r="JUU11" s="46"/>
      <c r="JUV11" s="46"/>
      <c r="JUW11" s="46"/>
      <c r="JUX11" s="46"/>
      <c r="JUY11" s="46"/>
      <c r="JUZ11" s="46"/>
      <c r="JVA11" s="46"/>
      <c r="JVB11" s="46"/>
      <c r="JVC11" s="46"/>
      <c r="JVD11" s="46"/>
      <c r="JVE11" s="46"/>
      <c r="JVF11" s="46"/>
      <c r="JVG11" s="46"/>
      <c r="JVH11" s="46"/>
      <c r="JVI11" s="46"/>
      <c r="JVJ11" s="46"/>
      <c r="JVK11" s="46"/>
      <c r="JVL11" s="46"/>
      <c r="JVM11" s="46"/>
      <c r="JVN11" s="46"/>
      <c r="JVO11" s="46"/>
      <c r="JVP11" s="46"/>
      <c r="JVQ11" s="46"/>
      <c r="JVR11" s="46"/>
      <c r="JVS11" s="46"/>
      <c r="JVT11" s="46"/>
      <c r="JVU11" s="46"/>
      <c r="JVV11" s="46"/>
      <c r="JVW11" s="46"/>
      <c r="JVX11" s="46"/>
      <c r="JVY11" s="46"/>
      <c r="JVZ11" s="46"/>
      <c r="JWA11" s="46"/>
      <c r="JWB11" s="46"/>
      <c r="JWC11" s="46"/>
      <c r="JWD11" s="46"/>
      <c r="JWE11" s="46"/>
      <c r="JWF11" s="46"/>
      <c r="JWG11" s="46"/>
      <c r="JWH11" s="46"/>
      <c r="JWI11" s="46"/>
      <c r="JWJ11" s="46"/>
      <c r="JWK11" s="46"/>
      <c r="JWL11" s="46"/>
      <c r="JWM11" s="46"/>
      <c r="JWN11" s="46"/>
      <c r="JWO11" s="46"/>
      <c r="JWP11" s="46"/>
      <c r="JWQ11" s="46"/>
      <c r="JWR11" s="46"/>
      <c r="JWS11" s="46"/>
      <c r="JWT11" s="46"/>
      <c r="JWU11" s="46"/>
      <c r="JWV11" s="46"/>
      <c r="JWW11" s="46"/>
      <c r="JWX11" s="46"/>
      <c r="JWY11" s="46"/>
      <c r="JWZ11" s="46"/>
      <c r="JXA11" s="46"/>
      <c r="JXB11" s="46"/>
      <c r="JXC11" s="46"/>
      <c r="JXD11" s="46"/>
      <c r="JXE11" s="46"/>
      <c r="JXF11" s="46"/>
      <c r="JXG11" s="46"/>
      <c r="JXH11" s="46"/>
      <c r="JXI11" s="46"/>
      <c r="JXJ11" s="46"/>
      <c r="JXK11" s="46"/>
      <c r="JXL11" s="46"/>
      <c r="JXM11" s="46"/>
      <c r="JXN11" s="46"/>
      <c r="JXO11" s="46"/>
      <c r="JXP11" s="46"/>
      <c r="JXQ11" s="46"/>
      <c r="JXR11" s="46"/>
      <c r="JXS11" s="46"/>
      <c r="JXT11" s="46"/>
      <c r="JXU11" s="46"/>
      <c r="JXV11" s="46"/>
      <c r="JXW11" s="46"/>
      <c r="JXX11" s="46"/>
      <c r="JXY11" s="46"/>
      <c r="JXZ11" s="46"/>
      <c r="JYA11" s="46"/>
      <c r="JYB11" s="46"/>
      <c r="JYC11" s="46"/>
      <c r="JYD11" s="46"/>
      <c r="JYE11" s="46"/>
      <c r="JYF11" s="46"/>
      <c r="JYG11" s="46"/>
      <c r="JYH11" s="46"/>
      <c r="JYI11" s="46"/>
      <c r="JYJ11" s="46"/>
      <c r="JYK11" s="46"/>
      <c r="JYL11" s="46"/>
      <c r="JYM11" s="46"/>
      <c r="JYN11" s="46"/>
      <c r="JYO11" s="46"/>
      <c r="JYP11" s="46"/>
      <c r="JYQ11" s="46"/>
      <c r="JYR11" s="46"/>
      <c r="JYS11" s="46"/>
      <c r="JYT11" s="46"/>
      <c r="JYU11" s="46"/>
      <c r="JYV11" s="46"/>
      <c r="JYW11" s="46"/>
      <c r="JYX11" s="46"/>
      <c r="JYY11" s="46"/>
      <c r="JYZ11" s="46"/>
      <c r="JZA11" s="46"/>
      <c r="JZB11" s="46"/>
      <c r="JZC11" s="46"/>
      <c r="JZD11" s="46"/>
      <c r="JZE11" s="46"/>
      <c r="JZF11" s="46"/>
      <c r="JZG11" s="46"/>
      <c r="JZH11" s="46"/>
      <c r="JZI11" s="46"/>
      <c r="JZJ11" s="46"/>
      <c r="JZK11" s="46"/>
      <c r="JZL11" s="46"/>
      <c r="JZM11" s="46"/>
      <c r="JZN11" s="46"/>
      <c r="JZO11" s="46"/>
      <c r="JZP11" s="46"/>
      <c r="JZQ11" s="46"/>
      <c r="JZR11" s="46"/>
      <c r="JZS11" s="46"/>
      <c r="JZT11" s="46"/>
      <c r="JZU11" s="46"/>
      <c r="JZV11" s="46"/>
      <c r="JZW11" s="46"/>
      <c r="JZX11" s="46"/>
      <c r="JZY11" s="46"/>
      <c r="JZZ11" s="46"/>
      <c r="KAA11" s="46"/>
      <c r="KAB11" s="46"/>
      <c r="KAC11" s="46"/>
      <c r="KAD11" s="46"/>
      <c r="KAE11" s="46"/>
      <c r="KAF11" s="46"/>
      <c r="KAG11" s="46"/>
      <c r="KAH11" s="46"/>
      <c r="KAI11" s="46"/>
      <c r="KAJ11" s="46"/>
      <c r="KAK11" s="46"/>
      <c r="KAL11" s="46"/>
      <c r="KAM11" s="46"/>
      <c r="KAN11" s="46"/>
      <c r="KAO11" s="46"/>
      <c r="KAP11" s="46"/>
      <c r="KAQ11" s="46"/>
      <c r="KAR11" s="46"/>
      <c r="KAS11" s="46"/>
      <c r="KAT11" s="46"/>
      <c r="KAU11" s="46"/>
      <c r="KAV11" s="46"/>
      <c r="KAW11" s="46"/>
      <c r="KAX11" s="46"/>
      <c r="KAY11" s="46"/>
      <c r="KAZ11" s="46"/>
      <c r="KBA11" s="46"/>
      <c r="KBB11" s="46"/>
      <c r="KBC11" s="46"/>
      <c r="KBD11" s="46"/>
      <c r="KBE11" s="46"/>
      <c r="KBF11" s="46"/>
      <c r="KBG11" s="46"/>
      <c r="KBH11" s="46"/>
      <c r="KBI11" s="46"/>
      <c r="KBJ11" s="46"/>
      <c r="KBK11" s="46"/>
      <c r="KBL11" s="46"/>
      <c r="KBM11" s="46"/>
      <c r="KBN11" s="46"/>
      <c r="KBO11" s="46"/>
      <c r="KBP11" s="46"/>
      <c r="KBQ11" s="46"/>
      <c r="KBR11" s="46"/>
      <c r="KBS11" s="46"/>
      <c r="KBT11" s="46"/>
      <c r="KBU11" s="46"/>
      <c r="KBV11" s="46"/>
      <c r="KBW11" s="46"/>
      <c r="KBX11" s="46"/>
      <c r="KBY11" s="46"/>
      <c r="KBZ11" s="46"/>
      <c r="KCA11" s="46"/>
      <c r="KCB11" s="46"/>
      <c r="KCC11" s="46"/>
      <c r="KCD11" s="46"/>
      <c r="KCE11" s="46"/>
      <c r="KCF11" s="46"/>
      <c r="KCG11" s="46"/>
      <c r="KCH11" s="46"/>
      <c r="KCI11" s="46"/>
      <c r="KCJ11" s="46"/>
      <c r="KCK11" s="46"/>
      <c r="KCL11" s="46"/>
      <c r="KCM11" s="46"/>
      <c r="KCN11" s="46"/>
      <c r="KCO11" s="46"/>
      <c r="KCP11" s="46"/>
      <c r="KCQ11" s="46"/>
      <c r="KCR11" s="46"/>
      <c r="KCS11" s="46"/>
      <c r="KCT11" s="46"/>
      <c r="KCU11" s="46"/>
      <c r="KCV11" s="46"/>
      <c r="KCW11" s="46"/>
      <c r="KCX11" s="46"/>
      <c r="KCY11" s="46"/>
      <c r="KCZ11" s="46"/>
      <c r="KDA11" s="46"/>
      <c r="KDB11" s="46"/>
      <c r="KDC11" s="46"/>
      <c r="KDD11" s="46"/>
      <c r="KDE11" s="46"/>
      <c r="KDF11" s="46"/>
      <c r="KDG11" s="46"/>
      <c r="KDH11" s="46"/>
      <c r="KDI11" s="46"/>
      <c r="KDJ11" s="46"/>
      <c r="KDK11" s="46"/>
      <c r="KDL11" s="46"/>
      <c r="KDM11" s="46"/>
      <c r="KDN11" s="46"/>
      <c r="KDO11" s="46"/>
      <c r="KDP11" s="46"/>
      <c r="KDQ11" s="46"/>
      <c r="KDR11" s="46"/>
      <c r="KDS11" s="46"/>
      <c r="KDT11" s="46"/>
      <c r="KDU11" s="46"/>
      <c r="KDV11" s="46"/>
      <c r="KDW11" s="46"/>
      <c r="KDX11" s="46"/>
      <c r="KDY11" s="46"/>
      <c r="KDZ11" s="46"/>
      <c r="KEA11" s="46"/>
      <c r="KEB11" s="46"/>
      <c r="KEC11" s="46"/>
      <c r="KED11" s="46"/>
      <c r="KEE11" s="46"/>
      <c r="KEF11" s="46"/>
      <c r="KEG11" s="46"/>
      <c r="KEH11" s="46"/>
      <c r="KEI11" s="46"/>
      <c r="KEJ11" s="46"/>
      <c r="KEK11" s="46"/>
      <c r="KEL11" s="46"/>
      <c r="KEM11" s="46"/>
      <c r="KEN11" s="46"/>
      <c r="KEO11" s="46"/>
      <c r="KEP11" s="46"/>
      <c r="KEQ11" s="46"/>
      <c r="KER11" s="46"/>
      <c r="KES11" s="46"/>
      <c r="KET11" s="46"/>
      <c r="KEU11" s="46"/>
      <c r="KEV11" s="46"/>
      <c r="KEW11" s="46"/>
      <c r="KEX11" s="46"/>
      <c r="KEY11" s="46"/>
      <c r="KEZ11" s="46"/>
      <c r="KFA11" s="46"/>
      <c r="KFB11" s="46"/>
      <c r="KFC11" s="46"/>
      <c r="KFD11" s="46"/>
      <c r="KFE11" s="46"/>
      <c r="KFF11" s="46"/>
      <c r="KFG11" s="46"/>
      <c r="KFH11" s="46"/>
      <c r="KFI11" s="46"/>
      <c r="KFJ11" s="46"/>
      <c r="KFK11" s="46"/>
      <c r="KFL11" s="46"/>
      <c r="KFM11" s="46"/>
      <c r="KFN11" s="46"/>
      <c r="KFO11" s="46"/>
      <c r="KFP11" s="46"/>
      <c r="KFQ11" s="46"/>
      <c r="KFR11" s="46"/>
      <c r="KFS11" s="46"/>
      <c r="KFT11" s="46"/>
      <c r="KFU11" s="46"/>
      <c r="KFV11" s="46"/>
      <c r="KFW11" s="46"/>
      <c r="KFX11" s="46"/>
      <c r="KFY11" s="46"/>
      <c r="KFZ11" s="46"/>
      <c r="KGA11" s="46"/>
      <c r="KGB11" s="46"/>
      <c r="KGC11" s="46"/>
      <c r="KGD11" s="46"/>
      <c r="KGE11" s="46"/>
      <c r="KGF11" s="46"/>
      <c r="KGG11" s="46"/>
      <c r="KGH11" s="46"/>
      <c r="KGI11" s="46"/>
      <c r="KGJ11" s="46"/>
      <c r="KGK11" s="46"/>
      <c r="KGL11" s="46"/>
      <c r="KGM11" s="46"/>
      <c r="KGN11" s="46"/>
      <c r="KGO11" s="46"/>
      <c r="KGP11" s="46"/>
      <c r="KGQ11" s="46"/>
      <c r="KGR11" s="46"/>
      <c r="KGS11" s="46"/>
      <c r="KGT11" s="46"/>
      <c r="KGU11" s="46"/>
      <c r="KGV11" s="46"/>
      <c r="KGW11" s="46"/>
      <c r="KGX11" s="46"/>
      <c r="KGY11" s="46"/>
      <c r="KGZ11" s="46"/>
      <c r="KHA11" s="46"/>
      <c r="KHB11" s="46"/>
      <c r="KHC11" s="46"/>
      <c r="KHD11" s="46"/>
      <c r="KHE11" s="46"/>
      <c r="KHF11" s="46"/>
      <c r="KHG11" s="46"/>
      <c r="KHH11" s="46"/>
      <c r="KHI11" s="46"/>
      <c r="KHJ11" s="46"/>
      <c r="KHK11" s="46"/>
      <c r="KHL11" s="46"/>
      <c r="KHM11" s="46"/>
      <c r="KHN11" s="46"/>
      <c r="KHO11" s="46"/>
      <c r="KHP11" s="46"/>
      <c r="KHQ11" s="46"/>
      <c r="KHR11" s="46"/>
      <c r="KHS11" s="46"/>
      <c r="KHT11" s="46"/>
      <c r="KHU11" s="46"/>
      <c r="KHV11" s="46"/>
      <c r="KHW11" s="46"/>
      <c r="KHX11" s="46"/>
      <c r="KHY11" s="46"/>
      <c r="KHZ11" s="46"/>
      <c r="KIA11" s="46"/>
      <c r="KIB11" s="46"/>
      <c r="KIC11" s="46"/>
      <c r="KID11" s="46"/>
      <c r="KIE11" s="46"/>
      <c r="KIF11" s="46"/>
      <c r="KIG11" s="46"/>
      <c r="KIH11" s="46"/>
      <c r="KII11" s="46"/>
      <c r="KIJ11" s="46"/>
      <c r="KIK11" s="46"/>
      <c r="KIL11" s="46"/>
      <c r="KIM11" s="46"/>
      <c r="KIN11" s="46"/>
      <c r="KIO11" s="46"/>
      <c r="KIP11" s="46"/>
      <c r="KIQ11" s="46"/>
      <c r="KIR11" s="46"/>
      <c r="KIS11" s="46"/>
      <c r="KIT11" s="46"/>
      <c r="KIU11" s="46"/>
      <c r="KIV11" s="46"/>
      <c r="KIW11" s="46"/>
      <c r="KIX11" s="46"/>
      <c r="KIY11" s="46"/>
      <c r="KIZ11" s="46"/>
      <c r="KJA11" s="46"/>
      <c r="KJB11" s="46"/>
      <c r="KJC11" s="46"/>
      <c r="KJD11" s="46"/>
      <c r="KJE11" s="46"/>
      <c r="KJF11" s="46"/>
      <c r="KJG11" s="46"/>
      <c r="KJH11" s="46"/>
      <c r="KJI11" s="46"/>
      <c r="KJJ11" s="46"/>
      <c r="KJK11" s="46"/>
      <c r="KJL11" s="46"/>
      <c r="KJM11" s="46"/>
      <c r="KJN11" s="46"/>
      <c r="KJO11" s="46"/>
      <c r="KJP11" s="46"/>
      <c r="KJQ11" s="46"/>
      <c r="KJR11" s="46"/>
      <c r="KJS11" s="46"/>
      <c r="KJT11" s="46"/>
      <c r="KJU11" s="46"/>
      <c r="KJV11" s="46"/>
      <c r="KJW11" s="46"/>
      <c r="KJX11" s="46"/>
      <c r="KJY11" s="46"/>
      <c r="KJZ11" s="46"/>
      <c r="KKA11" s="46"/>
      <c r="KKB11" s="46"/>
      <c r="KKC11" s="46"/>
      <c r="KKD11" s="46"/>
      <c r="KKE11" s="46"/>
      <c r="KKF11" s="46"/>
      <c r="KKG11" s="46"/>
      <c r="KKH11" s="46"/>
      <c r="KKI11" s="46"/>
      <c r="KKJ11" s="46"/>
      <c r="KKK11" s="46"/>
      <c r="KKL11" s="46"/>
      <c r="KKM11" s="46"/>
      <c r="KKN11" s="46"/>
      <c r="KKO11" s="46"/>
      <c r="KKP11" s="46"/>
      <c r="KKQ11" s="46"/>
      <c r="KKR11" s="46"/>
      <c r="KKS11" s="46"/>
      <c r="KKT11" s="46"/>
      <c r="KKU11" s="46"/>
      <c r="KKV11" s="46"/>
      <c r="KKW11" s="46"/>
      <c r="KKX11" s="46"/>
      <c r="KKY11" s="46"/>
      <c r="KKZ11" s="46"/>
      <c r="KLA11" s="46"/>
      <c r="KLB11" s="46"/>
      <c r="KLC11" s="46"/>
      <c r="KLD11" s="46"/>
      <c r="KLE11" s="46"/>
      <c r="KLF11" s="46"/>
      <c r="KLG11" s="46"/>
      <c r="KLH11" s="46"/>
      <c r="KLI11" s="46"/>
      <c r="KLJ11" s="46"/>
      <c r="KLK11" s="46"/>
      <c r="KLL11" s="46"/>
      <c r="KLM11" s="46"/>
      <c r="KLN11" s="46"/>
      <c r="KLO11" s="46"/>
      <c r="KLP11" s="46"/>
      <c r="KLQ11" s="46"/>
      <c r="KLR11" s="46"/>
      <c r="KLS11" s="46"/>
      <c r="KLT11" s="46"/>
      <c r="KLU11" s="46"/>
      <c r="KLV11" s="46"/>
      <c r="KLW11" s="46"/>
      <c r="KLX11" s="46"/>
      <c r="KLY11" s="46"/>
      <c r="KLZ11" s="46"/>
      <c r="KMA11" s="46"/>
      <c r="KMB11" s="46"/>
      <c r="KMC11" s="46"/>
      <c r="KMD11" s="46"/>
      <c r="KME11" s="46"/>
      <c r="KMF11" s="46"/>
      <c r="KMG11" s="46"/>
      <c r="KMH11" s="46"/>
      <c r="KMI11" s="46"/>
      <c r="KMJ11" s="46"/>
      <c r="KMK11" s="46"/>
      <c r="KML11" s="46"/>
      <c r="KMM11" s="46"/>
      <c r="KMN11" s="46"/>
      <c r="KMO11" s="46"/>
      <c r="KMP11" s="46"/>
      <c r="KMQ11" s="46"/>
      <c r="KMR11" s="46"/>
      <c r="KMS11" s="46"/>
      <c r="KMT11" s="46"/>
      <c r="KMU11" s="46"/>
      <c r="KMV11" s="46"/>
      <c r="KMW11" s="46"/>
      <c r="KMX11" s="46"/>
      <c r="KMY11" s="46"/>
      <c r="KMZ11" s="46"/>
      <c r="KNA11" s="46"/>
      <c r="KNB11" s="46"/>
      <c r="KNC11" s="46"/>
      <c r="KND11" s="46"/>
      <c r="KNE11" s="46"/>
      <c r="KNF11" s="46"/>
      <c r="KNG11" s="46"/>
      <c r="KNH11" s="46"/>
      <c r="KNI11" s="46"/>
      <c r="KNJ11" s="46"/>
      <c r="KNK11" s="46"/>
      <c r="KNL11" s="46"/>
      <c r="KNM11" s="46"/>
      <c r="KNN11" s="46"/>
      <c r="KNO11" s="46"/>
      <c r="KNP11" s="46"/>
      <c r="KNQ11" s="46"/>
      <c r="KNR11" s="46"/>
      <c r="KNS11" s="46"/>
      <c r="KNT11" s="46"/>
      <c r="KNU11" s="46"/>
      <c r="KNV11" s="46"/>
      <c r="KNW11" s="46"/>
      <c r="KNX11" s="46"/>
      <c r="KNY11" s="46"/>
      <c r="KNZ11" s="46"/>
      <c r="KOA11" s="46"/>
      <c r="KOB11" s="46"/>
      <c r="KOC11" s="46"/>
      <c r="KOD11" s="46"/>
      <c r="KOE11" s="46"/>
      <c r="KOF11" s="46"/>
      <c r="KOG11" s="46"/>
      <c r="KOH11" s="46"/>
      <c r="KOI11" s="46"/>
      <c r="KOJ11" s="46"/>
      <c r="KOK11" s="46"/>
      <c r="KOL11" s="46"/>
      <c r="KOM11" s="46"/>
      <c r="KON11" s="46"/>
      <c r="KOO11" s="46"/>
      <c r="KOP11" s="46"/>
      <c r="KOQ11" s="46"/>
      <c r="KOR11" s="46"/>
      <c r="KOS11" s="46"/>
      <c r="KOT11" s="46"/>
      <c r="KOU11" s="46"/>
      <c r="KOV11" s="46"/>
      <c r="KOW11" s="46"/>
      <c r="KOX11" s="46"/>
      <c r="KOY11" s="46"/>
      <c r="KOZ11" s="46"/>
      <c r="KPA11" s="46"/>
      <c r="KPB11" s="46"/>
      <c r="KPC11" s="46"/>
      <c r="KPD11" s="46"/>
      <c r="KPE11" s="46"/>
      <c r="KPF11" s="46"/>
      <c r="KPG11" s="46"/>
      <c r="KPH11" s="46"/>
      <c r="KPI11" s="46"/>
      <c r="KPJ11" s="46"/>
      <c r="KPK11" s="46"/>
      <c r="KPL11" s="46"/>
      <c r="KPM11" s="46"/>
      <c r="KPN11" s="46"/>
      <c r="KPO11" s="46"/>
      <c r="KPP11" s="46"/>
      <c r="KPQ11" s="46"/>
      <c r="KPR11" s="46"/>
      <c r="KPS11" s="46"/>
      <c r="KPT11" s="46"/>
      <c r="KPU11" s="46"/>
      <c r="KPV11" s="46"/>
      <c r="KPW11" s="46"/>
      <c r="KPX11" s="46"/>
      <c r="KPY11" s="46"/>
      <c r="KPZ11" s="46"/>
      <c r="KQA11" s="46"/>
      <c r="KQB11" s="46"/>
      <c r="KQC11" s="46"/>
      <c r="KQD11" s="46"/>
      <c r="KQE11" s="46"/>
      <c r="KQF11" s="46"/>
      <c r="KQG11" s="46"/>
      <c r="KQH11" s="46"/>
      <c r="KQI11" s="46"/>
      <c r="KQJ11" s="46"/>
      <c r="KQK11" s="46"/>
      <c r="KQL11" s="46"/>
      <c r="KQM11" s="46"/>
      <c r="KQN11" s="46"/>
      <c r="KQO11" s="46"/>
      <c r="KQP11" s="46"/>
      <c r="KQQ11" s="46"/>
      <c r="KQR11" s="46"/>
      <c r="KQS11" s="46"/>
      <c r="KQT11" s="46"/>
      <c r="KQU11" s="46"/>
      <c r="KQV11" s="46"/>
      <c r="KQW11" s="46"/>
      <c r="KQX11" s="46"/>
      <c r="KQY11" s="46"/>
      <c r="KQZ11" s="46"/>
      <c r="KRA11" s="46"/>
      <c r="KRB11" s="46"/>
      <c r="KRC11" s="46"/>
      <c r="KRD11" s="46"/>
      <c r="KRE11" s="46"/>
      <c r="KRF11" s="46"/>
      <c r="KRG11" s="46"/>
      <c r="KRH11" s="46"/>
      <c r="KRI11" s="46"/>
      <c r="KRJ11" s="46"/>
      <c r="KRK11" s="46"/>
      <c r="KRL11" s="46"/>
      <c r="KRM11" s="46"/>
      <c r="KRN11" s="46"/>
      <c r="KRO11" s="46"/>
      <c r="KRP11" s="46"/>
      <c r="KRQ11" s="46"/>
      <c r="KRR11" s="46"/>
      <c r="KRS11" s="46"/>
      <c r="KRT11" s="46"/>
      <c r="KRU11" s="46"/>
      <c r="KRV11" s="46"/>
      <c r="KRW11" s="46"/>
      <c r="KRX11" s="46"/>
      <c r="KRY11" s="46"/>
      <c r="KRZ11" s="46"/>
      <c r="KSA11" s="46"/>
      <c r="KSB11" s="46"/>
      <c r="KSC11" s="46"/>
      <c r="KSD11" s="46"/>
      <c r="KSE11" s="46"/>
      <c r="KSF11" s="46"/>
      <c r="KSG11" s="46"/>
      <c r="KSH11" s="46"/>
      <c r="KSI11" s="46"/>
      <c r="KSJ11" s="46"/>
      <c r="KSK11" s="46"/>
      <c r="KSL11" s="46"/>
      <c r="KSM11" s="46"/>
      <c r="KSN11" s="46"/>
      <c r="KSO11" s="46"/>
      <c r="KSP11" s="46"/>
      <c r="KSQ11" s="46"/>
      <c r="KSR11" s="46"/>
      <c r="KSS11" s="46"/>
      <c r="KST11" s="46"/>
      <c r="KSU11" s="46"/>
      <c r="KSV11" s="46"/>
      <c r="KSW11" s="46"/>
      <c r="KSX11" s="46"/>
      <c r="KSY11" s="46"/>
      <c r="KSZ11" s="46"/>
      <c r="KTA11" s="46"/>
      <c r="KTB11" s="46"/>
      <c r="KTC11" s="46"/>
      <c r="KTD11" s="46"/>
      <c r="KTE11" s="46"/>
      <c r="KTF11" s="46"/>
      <c r="KTG11" s="46"/>
      <c r="KTH11" s="46"/>
      <c r="KTI11" s="46"/>
      <c r="KTJ11" s="46"/>
      <c r="KTK11" s="46"/>
      <c r="KTL11" s="46"/>
      <c r="KTM11" s="46"/>
      <c r="KTN11" s="46"/>
      <c r="KTO11" s="46"/>
      <c r="KTP11" s="46"/>
      <c r="KTQ11" s="46"/>
      <c r="KTR11" s="46"/>
      <c r="KTS11" s="46"/>
      <c r="KTT11" s="46"/>
      <c r="KTU11" s="46"/>
      <c r="KTV11" s="46"/>
      <c r="KTW11" s="46"/>
      <c r="KTX11" s="46"/>
      <c r="KTY11" s="46"/>
      <c r="KTZ11" s="46"/>
      <c r="KUA11" s="46"/>
      <c r="KUB11" s="46"/>
      <c r="KUC11" s="46"/>
      <c r="KUD11" s="46"/>
      <c r="KUE11" s="46"/>
      <c r="KUF11" s="46"/>
      <c r="KUG11" s="46"/>
      <c r="KUH11" s="46"/>
      <c r="KUI11" s="46"/>
      <c r="KUJ11" s="46"/>
      <c r="KUK11" s="46"/>
      <c r="KUL11" s="46"/>
      <c r="KUM11" s="46"/>
      <c r="KUN11" s="46"/>
      <c r="KUO11" s="46"/>
      <c r="KUP11" s="46"/>
      <c r="KUQ11" s="46"/>
      <c r="KUR11" s="46"/>
      <c r="KUS11" s="46"/>
      <c r="KUT11" s="46"/>
      <c r="KUU11" s="46"/>
      <c r="KUV11" s="46"/>
      <c r="KUW11" s="46"/>
      <c r="KUX11" s="46"/>
      <c r="KUY11" s="46"/>
      <c r="KUZ11" s="46"/>
      <c r="KVA11" s="46"/>
      <c r="KVB11" s="46"/>
      <c r="KVC11" s="46"/>
      <c r="KVD11" s="46"/>
      <c r="KVE11" s="46"/>
      <c r="KVF11" s="46"/>
      <c r="KVG11" s="46"/>
      <c r="KVH11" s="46"/>
      <c r="KVI11" s="46"/>
      <c r="KVJ11" s="46"/>
      <c r="KVK11" s="46"/>
      <c r="KVL11" s="46"/>
      <c r="KVM11" s="46"/>
      <c r="KVN11" s="46"/>
      <c r="KVO11" s="46"/>
      <c r="KVP11" s="46"/>
      <c r="KVQ11" s="46"/>
      <c r="KVR11" s="46"/>
      <c r="KVS11" s="46"/>
      <c r="KVT11" s="46"/>
      <c r="KVU11" s="46"/>
      <c r="KVV11" s="46"/>
      <c r="KVW11" s="46"/>
      <c r="KVX11" s="46"/>
      <c r="KVY11" s="46"/>
      <c r="KVZ11" s="46"/>
      <c r="KWA11" s="46"/>
      <c r="KWB11" s="46"/>
      <c r="KWC11" s="46"/>
      <c r="KWD11" s="46"/>
      <c r="KWE11" s="46"/>
      <c r="KWF11" s="46"/>
      <c r="KWG11" s="46"/>
      <c r="KWH11" s="46"/>
      <c r="KWI11" s="46"/>
      <c r="KWJ11" s="46"/>
      <c r="KWK11" s="46"/>
      <c r="KWL11" s="46"/>
      <c r="KWM11" s="46"/>
      <c r="KWN11" s="46"/>
      <c r="KWO11" s="46"/>
      <c r="KWP11" s="46"/>
      <c r="KWQ11" s="46"/>
      <c r="KWR11" s="46"/>
      <c r="KWS11" s="46"/>
      <c r="KWT11" s="46"/>
      <c r="KWU11" s="46"/>
      <c r="KWV11" s="46"/>
      <c r="KWW11" s="46"/>
      <c r="KWX11" s="46"/>
      <c r="KWY11" s="46"/>
      <c r="KWZ11" s="46"/>
      <c r="KXA11" s="46"/>
      <c r="KXB11" s="46"/>
      <c r="KXC11" s="46"/>
      <c r="KXD11" s="46"/>
      <c r="KXE11" s="46"/>
      <c r="KXF11" s="46"/>
      <c r="KXG11" s="46"/>
      <c r="KXH11" s="46"/>
      <c r="KXI11" s="46"/>
      <c r="KXJ11" s="46"/>
      <c r="KXK11" s="46"/>
      <c r="KXL11" s="46"/>
      <c r="KXM11" s="46"/>
      <c r="KXN11" s="46"/>
      <c r="KXO11" s="46"/>
      <c r="KXP11" s="46"/>
      <c r="KXQ11" s="46"/>
      <c r="KXR11" s="46"/>
      <c r="KXS11" s="46"/>
      <c r="KXT11" s="46"/>
      <c r="KXU11" s="46"/>
      <c r="KXV11" s="46"/>
      <c r="KXW11" s="46"/>
      <c r="KXX11" s="46"/>
      <c r="KXY11" s="46"/>
      <c r="KXZ11" s="46"/>
      <c r="KYA11" s="46"/>
      <c r="KYB11" s="46"/>
      <c r="KYC11" s="46"/>
      <c r="KYD11" s="46"/>
      <c r="KYE11" s="46"/>
      <c r="KYF11" s="46"/>
      <c r="KYG11" s="46"/>
      <c r="KYH11" s="46"/>
      <c r="KYI11" s="46"/>
      <c r="KYJ11" s="46"/>
      <c r="KYK11" s="46"/>
      <c r="KYL11" s="46"/>
      <c r="KYM11" s="46"/>
      <c r="KYN11" s="46"/>
      <c r="KYO11" s="46"/>
      <c r="KYP11" s="46"/>
      <c r="KYQ11" s="46"/>
      <c r="KYR11" s="46"/>
      <c r="KYS11" s="46"/>
      <c r="KYT11" s="46"/>
      <c r="KYU11" s="46"/>
      <c r="KYV11" s="46"/>
      <c r="KYW11" s="46"/>
      <c r="KYX11" s="46"/>
      <c r="KYY11" s="46"/>
      <c r="KYZ11" s="46"/>
      <c r="KZA11" s="46"/>
      <c r="KZB11" s="46"/>
      <c r="KZC11" s="46"/>
      <c r="KZD11" s="46"/>
      <c r="KZE11" s="46"/>
      <c r="KZF11" s="46"/>
      <c r="KZG11" s="46"/>
      <c r="KZH11" s="46"/>
      <c r="KZI11" s="46"/>
      <c r="KZJ11" s="46"/>
      <c r="KZK11" s="46"/>
      <c r="KZL11" s="46"/>
      <c r="KZM11" s="46"/>
      <c r="KZN11" s="46"/>
      <c r="KZO11" s="46"/>
      <c r="KZP11" s="46"/>
      <c r="KZQ11" s="46"/>
      <c r="KZR11" s="46"/>
      <c r="KZS11" s="46"/>
      <c r="KZT11" s="46"/>
      <c r="KZU11" s="46"/>
      <c r="KZV11" s="46"/>
      <c r="KZW11" s="46"/>
      <c r="KZX11" s="46"/>
      <c r="KZY11" s="46"/>
      <c r="KZZ11" s="46"/>
      <c r="LAA11" s="46"/>
      <c r="LAB11" s="46"/>
      <c r="LAC11" s="46"/>
      <c r="LAD11" s="46"/>
      <c r="LAE11" s="46"/>
      <c r="LAF11" s="46"/>
      <c r="LAG11" s="46"/>
      <c r="LAH11" s="46"/>
      <c r="LAI11" s="46"/>
      <c r="LAJ11" s="46"/>
      <c r="LAK11" s="46"/>
      <c r="LAL11" s="46"/>
      <c r="LAM11" s="46"/>
      <c r="LAN11" s="46"/>
      <c r="LAO11" s="46"/>
      <c r="LAP11" s="46"/>
      <c r="LAQ11" s="46"/>
      <c r="LAR11" s="46"/>
      <c r="LAS11" s="46"/>
      <c r="LAT11" s="46"/>
      <c r="LAU11" s="46"/>
      <c r="LAV11" s="46"/>
      <c r="LAW11" s="46"/>
      <c r="LAX11" s="46"/>
      <c r="LAY11" s="46"/>
      <c r="LAZ11" s="46"/>
      <c r="LBA11" s="46"/>
      <c r="LBB11" s="46"/>
      <c r="LBC11" s="46"/>
      <c r="LBD11" s="46"/>
      <c r="LBE11" s="46"/>
      <c r="LBF11" s="46"/>
      <c r="LBG11" s="46"/>
      <c r="LBH11" s="46"/>
      <c r="LBI11" s="46"/>
      <c r="LBJ11" s="46"/>
      <c r="LBK11" s="46"/>
      <c r="LBL11" s="46"/>
      <c r="LBM11" s="46"/>
      <c r="LBN11" s="46"/>
      <c r="LBO11" s="46"/>
      <c r="LBP11" s="46"/>
      <c r="LBQ11" s="46"/>
      <c r="LBR11" s="46"/>
      <c r="LBS11" s="46"/>
      <c r="LBT11" s="46"/>
      <c r="LBU11" s="46"/>
      <c r="LBV11" s="46"/>
      <c r="LBW11" s="46"/>
      <c r="LBX11" s="46"/>
      <c r="LBY11" s="46"/>
      <c r="LBZ11" s="46"/>
      <c r="LCA11" s="46"/>
      <c r="LCB11" s="46"/>
      <c r="LCC11" s="46"/>
      <c r="LCD11" s="46"/>
      <c r="LCE11" s="46"/>
      <c r="LCF11" s="46"/>
      <c r="LCG11" s="46"/>
      <c r="LCH11" s="46"/>
      <c r="LCI11" s="46"/>
      <c r="LCJ11" s="46"/>
      <c r="LCK11" s="46"/>
      <c r="LCL11" s="46"/>
      <c r="LCM11" s="46"/>
      <c r="LCN11" s="46"/>
      <c r="LCO11" s="46"/>
      <c r="LCP11" s="46"/>
      <c r="LCQ11" s="46"/>
      <c r="LCR11" s="46"/>
      <c r="LCS11" s="46"/>
      <c r="LCT11" s="46"/>
      <c r="LCU11" s="46"/>
      <c r="LCV11" s="46"/>
      <c r="LCW11" s="46"/>
      <c r="LCX11" s="46"/>
      <c r="LCY11" s="46"/>
      <c r="LCZ11" s="46"/>
      <c r="LDA11" s="46"/>
      <c r="LDB11" s="46"/>
      <c r="LDC11" s="46"/>
      <c r="LDD11" s="46"/>
      <c r="LDE11" s="46"/>
      <c r="LDF11" s="46"/>
      <c r="LDG11" s="46"/>
      <c r="LDH11" s="46"/>
      <c r="LDI11" s="46"/>
      <c r="LDJ11" s="46"/>
      <c r="LDK11" s="46"/>
      <c r="LDL11" s="46"/>
      <c r="LDM11" s="46"/>
      <c r="LDN11" s="46"/>
      <c r="LDO11" s="46"/>
      <c r="LDP11" s="46"/>
      <c r="LDQ11" s="46"/>
      <c r="LDR11" s="46"/>
      <c r="LDS11" s="46"/>
      <c r="LDT11" s="46"/>
      <c r="LDU11" s="46"/>
      <c r="LDV11" s="46"/>
      <c r="LDW11" s="46"/>
      <c r="LDX11" s="46"/>
      <c r="LDY11" s="46"/>
      <c r="LDZ11" s="46"/>
      <c r="LEA11" s="46"/>
      <c r="LEB11" s="46"/>
      <c r="LEC11" s="46"/>
      <c r="LED11" s="46"/>
      <c r="LEE11" s="46"/>
      <c r="LEF11" s="46"/>
      <c r="LEG11" s="46"/>
      <c r="LEH11" s="46"/>
      <c r="LEI11" s="46"/>
      <c r="LEJ11" s="46"/>
      <c r="LEK11" s="46"/>
      <c r="LEL11" s="46"/>
      <c r="LEM11" s="46"/>
      <c r="LEN11" s="46"/>
      <c r="LEO11" s="46"/>
      <c r="LEP11" s="46"/>
      <c r="LEQ11" s="46"/>
      <c r="LER11" s="46"/>
      <c r="LES11" s="46"/>
      <c r="LET11" s="46"/>
      <c r="LEU11" s="46"/>
      <c r="LEV11" s="46"/>
      <c r="LEW11" s="46"/>
      <c r="LEX11" s="46"/>
      <c r="LEY11" s="46"/>
      <c r="LEZ11" s="46"/>
      <c r="LFA11" s="46"/>
      <c r="LFB11" s="46"/>
      <c r="LFC11" s="46"/>
      <c r="LFD11" s="46"/>
      <c r="LFE11" s="46"/>
      <c r="LFF11" s="46"/>
      <c r="LFG11" s="46"/>
      <c r="LFH11" s="46"/>
      <c r="LFI11" s="46"/>
      <c r="LFJ11" s="46"/>
      <c r="LFK11" s="46"/>
      <c r="LFL11" s="46"/>
      <c r="LFM11" s="46"/>
      <c r="LFN11" s="46"/>
      <c r="LFO11" s="46"/>
      <c r="LFP11" s="46"/>
      <c r="LFQ11" s="46"/>
      <c r="LFR11" s="46"/>
      <c r="LFS11" s="46"/>
      <c r="LFT11" s="46"/>
      <c r="LFU11" s="46"/>
      <c r="LFV11" s="46"/>
      <c r="LFW11" s="46"/>
      <c r="LFX11" s="46"/>
      <c r="LFY11" s="46"/>
      <c r="LFZ11" s="46"/>
      <c r="LGA11" s="46"/>
      <c r="LGB11" s="46"/>
      <c r="LGC11" s="46"/>
      <c r="LGD11" s="46"/>
      <c r="LGE11" s="46"/>
      <c r="LGF11" s="46"/>
      <c r="LGG11" s="46"/>
      <c r="LGH11" s="46"/>
      <c r="LGI11" s="46"/>
      <c r="LGJ11" s="46"/>
      <c r="LGK11" s="46"/>
      <c r="LGL11" s="46"/>
      <c r="LGM11" s="46"/>
      <c r="LGN11" s="46"/>
      <c r="LGO11" s="46"/>
      <c r="LGP11" s="46"/>
      <c r="LGQ11" s="46"/>
      <c r="LGR11" s="46"/>
      <c r="LGS11" s="46"/>
      <c r="LGT11" s="46"/>
      <c r="LGU11" s="46"/>
      <c r="LGV11" s="46"/>
      <c r="LGW11" s="46"/>
      <c r="LGX11" s="46"/>
      <c r="LGY11" s="46"/>
      <c r="LGZ11" s="46"/>
      <c r="LHA11" s="46"/>
      <c r="LHB11" s="46"/>
      <c r="LHC11" s="46"/>
      <c r="LHD11" s="46"/>
      <c r="LHE11" s="46"/>
      <c r="LHF11" s="46"/>
      <c r="LHG11" s="46"/>
      <c r="LHH11" s="46"/>
      <c r="LHI11" s="46"/>
      <c r="LHJ11" s="46"/>
      <c r="LHK11" s="46"/>
      <c r="LHL11" s="46"/>
      <c r="LHM11" s="46"/>
      <c r="LHN11" s="46"/>
      <c r="LHO11" s="46"/>
      <c r="LHP11" s="46"/>
      <c r="LHQ11" s="46"/>
      <c r="LHR11" s="46"/>
      <c r="LHS11" s="46"/>
      <c r="LHT11" s="46"/>
      <c r="LHU11" s="46"/>
      <c r="LHV11" s="46"/>
      <c r="LHW11" s="46"/>
      <c r="LHX11" s="46"/>
      <c r="LHY11" s="46"/>
      <c r="LHZ11" s="46"/>
      <c r="LIA11" s="46"/>
      <c r="LIB11" s="46"/>
      <c r="LIC11" s="46"/>
      <c r="LID11" s="46"/>
      <c r="LIE11" s="46"/>
      <c r="LIF11" s="46"/>
      <c r="LIG11" s="46"/>
      <c r="LIH11" s="46"/>
      <c r="LII11" s="46"/>
      <c r="LIJ11" s="46"/>
      <c r="LIK11" s="46"/>
      <c r="LIL11" s="46"/>
      <c r="LIM11" s="46"/>
      <c r="LIN11" s="46"/>
      <c r="LIO11" s="46"/>
      <c r="LIP11" s="46"/>
      <c r="LIQ11" s="46"/>
      <c r="LIR11" s="46"/>
      <c r="LIS11" s="46"/>
      <c r="LIT11" s="46"/>
      <c r="LIU11" s="46"/>
      <c r="LIV11" s="46"/>
      <c r="LIW11" s="46"/>
      <c r="LIX11" s="46"/>
      <c r="LIY11" s="46"/>
      <c r="LIZ11" s="46"/>
      <c r="LJA11" s="46"/>
      <c r="LJB11" s="46"/>
      <c r="LJC11" s="46"/>
      <c r="LJD11" s="46"/>
      <c r="LJE11" s="46"/>
      <c r="LJF11" s="46"/>
      <c r="LJG11" s="46"/>
      <c r="LJH11" s="46"/>
      <c r="LJI11" s="46"/>
      <c r="LJJ11" s="46"/>
      <c r="LJK11" s="46"/>
      <c r="LJL11" s="46"/>
      <c r="LJM11" s="46"/>
      <c r="LJN11" s="46"/>
      <c r="LJO11" s="46"/>
      <c r="LJP11" s="46"/>
      <c r="LJQ11" s="46"/>
      <c r="LJR11" s="46"/>
      <c r="LJS11" s="46"/>
      <c r="LJT11" s="46"/>
      <c r="LJU11" s="46"/>
      <c r="LJV11" s="46"/>
      <c r="LJW11" s="46"/>
      <c r="LJX11" s="46"/>
      <c r="LJY11" s="46"/>
      <c r="LJZ11" s="46"/>
      <c r="LKA11" s="46"/>
      <c r="LKB11" s="46"/>
      <c r="LKC11" s="46"/>
      <c r="LKD11" s="46"/>
      <c r="LKE11" s="46"/>
      <c r="LKF11" s="46"/>
      <c r="LKG11" s="46"/>
      <c r="LKH11" s="46"/>
      <c r="LKI11" s="46"/>
      <c r="LKJ11" s="46"/>
      <c r="LKK11" s="46"/>
      <c r="LKL11" s="46"/>
      <c r="LKM11" s="46"/>
      <c r="LKN11" s="46"/>
      <c r="LKO11" s="46"/>
      <c r="LKP11" s="46"/>
      <c r="LKQ11" s="46"/>
      <c r="LKR11" s="46"/>
      <c r="LKS11" s="46"/>
      <c r="LKT11" s="46"/>
      <c r="LKU11" s="46"/>
      <c r="LKV11" s="46"/>
      <c r="LKW11" s="46"/>
      <c r="LKX11" s="46"/>
      <c r="LKY11" s="46"/>
      <c r="LKZ11" s="46"/>
      <c r="LLA11" s="46"/>
      <c r="LLB11" s="46"/>
      <c r="LLC11" s="46"/>
      <c r="LLD11" s="46"/>
      <c r="LLE11" s="46"/>
      <c r="LLF11" s="46"/>
      <c r="LLG11" s="46"/>
      <c r="LLH11" s="46"/>
      <c r="LLI11" s="46"/>
      <c r="LLJ11" s="46"/>
      <c r="LLK11" s="46"/>
      <c r="LLL11" s="46"/>
      <c r="LLM11" s="46"/>
      <c r="LLN11" s="46"/>
      <c r="LLO11" s="46"/>
      <c r="LLP11" s="46"/>
      <c r="LLQ11" s="46"/>
      <c r="LLR11" s="46"/>
      <c r="LLS11" s="46"/>
      <c r="LLT11" s="46"/>
      <c r="LLU11" s="46"/>
      <c r="LLV11" s="46"/>
      <c r="LLW11" s="46"/>
      <c r="LLX11" s="46"/>
      <c r="LLY11" s="46"/>
      <c r="LLZ11" s="46"/>
      <c r="LMA11" s="46"/>
      <c r="LMB11" s="46"/>
      <c r="LMC11" s="46"/>
      <c r="LMD11" s="46"/>
      <c r="LME11" s="46"/>
      <c r="LMF11" s="46"/>
      <c r="LMG11" s="46"/>
      <c r="LMH11" s="46"/>
      <c r="LMI11" s="46"/>
      <c r="LMJ11" s="46"/>
      <c r="LMK11" s="46"/>
      <c r="LML11" s="46"/>
      <c r="LMM11" s="46"/>
      <c r="LMN11" s="46"/>
      <c r="LMO11" s="46"/>
      <c r="LMP11" s="46"/>
      <c r="LMQ11" s="46"/>
      <c r="LMR11" s="46"/>
      <c r="LMS11" s="46"/>
      <c r="LMT11" s="46"/>
      <c r="LMU11" s="46"/>
      <c r="LMV11" s="46"/>
      <c r="LMW11" s="46"/>
      <c r="LMX11" s="46"/>
      <c r="LMY11" s="46"/>
      <c r="LMZ11" s="46"/>
      <c r="LNA11" s="46"/>
      <c r="LNB11" s="46"/>
      <c r="LNC11" s="46"/>
      <c r="LND11" s="46"/>
      <c r="LNE11" s="46"/>
      <c r="LNF11" s="46"/>
      <c r="LNG11" s="46"/>
      <c r="LNH11" s="46"/>
      <c r="LNI11" s="46"/>
      <c r="LNJ11" s="46"/>
      <c r="LNK11" s="46"/>
      <c r="LNL11" s="46"/>
      <c r="LNM11" s="46"/>
      <c r="LNN11" s="46"/>
      <c r="LNO11" s="46"/>
      <c r="LNP11" s="46"/>
      <c r="LNQ11" s="46"/>
      <c r="LNR11" s="46"/>
      <c r="LNS11" s="46"/>
      <c r="LNT11" s="46"/>
      <c r="LNU11" s="46"/>
      <c r="LNV11" s="46"/>
      <c r="LNW11" s="46"/>
      <c r="LNX11" s="46"/>
      <c r="LNY11" s="46"/>
      <c r="LNZ11" s="46"/>
      <c r="LOA11" s="46"/>
      <c r="LOB11" s="46"/>
      <c r="LOC11" s="46"/>
      <c r="LOD11" s="46"/>
      <c r="LOE11" s="46"/>
      <c r="LOF11" s="46"/>
      <c r="LOG11" s="46"/>
      <c r="LOH11" s="46"/>
      <c r="LOI11" s="46"/>
      <c r="LOJ11" s="46"/>
      <c r="LOK11" s="46"/>
      <c r="LOL11" s="46"/>
      <c r="LOM11" s="46"/>
      <c r="LON11" s="46"/>
      <c r="LOO11" s="46"/>
      <c r="LOP11" s="46"/>
      <c r="LOQ11" s="46"/>
      <c r="LOR11" s="46"/>
      <c r="LOS11" s="46"/>
      <c r="LOT11" s="46"/>
      <c r="LOU11" s="46"/>
      <c r="LOV11" s="46"/>
      <c r="LOW11" s="46"/>
      <c r="LOX11" s="46"/>
      <c r="LOY11" s="46"/>
      <c r="LOZ11" s="46"/>
      <c r="LPA11" s="46"/>
      <c r="LPB11" s="46"/>
      <c r="LPC11" s="46"/>
      <c r="LPD11" s="46"/>
      <c r="LPE11" s="46"/>
      <c r="LPF11" s="46"/>
      <c r="LPG11" s="46"/>
      <c r="LPH11" s="46"/>
      <c r="LPI11" s="46"/>
      <c r="LPJ11" s="46"/>
      <c r="LPK11" s="46"/>
      <c r="LPL11" s="46"/>
      <c r="LPM11" s="46"/>
      <c r="LPN11" s="46"/>
      <c r="LPO11" s="46"/>
      <c r="LPP11" s="46"/>
      <c r="LPQ11" s="46"/>
      <c r="LPR11" s="46"/>
      <c r="LPS11" s="46"/>
      <c r="LPT11" s="46"/>
      <c r="LPU11" s="46"/>
      <c r="LPV11" s="46"/>
      <c r="LPW11" s="46"/>
      <c r="LPX11" s="46"/>
      <c r="LPY11" s="46"/>
      <c r="LPZ11" s="46"/>
      <c r="LQA11" s="46"/>
      <c r="LQB11" s="46"/>
      <c r="LQC11" s="46"/>
      <c r="LQD11" s="46"/>
      <c r="LQE11" s="46"/>
      <c r="LQF11" s="46"/>
      <c r="LQG11" s="46"/>
      <c r="LQH11" s="46"/>
      <c r="LQI11" s="46"/>
      <c r="LQJ11" s="46"/>
      <c r="LQK11" s="46"/>
      <c r="LQL11" s="46"/>
      <c r="LQM11" s="46"/>
      <c r="LQN11" s="46"/>
      <c r="LQO11" s="46"/>
      <c r="LQP11" s="46"/>
      <c r="LQQ11" s="46"/>
      <c r="LQR11" s="46"/>
      <c r="LQS11" s="46"/>
      <c r="LQT11" s="46"/>
      <c r="LQU11" s="46"/>
      <c r="LQV11" s="46"/>
      <c r="LQW11" s="46"/>
      <c r="LQX11" s="46"/>
      <c r="LQY11" s="46"/>
      <c r="LQZ11" s="46"/>
      <c r="LRA11" s="46"/>
      <c r="LRB11" s="46"/>
      <c r="LRC11" s="46"/>
      <c r="LRD11" s="46"/>
      <c r="LRE11" s="46"/>
      <c r="LRF11" s="46"/>
      <c r="LRG11" s="46"/>
      <c r="LRH11" s="46"/>
      <c r="LRI11" s="46"/>
      <c r="LRJ11" s="46"/>
      <c r="LRK11" s="46"/>
      <c r="LRL11" s="46"/>
      <c r="LRM11" s="46"/>
      <c r="LRN11" s="46"/>
      <c r="LRO11" s="46"/>
      <c r="LRP11" s="46"/>
      <c r="LRQ11" s="46"/>
      <c r="LRR11" s="46"/>
      <c r="LRS11" s="46"/>
      <c r="LRT11" s="46"/>
      <c r="LRU11" s="46"/>
      <c r="LRV11" s="46"/>
      <c r="LRW11" s="46"/>
      <c r="LRX11" s="46"/>
      <c r="LRY11" s="46"/>
      <c r="LRZ11" s="46"/>
      <c r="LSA11" s="46"/>
      <c r="LSB11" s="46"/>
      <c r="LSC11" s="46"/>
      <c r="LSD11" s="46"/>
      <c r="LSE11" s="46"/>
      <c r="LSF11" s="46"/>
      <c r="LSG11" s="46"/>
      <c r="LSH11" s="46"/>
      <c r="LSI11" s="46"/>
      <c r="LSJ11" s="46"/>
      <c r="LSK11" s="46"/>
      <c r="LSL11" s="46"/>
      <c r="LSM11" s="46"/>
      <c r="LSN11" s="46"/>
      <c r="LSO11" s="46"/>
      <c r="LSP11" s="46"/>
      <c r="LSQ11" s="46"/>
      <c r="LSR11" s="46"/>
      <c r="LSS11" s="46"/>
      <c r="LST11" s="46"/>
      <c r="LSU11" s="46"/>
      <c r="LSV11" s="46"/>
      <c r="LSW11" s="46"/>
      <c r="LSX11" s="46"/>
      <c r="LSY11" s="46"/>
      <c r="LSZ11" s="46"/>
      <c r="LTA11" s="46"/>
      <c r="LTB11" s="46"/>
      <c r="LTC11" s="46"/>
      <c r="LTD11" s="46"/>
      <c r="LTE11" s="46"/>
      <c r="LTF11" s="46"/>
      <c r="LTG11" s="46"/>
      <c r="LTH11" s="46"/>
      <c r="LTI11" s="46"/>
      <c r="LTJ11" s="46"/>
      <c r="LTK11" s="46"/>
      <c r="LTL11" s="46"/>
      <c r="LTM11" s="46"/>
      <c r="LTN11" s="46"/>
      <c r="LTO11" s="46"/>
      <c r="LTP11" s="46"/>
      <c r="LTQ11" s="46"/>
      <c r="LTR11" s="46"/>
      <c r="LTS11" s="46"/>
      <c r="LTT11" s="46"/>
      <c r="LTU11" s="46"/>
      <c r="LTV11" s="46"/>
      <c r="LTW11" s="46"/>
      <c r="LTX11" s="46"/>
      <c r="LTY11" s="46"/>
      <c r="LTZ11" s="46"/>
      <c r="LUA11" s="46"/>
      <c r="LUB11" s="46"/>
      <c r="LUC11" s="46"/>
      <c r="LUD11" s="46"/>
      <c r="LUE11" s="46"/>
      <c r="LUF11" s="46"/>
      <c r="LUG11" s="46"/>
      <c r="LUH11" s="46"/>
      <c r="LUI11" s="46"/>
      <c r="LUJ11" s="46"/>
      <c r="LUK11" s="46"/>
      <c r="LUL11" s="46"/>
      <c r="LUM11" s="46"/>
      <c r="LUN11" s="46"/>
      <c r="LUO11" s="46"/>
      <c r="LUP11" s="46"/>
      <c r="LUQ11" s="46"/>
      <c r="LUR11" s="46"/>
      <c r="LUS11" s="46"/>
      <c r="LUT11" s="46"/>
      <c r="LUU11" s="46"/>
      <c r="LUV11" s="46"/>
      <c r="LUW11" s="46"/>
      <c r="LUX11" s="46"/>
      <c r="LUY11" s="46"/>
      <c r="LUZ11" s="46"/>
      <c r="LVA11" s="46"/>
      <c r="LVB11" s="46"/>
      <c r="LVC11" s="46"/>
      <c r="LVD11" s="46"/>
      <c r="LVE11" s="46"/>
      <c r="LVF11" s="46"/>
      <c r="LVG11" s="46"/>
      <c r="LVH11" s="46"/>
      <c r="LVI11" s="46"/>
      <c r="LVJ11" s="46"/>
      <c r="LVK11" s="46"/>
      <c r="LVL11" s="46"/>
      <c r="LVM11" s="46"/>
      <c r="LVN11" s="46"/>
      <c r="LVO11" s="46"/>
      <c r="LVP11" s="46"/>
      <c r="LVQ11" s="46"/>
      <c r="LVR11" s="46"/>
      <c r="LVS11" s="46"/>
      <c r="LVT11" s="46"/>
      <c r="LVU11" s="46"/>
      <c r="LVV11" s="46"/>
      <c r="LVW11" s="46"/>
      <c r="LVX11" s="46"/>
      <c r="LVY11" s="46"/>
      <c r="LVZ11" s="46"/>
      <c r="LWA11" s="46"/>
      <c r="LWB11" s="46"/>
      <c r="LWC11" s="46"/>
      <c r="LWD11" s="46"/>
      <c r="LWE11" s="46"/>
      <c r="LWF11" s="46"/>
      <c r="LWG11" s="46"/>
      <c r="LWH11" s="46"/>
      <c r="LWI11" s="46"/>
      <c r="LWJ11" s="46"/>
      <c r="LWK11" s="46"/>
      <c r="LWL11" s="46"/>
      <c r="LWM11" s="46"/>
      <c r="LWN11" s="46"/>
      <c r="LWO11" s="46"/>
      <c r="LWP11" s="46"/>
      <c r="LWQ11" s="46"/>
      <c r="LWR11" s="46"/>
      <c r="LWS11" s="46"/>
      <c r="LWT11" s="46"/>
      <c r="LWU11" s="46"/>
      <c r="LWV11" s="46"/>
      <c r="LWW11" s="46"/>
      <c r="LWX11" s="46"/>
      <c r="LWY11" s="46"/>
      <c r="LWZ11" s="46"/>
      <c r="LXA11" s="46"/>
      <c r="LXB11" s="46"/>
      <c r="LXC11" s="46"/>
      <c r="LXD11" s="46"/>
      <c r="LXE11" s="46"/>
      <c r="LXF11" s="46"/>
      <c r="LXG11" s="46"/>
      <c r="LXH11" s="46"/>
      <c r="LXI11" s="46"/>
      <c r="LXJ11" s="46"/>
      <c r="LXK11" s="46"/>
      <c r="LXL11" s="46"/>
      <c r="LXM11" s="46"/>
      <c r="LXN11" s="46"/>
      <c r="LXO11" s="46"/>
      <c r="LXP11" s="46"/>
      <c r="LXQ11" s="46"/>
      <c r="LXR11" s="46"/>
      <c r="LXS11" s="46"/>
      <c r="LXT11" s="46"/>
      <c r="LXU11" s="46"/>
      <c r="LXV11" s="46"/>
      <c r="LXW11" s="46"/>
      <c r="LXX11" s="46"/>
      <c r="LXY11" s="46"/>
      <c r="LXZ11" s="46"/>
      <c r="LYA11" s="46"/>
      <c r="LYB11" s="46"/>
      <c r="LYC11" s="46"/>
      <c r="LYD11" s="46"/>
      <c r="LYE11" s="46"/>
      <c r="LYF11" s="46"/>
      <c r="LYG11" s="46"/>
      <c r="LYH11" s="46"/>
      <c r="LYI11" s="46"/>
      <c r="LYJ11" s="46"/>
      <c r="LYK11" s="46"/>
      <c r="LYL11" s="46"/>
      <c r="LYM11" s="46"/>
      <c r="LYN11" s="46"/>
      <c r="LYO11" s="46"/>
      <c r="LYP11" s="46"/>
      <c r="LYQ11" s="46"/>
      <c r="LYR11" s="46"/>
      <c r="LYS11" s="46"/>
      <c r="LYT11" s="46"/>
      <c r="LYU11" s="46"/>
      <c r="LYV11" s="46"/>
      <c r="LYW11" s="46"/>
      <c r="LYX11" s="46"/>
      <c r="LYY11" s="46"/>
      <c r="LYZ11" s="46"/>
      <c r="LZA11" s="46"/>
      <c r="LZB11" s="46"/>
      <c r="LZC11" s="46"/>
      <c r="LZD11" s="46"/>
      <c r="LZE11" s="46"/>
      <c r="LZF11" s="46"/>
      <c r="LZG11" s="46"/>
      <c r="LZH11" s="46"/>
      <c r="LZI11" s="46"/>
      <c r="LZJ11" s="46"/>
      <c r="LZK11" s="46"/>
      <c r="LZL11" s="46"/>
      <c r="LZM11" s="46"/>
      <c r="LZN11" s="46"/>
      <c r="LZO11" s="46"/>
      <c r="LZP11" s="46"/>
      <c r="LZQ11" s="46"/>
      <c r="LZR11" s="46"/>
      <c r="LZS11" s="46"/>
      <c r="LZT11" s="46"/>
      <c r="LZU11" s="46"/>
      <c r="LZV11" s="46"/>
      <c r="LZW11" s="46"/>
      <c r="LZX11" s="46"/>
      <c r="LZY11" s="46"/>
      <c r="LZZ11" s="46"/>
      <c r="MAA11" s="46"/>
      <c r="MAB11" s="46"/>
      <c r="MAC11" s="46"/>
      <c r="MAD11" s="46"/>
      <c r="MAE11" s="46"/>
      <c r="MAF11" s="46"/>
      <c r="MAG11" s="46"/>
      <c r="MAH11" s="46"/>
      <c r="MAI11" s="46"/>
      <c r="MAJ11" s="46"/>
      <c r="MAK11" s="46"/>
      <c r="MAL11" s="46"/>
      <c r="MAM11" s="46"/>
      <c r="MAN11" s="46"/>
      <c r="MAO11" s="46"/>
      <c r="MAP11" s="46"/>
      <c r="MAQ11" s="46"/>
      <c r="MAR11" s="46"/>
      <c r="MAS11" s="46"/>
      <c r="MAT11" s="46"/>
      <c r="MAU11" s="46"/>
      <c r="MAV11" s="46"/>
      <c r="MAW11" s="46"/>
      <c r="MAX11" s="46"/>
      <c r="MAY11" s="46"/>
      <c r="MAZ11" s="46"/>
      <c r="MBA11" s="46"/>
      <c r="MBB11" s="46"/>
      <c r="MBC11" s="46"/>
      <c r="MBD11" s="46"/>
      <c r="MBE11" s="46"/>
      <c r="MBF11" s="46"/>
      <c r="MBG11" s="46"/>
      <c r="MBH11" s="46"/>
      <c r="MBI11" s="46"/>
      <c r="MBJ11" s="46"/>
      <c r="MBK11" s="46"/>
      <c r="MBL11" s="46"/>
      <c r="MBM11" s="46"/>
      <c r="MBN11" s="46"/>
      <c r="MBO11" s="46"/>
      <c r="MBP11" s="46"/>
      <c r="MBQ11" s="46"/>
      <c r="MBR11" s="46"/>
      <c r="MBS11" s="46"/>
      <c r="MBT11" s="46"/>
      <c r="MBU11" s="46"/>
      <c r="MBV11" s="46"/>
      <c r="MBW11" s="46"/>
      <c r="MBX11" s="46"/>
      <c r="MBY11" s="46"/>
      <c r="MBZ11" s="46"/>
      <c r="MCA11" s="46"/>
      <c r="MCB11" s="46"/>
      <c r="MCC11" s="46"/>
      <c r="MCD11" s="46"/>
      <c r="MCE11" s="46"/>
      <c r="MCF11" s="46"/>
      <c r="MCG11" s="46"/>
      <c r="MCH11" s="46"/>
      <c r="MCI11" s="46"/>
      <c r="MCJ11" s="46"/>
      <c r="MCK11" s="46"/>
      <c r="MCL11" s="46"/>
      <c r="MCM11" s="46"/>
      <c r="MCN11" s="46"/>
      <c r="MCO11" s="46"/>
      <c r="MCP11" s="46"/>
      <c r="MCQ11" s="46"/>
      <c r="MCR11" s="46"/>
      <c r="MCS11" s="46"/>
      <c r="MCT11" s="46"/>
      <c r="MCU11" s="46"/>
      <c r="MCV11" s="46"/>
      <c r="MCW11" s="46"/>
      <c r="MCX11" s="46"/>
      <c r="MCY11" s="46"/>
      <c r="MCZ11" s="46"/>
      <c r="MDA11" s="46"/>
      <c r="MDB11" s="46"/>
      <c r="MDC11" s="46"/>
      <c r="MDD11" s="46"/>
      <c r="MDE11" s="46"/>
      <c r="MDF11" s="46"/>
      <c r="MDG11" s="46"/>
      <c r="MDH11" s="46"/>
      <c r="MDI11" s="46"/>
      <c r="MDJ11" s="46"/>
      <c r="MDK11" s="46"/>
      <c r="MDL11" s="46"/>
      <c r="MDM11" s="46"/>
      <c r="MDN11" s="46"/>
      <c r="MDO11" s="46"/>
      <c r="MDP11" s="46"/>
      <c r="MDQ11" s="46"/>
      <c r="MDR11" s="46"/>
      <c r="MDS11" s="46"/>
      <c r="MDT11" s="46"/>
      <c r="MDU11" s="46"/>
      <c r="MDV11" s="46"/>
      <c r="MDW11" s="46"/>
      <c r="MDX11" s="46"/>
      <c r="MDY11" s="46"/>
      <c r="MDZ11" s="46"/>
      <c r="MEA11" s="46"/>
      <c r="MEB11" s="46"/>
      <c r="MEC11" s="46"/>
      <c r="MED11" s="46"/>
      <c r="MEE11" s="46"/>
      <c r="MEF11" s="46"/>
      <c r="MEG11" s="46"/>
      <c r="MEH11" s="46"/>
      <c r="MEI11" s="46"/>
      <c r="MEJ11" s="46"/>
      <c r="MEK11" s="46"/>
      <c r="MEL11" s="46"/>
      <c r="MEM11" s="46"/>
      <c r="MEN11" s="46"/>
      <c r="MEO11" s="46"/>
      <c r="MEP11" s="46"/>
      <c r="MEQ11" s="46"/>
      <c r="MER11" s="46"/>
      <c r="MES11" s="46"/>
      <c r="MET11" s="46"/>
      <c r="MEU11" s="46"/>
      <c r="MEV11" s="46"/>
      <c r="MEW11" s="46"/>
      <c r="MEX11" s="46"/>
      <c r="MEY11" s="46"/>
      <c r="MEZ11" s="46"/>
      <c r="MFA11" s="46"/>
      <c r="MFB11" s="46"/>
      <c r="MFC11" s="46"/>
      <c r="MFD11" s="46"/>
      <c r="MFE11" s="46"/>
      <c r="MFF11" s="46"/>
      <c r="MFG11" s="46"/>
      <c r="MFH11" s="46"/>
      <c r="MFI11" s="46"/>
      <c r="MFJ11" s="46"/>
      <c r="MFK11" s="46"/>
      <c r="MFL11" s="46"/>
      <c r="MFM11" s="46"/>
      <c r="MFN11" s="46"/>
      <c r="MFO11" s="46"/>
      <c r="MFP11" s="46"/>
      <c r="MFQ11" s="46"/>
      <c r="MFR11" s="46"/>
      <c r="MFS11" s="46"/>
      <c r="MFT11" s="46"/>
      <c r="MFU11" s="46"/>
      <c r="MFV11" s="46"/>
      <c r="MFW11" s="46"/>
      <c r="MFX11" s="46"/>
      <c r="MFY11" s="46"/>
      <c r="MFZ11" s="46"/>
      <c r="MGA11" s="46"/>
      <c r="MGB11" s="46"/>
      <c r="MGC11" s="46"/>
      <c r="MGD11" s="46"/>
      <c r="MGE11" s="46"/>
      <c r="MGF11" s="46"/>
      <c r="MGG11" s="46"/>
      <c r="MGH11" s="46"/>
      <c r="MGI11" s="46"/>
      <c r="MGJ11" s="46"/>
      <c r="MGK11" s="46"/>
      <c r="MGL11" s="46"/>
      <c r="MGM11" s="46"/>
      <c r="MGN11" s="46"/>
      <c r="MGO11" s="46"/>
      <c r="MGP11" s="46"/>
      <c r="MGQ11" s="46"/>
      <c r="MGR11" s="46"/>
      <c r="MGS11" s="46"/>
      <c r="MGT11" s="46"/>
      <c r="MGU11" s="46"/>
      <c r="MGV11" s="46"/>
      <c r="MGW11" s="46"/>
      <c r="MGX11" s="46"/>
      <c r="MGY11" s="46"/>
      <c r="MGZ11" s="46"/>
      <c r="MHA11" s="46"/>
      <c r="MHB11" s="46"/>
      <c r="MHC11" s="46"/>
      <c r="MHD11" s="46"/>
      <c r="MHE11" s="46"/>
      <c r="MHF11" s="46"/>
      <c r="MHG11" s="46"/>
      <c r="MHH11" s="46"/>
      <c r="MHI11" s="46"/>
      <c r="MHJ11" s="46"/>
      <c r="MHK11" s="46"/>
      <c r="MHL11" s="46"/>
      <c r="MHM11" s="46"/>
      <c r="MHN11" s="46"/>
      <c r="MHO11" s="46"/>
      <c r="MHP11" s="46"/>
      <c r="MHQ11" s="46"/>
      <c r="MHR11" s="46"/>
      <c r="MHS11" s="46"/>
      <c r="MHT11" s="46"/>
      <c r="MHU11" s="46"/>
      <c r="MHV11" s="46"/>
      <c r="MHW11" s="46"/>
      <c r="MHX11" s="46"/>
      <c r="MHY11" s="46"/>
      <c r="MHZ11" s="46"/>
      <c r="MIA11" s="46"/>
      <c r="MIB11" s="46"/>
      <c r="MIC11" s="46"/>
      <c r="MID11" s="46"/>
      <c r="MIE11" s="46"/>
      <c r="MIF11" s="46"/>
      <c r="MIG11" s="46"/>
      <c r="MIH11" s="46"/>
      <c r="MII11" s="46"/>
      <c r="MIJ11" s="46"/>
      <c r="MIK11" s="46"/>
      <c r="MIL11" s="46"/>
      <c r="MIM11" s="46"/>
      <c r="MIN11" s="46"/>
      <c r="MIO11" s="46"/>
      <c r="MIP11" s="46"/>
      <c r="MIQ11" s="46"/>
      <c r="MIR11" s="46"/>
      <c r="MIS11" s="46"/>
      <c r="MIT11" s="46"/>
      <c r="MIU11" s="46"/>
      <c r="MIV11" s="46"/>
      <c r="MIW11" s="46"/>
      <c r="MIX11" s="46"/>
      <c r="MIY11" s="46"/>
      <c r="MIZ11" s="46"/>
      <c r="MJA11" s="46"/>
      <c r="MJB11" s="46"/>
      <c r="MJC11" s="46"/>
      <c r="MJD11" s="46"/>
      <c r="MJE11" s="46"/>
      <c r="MJF11" s="46"/>
      <c r="MJG11" s="46"/>
      <c r="MJH11" s="46"/>
      <c r="MJI11" s="46"/>
      <c r="MJJ11" s="46"/>
      <c r="MJK11" s="46"/>
      <c r="MJL11" s="46"/>
      <c r="MJM11" s="46"/>
      <c r="MJN11" s="46"/>
      <c r="MJO11" s="46"/>
      <c r="MJP11" s="46"/>
      <c r="MJQ11" s="46"/>
      <c r="MJR11" s="46"/>
      <c r="MJS11" s="46"/>
      <c r="MJT11" s="46"/>
      <c r="MJU11" s="46"/>
      <c r="MJV11" s="46"/>
      <c r="MJW11" s="46"/>
      <c r="MJX11" s="46"/>
      <c r="MJY11" s="46"/>
      <c r="MJZ11" s="46"/>
      <c r="MKA11" s="46"/>
      <c r="MKB11" s="46"/>
      <c r="MKC11" s="46"/>
      <c r="MKD11" s="46"/>
      <c r="MKE11" s="46"/>
      <c r="MKF11" s="46"/>
      <c r="MKG11" s="46"/>
      <c r="MKH11" s="46"/>
      <c r="MKI11" s="46"/>
      <c r="MKJ11" s="46"/>
      <c r="MKK11" s="46"/>
      <c r="MKL11" s="46"/>
      <c r="MKM11" s="46"/>
      <c r="MKN11" s="46"/>
      <c r="MKO11" s="46"/>
      <c r="MKP11" s="46"/>
      <c r="MKQ11" s="46"/>
      <c r="MKR11" s="46"/>
      <c r="MKS11" s="46"/>
      <c r="MKT11" s="46"/>
      <c r="MKU11" s="46"/>
      <c r="MKV11" s="46"/>
      <c r="MKW11" s="46"/>
      <c r="MKX11" s="46"/>
      <c r="MKY11" s="46"/>
      <c r="MKZ11" s="46"/>
      <c r="MLA11" s="46"/>
      <c r="MLB11" s="46"/>
      <c r="MLC11" s="46"/>
      <c r="MLD11" s="46"/>
      <c r="MLE11" s="46"/>
      <c r="MLF11" s="46"/>
      <c r="MLG11" s="46"/>
      <c r="MLH11" s="46"/>
      <c r="MLI11" s="46"/>
      <c r="MLJ11" s="46"/>
      <c r="MLK11" s="46"/>
      <c r="MLL11" s="46"/>
      <c r="MLM11" s="46"/>
      <c r="MLN11" s="46"/>
      <c r="MLO11" s="46"/>
      <c r="MLP11" s="46"/>
      <c r="MLQ11" s="46"/>
      <c r="MLR11" s="46"/>
      <c r="MLS11" s="46"/>
      <c r="MLT11" s="46"/>
      <c r="MLU11" s="46"/>
      <c r="MLV11" s="46"/>
      <c r="MLW11" s="46"/>
      <c r="MLX11" s="46"/>
      <c r="MLY11" s="46"/>
      <c r="MLZ11" s="46"/>
      <c r="MMA11" s="46"/>
      <c r="MMB11" s="46"/>
      <c r="MMC11" s="46"/>
      <c r="MMD11" s="46"/>
      <c r="MME11" s="46"/>
      <c r="MMF11" s="46"/>
      <c r="MMG11" s="46"/>
      <c r="MMH11" s="46"/>
      <c r="MMI11" s="46"/>
      <c r="MMJ11" s="46"/>
      <c r="MMK11" s="46"/>
      <c r="MML11" s="46"/>
      <c r="MMM11" s="46"/>
      <c r="MMN11" s="46"/>
      <c r="MMO11" s="46"/>
      <c r="MMP11" s="46"/>
      <c r="MMQ11" s="46"/>
      <c r="MMR11" s="46"/>
      <c r="MMS11" s="46"/>
      <c r="MMT11" s="46"/>
      <c r="MMU11" s="46"/>
      <c r="MMV11" s="46"/>
      <c r="MMW11" s="46"/>
      <c r="MMX11" s="46"/>
      <c r="MMY11" s="46"/>
      <c r="MMZ11" s="46"/>
      <c r="MNA11" s="46"/>
      <c r="MNB11" s="46"/>
      <c r="MNC11" s="46"/>
      <c r="MND11" s="46"/>
      <c r="MNE11" s="46"/>
      <c r="MNF11" s="46"/>
      <c r="MNG11" s="46"/>
      <c r="MNH11" s="46"/>
      <c r="MNI11" s="46"/>
      <c r="MNJ11" s="46"/>
      <c r="MNK11" s="46"/>
      <c r="MNL11" s="46"/>
      <c r="MNM11" s="46"/>
      <c r="MNN11" s="46"/>
      <c r="MNO11" s="46"/>
      <c r="MNP11" s="46"/>
      <c r="MNQ11" s="46"/>
      <c r="MNR11" s="46"/>
      <c r="MNS11" s="46"/>
      <c r="MNT11" s="46"/>
      <c r="MNU11" s="46"/>
      <c r="MNV11" s="46"/>
      <c r="MNW11" s="46"/>
      <c r="MNX11" s="46"/>
      <c r="MNY11" s="46"/>
      <c r="MNZ11" s="46"/>
      <c r="MOA11" s="46"/>
      <c r="MOB11" s="46"/>
      <c r="MOC11" s="46"/>
      <c r="MOD11" s="46"/>
      <c r="MOE11" s="46"/>
      <c r="MOF11" s="46"/>
      <c r="MOG11" s="46"/>
      <c r="MOH11" s="46"/>
      <c r="MOI11" s="46"/>
      <c r="MOJ11" s="46"/>
      <c r="MOK11" s="46"/>
      <c r="MOL11" s="46"/>
      <c r="MOM11" s="46"/>
      <c r="MON11" s="46"/>
      <c r="MOO11" s="46"/>
      <c r="MOP11" s="46"/>
      <c r="MOQ11" s="46"/>
      <c r="MOR11" s="46"/>
      <c r="MOS11" s="46"/>
      <c r="MOT11" s="46"/>
      <c r="MOU11" s="46"/>
      <c r="MOV11" s="46"/>
      <c r="MOW11" s="46"/>
      <c r="MOX11" s="46"/>
      <c r="MOY11" s="46"/>
      <c r="MOZ11" s="46"/>
      <c r="MPA11" s="46"/>
      <c r="MPB11" s="46"/>
      <c r="MPC11" s="46"/>
      <c r="MPD11" s="46"/>
      <c r="MPE11" s="46"/>
      <c r="MPF11" s="46"/>
      <c r="MPG11" s="46"/>
      <c r="MPH11" s="46"/>
      <c r="MPI11" s="46"/>
      <c r="MPJ11" s="46"/>
      <c r="MPK11" s="46"/>
      <c r="MPL11" s="46"/>
      <c r="MPM11" s="46"/>
      <c r="MPN11" s="46"/>
      <c r="MPO11" s="46"/>
      <c r="MPP11" s="46"/>
      <c r="MPQ11" s="46"/>
      <c r="MPR11" s="46"/>
      <c r="MPS11" s="46"/>
      <c r="MPT11" s="46"/>
      <c r="MPU11" s="46"/>
      <c r="MPV11" s="46"/>
      <c r="MPW11" s="46"/>
      <c r="MPX11" s="46"/>
      <c r="MPY11" s="46"/>
      <c r="MPZ11" s="46"/>
      <c r="MQA11" s="46"/>
      <c r="MQB11" s="46"/>
      <c r="MQC11" s="46"/>
      <c r="MQD11" s="46"/>
      <c r="MQE11" s="46"/>
      <c r="MQF11" s="46"/>
      <c r="MQG11" s="46"/>
      <c r="MQH11" s="46"/>
      <c r="MQI11" s="46"/>
      <c r="MQJ11" s="46"/>
      <c r="MQK11" s="46"/>
      <c r="MQL11" s="46"/>
      <c r="MQM11" s="46"/>
      <c r="MQN11" s="46"/>
      <c r="MQO11" s="46"/>
      <c r="MQP11" s="46"/>
      <c r="MQQ11" s="46"/>
      <c r="MQR11" s="46"/>
      <c r="MQS11" s="46"/>
      <c r="MQT11" s="46"/>
      <c r="MQU11" s="46"/>
      <c r="MQV11" s="46"/>
      <c r="MQW11" s="46"/>
      <c r="MQX11" s="46"/>
      <c r="MQY11" s="46"/>
      <c r="MQZ11" s="46"/>
      <c r="MRA11" s="46"/>
      <c r="MRB11" s="46"/>
      <c r="MRC11" s="46"/>
      <c r="MRD11" s="46"/>
      <c r="MRE11" s="46"/>
      <c r="MRF11" s="46"/>
      <c r="MRG11" s="46"/>
      <c r="MRH11" s="46"/>
      <c r="MRI11" s="46"/>
      <c r="MRJ11" s="46"/>
      <c r="MRK11" s="46"/>
      <c r="MRL11" s="46"/>
      <c r="MRM11" s="46"/>
      <c r="MRN11" s="46"/>
      <c r="MRO11" s="46"/>
      <c r="MRP11" s="46"/>
      <c r="MRQ11" s="46"/>
      <c r="MRR11" s="46"/>
      <c r="MRS11" s="46"/>
      <c r="MRT11" s="46"/>
      <c r="MRU11" s="46"/>
      <c r="MRV11" s="46"/>
      <c r="MRW11" s="46"/>
      <c r="MRX11" s="46"/>
      <c r="MRY11" s="46"/>
      <c r="MRZ11" s="46"/>
      <c r="MSA11" s="46"/>
      <c r="MSB11" s="46"/>
      <c r="MSC11" s="46"/>
      <c r="MSD11" s="46"/>
      <c r="MSE11" s="46"/>
      <c r="MSF11" s="46"/>
      <c r="MSG11" s="46"/>
      <c r="MSH11" s="46"/>
      <c r="MSI11" s="46"/>
      <c r="MSJ11" s="46"/>
      <c r="MSK11" s="46"/>
      <c r="MSL11" s="46"/>
      <c r="MSM11" s="46"/>
      <c r="MSN11" s="46"/>
      <c r="MSO11" s="46"/>
      <c r="MSP11" s="46"/>
      <c r="MSQ11" s="46"/>
      <c r="MSR11" s="46"/>
      <c r="MSS11" s="46"/>
      <c r="MST11" s="46"/>
      <c r="MSU11" s="46"/>
      <c r="MSV11" s="46"/>
      <c r="MSW11" s="46"/>
      <c r="MSX11" s="46"/>
      <c r="MSY11" s="46"/>
      <c r="MSZ11" s="46"/>
      <c r="MTA11" s="46"/>
      <c r="MTB11" s="46"/>
      <c r="MTC11" s="46"/>
      <c r="MTD11" s="46"/>
      <c r="MTE11" s="46"/>
      <c r="MTF11" s="46"/>
      <c r="MTG11" s="46"/>
      <c r="MTH11" s="46"/>
      <c r="MTI11" s="46"/>
      <c r="MTJ11" s="46"/>
      <c r="MTK11" s="46"/>
      <c r="MTL11" s="46"/>
      <c r="MTM11" s="46"/>
      <c r="MTN11" s="46"/>
      <c r="MTO11" s="46"/>
      <c r="MTP11" s="46"/>
      <c r="MTQ11" s="46"/>
      <c r="MTR11" s="46"/>
      <c r="MTS11" s="46"/>
      <c r="MTT11" s="46"/>
      <c r="MTU11" s="46"/>
      <c r="MTV11" s="46"/>
      <c r="MTW11" s="46"/>
      <c r="MTX11" s="46"/>
      <c r="MTY11" s="46"/>
      <c r="MTZ11" s="46"/>
      <c r="MUA11" s="46"/>
      <c r="MUB11" s="46"/>
      <c r="MUC11" s="46"/>
      <c r="MUD11" s="46"/>
      <c r="MUE11" s="46"/>
      <c r="MUF11" s="46"/>
      <c r="MUG11" s="46"/>
      <c r="MUH11" s="46"/>
      <c r="MUI11" s="46"/>
      <c r="MUJ11" s="46"/>
      <c r="MUK11" s="46"/>
      <c r="MUL11" s="46"/>
      <c r="MUM11" s="46"/>
      <c r="MUN11" s="46"/>
      <c r="MUO11" s="46"/>
      <c r="MUP11" s="46"/>
      <c r="MUQ11" s="46"/>
      <c r="MUR11" s="46"/>
      <c r="MUS11" s="46"/>
      <c r="MUT11" s="46"/>
      <c r="MUU11" s="46"/>
      <c r="MUV11" s="46"/>
      <c r="MUW11" s="46"/>
      <c r="MUX11" s="46"/>
      <c r="MUY11" s="46"/>
      <c r="MUZ11" s="46"/>
      <c r="MVA11" s="46"/>
      <c r="MVB11" s="46"/>
      <c r="MVC11" s="46"/>
      <c r="MVD11" s="46"/>
      <c r="MVE11" s="46"/>
      <c r="MVF11" s="46"/>
      <c r="MVG11" s="46"/>
      <c r="MVH11" s="46"/>
      <c r="MVI11" s="46"/>
      <c r="MVJ11" s="46"/>
      <c r="MVK11" s="46"/>
      <c r="MVL11" s="46"/>
      <c r="MVM11" s="46"/>
      <c r="MVN11" s="46"/>
      <c r="MVO11" s="46"/>
      <c r="MVP11" s="46"/>
      <c r="MVQ11" s="46"/>
      <c r="MVR11" s="46"/>
      <c r="MVS11" s="46"/>
      <c r="MVT11" s="46"/>
      <c r="MVU11" s="46"/>
      <c r="MVV11" s="46"/>
      <c r="MVW11" s="46"/>
      <c r="MVX11" s="46"/>
      <c r="MVY11" s="46"/>
      <c r="MVZ11" s="46"/>
      <c r="MWA11" s="46"/>
      <c r="MWB11" s="46"/>
      <c r="MWC11" s="46"/>
      <c r="MWD11" s="46"/>
      <c r="MWE11" s="46"/>
      <c r="MWF11" s="46"/>
      <c r="MWG11" s="46"/>
      <c r="MWH11" s="46"/>
      <c r="MWI11" s="46"/>
      <c r="MWJ11" s="46"/>
      <c r="MWK11" s="46"/>
      <c r="MWL11" s="46"/>
      <c r="MWM11" s="46"/>
      <c r="MWN11" s="46"/>
      <c r="MWO11" s="46"/>
      <c r="MWP11" s="46"/>
      <c r="MWQ11" s="46"/>
      <c r="MWR11" s="46"/>
      <c r="MWS11" s="46"/>
      <c r="MWT11" s="46"/>
      <c r="MWU11" s="46"/>
      <c r="MWV11" s="46"/>
      <c r="MWW11" s="46"/>
      <c r="MWX11" s="46"/>
      <c r="MWY11" s="46"/>
      <c r="MWZ11" s="46"/>
      <c r="MXA11" s="46"/>
      <c r="MXB11" s="46"/>
      <c r="MXC11" s="46"/>
      <c r="MXD11" s="46"/>
      <c r="MXE11" s="46"/>
      <c r="MXF11" s="46"/>
      <c r="MXG11" s="46"/>
      <c r="MXH11" s="46"/>
      <c r="MXI11" s="46"/>
      <c r="MXJ11" s="46"/>
      <c r="MXK11" s="46"/>
      <c r="MXL11" s="46"/>
      <c r="MXM11" s="46"/>
      <c r="MXN11" s="46"/>
      <c r="MXO11" s="46"/>
      <c r="MXP11" s="46"/>
      <c r="MXQ11" s="46"/>
      <c r="MXR11" s="46"/>
      <c r="MXS11" s="46"/>
      <c r="MXT11" s="46"/>
      <c r="MXU11" s="46"/>
      <c r="MXV11" s="46"/>
      <c r="MXW11" s="46"/>
      <c r="MXX11" s="46"/>
      <c r="MXY11" s="46"/>
      <c r="MXZ11" s="46"/>
      <c r="MYA11" s="46"/>
      <c r="MYB11" s="46"/>
      <c r="MYC11" s="46"/>
      <c r="MYD11" s="46"/>
      <c r="MYE11" s="46"/>
      <c r="MYF11" s="46"/>
      <c r="MYG11" s="46"/>
      <c r="MYH11" s="46"/>
      <c r="MYI11" s="46"/>
      <c r="MYJ11" s="46"/>
      <c r="MYK11" s="46"/>
      <c r="MYL11" s="46"/>
      <c r="MYM11" s="46"/>
      <c r="MYN11" s="46"/>
      <c r="MYO11" s="46"/>
      <c r="MYP11" s="46"/>
      <c r="MYQ11" s="46"/>
      <c r="MYR11" s="46"/>
      <c r="MYS11" s="46"/>
      <c r="MYT11" s="46"/>
      <c r="MYU11" s="46"/>
      <c r="MYV11" s="46"/>
      <c r="MYW11" s="46"/>
      <c r="MYX11" s="46"/>
      <c r="MYY11" s="46"/>
      <c r="MYZ11" s="46"/>
      <c r="MZA11" s="46"/>
      <c r="MZB11" s="46"/>
      <c r="MZC11" s="46"/>
      <c r="MZD11" s="46"/>
      <c r="MZE11" s="46"/>
      <c r="MZF11" s="46"/>
      <c r="MZG11" s="46"/>
      <c r="MZH11" s="46"/>
      <c r="MZI11" s="46"/>
      <c r="MZJ11" s="46"/>
      <c r="MZK11" s="46"/>
      <c r="MZL11" s="46"/>
      <c r="MZM11" s="46"/>
      <c r="MZN11" s="46"/>
      <c r="MZO11" s="46"/>
      <c r="MZP11" s="46"/>
      <c r="MZQ11" s="46"/>
      <c r="MZR11" s="46"/>
      <c r="MZS11" s="46"/>
      <c r="MZT11" s="46"/>
      <c r="MZU11" s="46"/>
      <c r="MZV11" s="46"/>
      <c r="MZW11" s="46"/>
      <c r="MZX11" s="46"/>
      <c r="MZY11" s="46"/>
      <c r="MZZ11" s="46"/>
      <c r="NAA11" s="46"/>
      <c r="NAB11" s="46"/>
      <c r="NAC11" s="46"/>
      <c r="NAD11" s="46"/>
      <c r="NAE11" s="46"/>
      <c r="NAF11" s="46"/>
      <c r="NAG11" s="46"/>
      <c r="NAH11" s="46"/>
      <c r="NAI11" s="46"/>
      <c r="NAJ11" s="46"/>
      <c r="NAK11" s="46"/>
      <c r="NAL11" s="46"/>
      <c r="NAM11" s="46"/>
      <c r="NAN11" s="46"/>
      <c r="NAO11" s="46"/>
      <c r="NAP11" s="46"/>
      <c r="NAQ11" s="46"/>
      <c r="NAR11" s="46"/>
      <c r="NAS11" s="46"/>
      <c r="NAT11" s="46"/>
      <c r="NAU11" s="46"/>
      <c r="NAV11" s="46"/>
      <c r="NAW11" s="46"/>
      <c r="NAX11" s="46"/>
      <c r="NAY11" s="46"/>
      <c r="NAZ11" s="46"/>
      <c r="NBA11" s="46"/>
      <c r="NBB11" s="46"/>
      <c r="NBC11" s="46"/>
      <c r="NBD11" s="46"/>
      <c r="NBE11" s="46"/>
      <c r="NBF11" s="46"/>
      <c r="NBG11" s="46"/>
      <c r="NBH11" s="46"/>
      <c r="NBI11" s="46"/>
      <c r="NBJ11" s="46"/>
      <c r="NBK11" s="46"/>
      <c r="NBL11" s="46"/>
      <c r="NBM11" s="46"/>
      <c r="NBN11" s="46"/>
      <c r="NBO11" s="46"/>
      <c r="NBP11" s="46"/>
      <c r="NBQ11" s="46"/>
      <c r="NBR11" s="46"/>
      <c r="NBS11" s="46"/>
      <c r="NBT11" s="46"/>
      <c r="NBU11" s="46"/>
      <c r="NBV11" s="46"/>
      <c r="NBW11" s="46"/>
      <c r="NBX11" s="46"/>
      <c r="NBY11" s="46"/>
      <c r="NBZ11" s="46"/>
      <c r="NCA11" s="46"/>
      <c r="NCB11" s="46"/>
      <c r="NCC11" s="46"/>
      <c r="NCD11" s="46"/>
      <c r="NCE11" s="46"/>
      <c r="NCF11" s="46"/>
      <c r="NCG11" s="46"/>
      <c r="NCH11" s="46"/>
      <c r="NCI11" s="46"/>
      <c r="NCJ11" s="46"/>
      <c r="NCK11" s="46"/>
      <c r="NCL11" s="46"/>
      <c r="NCM11" s="46"/>
      <c r="NCN11" s="46"/>
      <c r="NCO11" s="46"/>
      <c r="NCP11" s="46"/>
      <c r="NCQ11" s="46"/>
      <c r="NCR11" s="46"/>
      <c r="NCS11" s="46"/>
      <c r="NCT11" s="46"/>
      <c r="NCU11" s="46"/>
      <c r="NCV11" s="46"/>
      <c r="NCW11" s="46"/>
      <c r="NCX11" s="46"/>
      <c r="NCY11" s="46"/>
      <c r="NCZ11" s="46"/>
      <c r="NDA11" s="46"/>
      <c r="NDB11" s="46"/>
      <c r="NDC11" s="46"/>
      <c r="NDD11" s="46"/>
      <c r="NDE11" s="46"/>
      <c r="NDF11" s="46"/>
      <c r="NDG11" s="46"/>
      <c r="NDH11" s="46"/>
      <c r="NDI11" s="46"/>
      <c r="NDJ11" s="46"/>
      <c r="NDK11" s="46"/>
      <c r="NDL11" s="46"/>
      <c r="NDM11" s="46"/>
      <c r="NDN11" s="46"/>
      <c r="NDO11" s="46"/>
      <c r="NDP11" s="46"/>
      <c r="NDQ11" s="46"/>
      <c r="NDR11" s="46"/>
      <c r="NDS11" s="46"/>
      <c r="NDT11" s="46"/>
      <c r="NDU11" s="46"/>
      <c r="NDV11" s="46"/>
      <c r="NDW11" s="46"/>
      <c r="NDX11" s="46"/>
      <c r="NDY11" s="46"/>
      <c r="NDZ11" s="46"/>
      <c r="NEA11" s="46"/>
      <c r="NEB11" s="46"/>
      <c r="NEC11" s="46"/>
      <c r="NED11" s="46"/>
      <c r="NEE11" s="46"/>
      <c r="NEF11" s="46"/>
      <c r="NEG11" s="46"/>
      <c r="NEH11" s="46"/>
      <c r="NEI11" s="46"/>
      <c r="NEJ11" s="46"/>
      <c r="NEK11" s="46"/>
      <c r="NEL11" s="46"/>
      <c r="NEM11" s="46"/>
      <c r="NEN11" s="46"/>
      <c r="NEO11" s="46"/>
      <c r="NEP11" s="46"/>
      <c r="NEQ11" s="46"/>
      <c r="NER11" s="46"/>
      <c r="NES11" s="46"/>
      <c r="NET11" s="46"/>
      <c r="NEU11" s="46"/>
      <c r="NEV11" s="46"/>
      <c r="NEW11" s="46"/>
      <c r="NEX11" s="46"/>
      <c r="NEY11" s="46"/>
      <c r="NEZ11" s="46"/>
      <c r="NFA11" s="46"/>
      <c r="NFB11" s="46"/>
      <c r="NFC11" s="46"/>
      <c r="NFD11" s="46"/>
      <c r="NFE11" s="46"/>
      <c r="NFF11" s="46"/>
      <c r="NFG11" s="46"/>
      <c r="NFH11" s="46"/>
      <c r="NFI11" s="46"/>
      <c r="NFJ11" s="46"/>
      <c r="NFK11" s="46"/>
      <c r="NFL11" s="46"/>
      <c r="NFM11" s="46"/>
      <c r="NFN11" s="46"/>
      <c r="NFO11" s="46"/>
      <c r="NFP11" s="46"/>
      <c r="NFQ11" s="46"/>
      <c r="NFR11" s="46"/>
      <c r="NFS11" s="46"/>
      <c r="NFT11" s="46"/>
      <c r="NFU11" s="46"/>
      <c r="NFV11" s="46"/>
      <c r="NFW11" s="46"/>
      <c r="NFX11" s="46"/>
      <c r="NFY11" s="46"/>
      <c r="NFZ11" s="46"/>
      <c r="NGA11" s="46"/>
      <c r="NGB11" s="46"/>
      <c r="NGC11" s="46"/>
      <c r="NGD11" s="46"/>
      <c r="NGE11" s="46"/>
      <c r="NGF11" s="46"/>
      <c r="NGG11" s="46"/>
      <c r="NGH11" s="46"/>
      <c r="NGI11" s="46"/>
      <c r="NGJ11" s="46"/>
      <c r="NGK11" s="46"/>
      <c r="NGL11" s="46"/>
      <c r="NGM11" s="46"/>
      <c r="NGN11" s="46"/>
      <c r="NGO11" s="46"/>
      <c r="NGP11" s="46"/>
      <c r="NGQ11" s="46"/>
      <c r="NGR11" s="46"/>
      <c r="NGS11" s="46"/>
      <c r="NGT11" s="46"/>
      <c r="NGU11" s="46"/>
      <c r="NGV11" s="46"/>
      <c r="NGW11" s="46"/>
      <c r="NGX11" s="46"/>
      <c r="NGY11" s="46"/>
      <c r="NGZ11" s="46"/>
      <c r="NHA11" s="46"/>
      <c r="NHB11" s="46"/>
      <c r="NHC11" s="46"/>
      <c r="NHD11" s="46"/>
      <c r="NHE11" s="46"/>
      <c r="NHF11" s="46"/>
      <c r="NHG11" s="46"/>
      <c r="NHH11" s="46"/>
      <c r="NHI11" s="46"/>
      <c r="NHJ11" s="46"/>
      <c r="NHK11" s="46"/>
      <c r="NHL11" s="46"/>
      <c r="NHM11" s="46"/>
      <c r="NHN11" s="46"/>
      <c r="NHO11" s="46"/>
      <c r="NHP11" s="46"/>
      <c r="NHQ11" s="46"/>
      <c r="NHR11" s="46"/>
      <c r="NHS11" s="46"/>
      <c r="NHT11" s="46"/>
      <c r="NHU11" s="46"/>
      <c r="NHV11" s="46"/>
      <c r="NHW11" s="46"/>
      <c r="NHX11" s="46"/>
      <c r="NHY11" s="46"/>
      <c r="NHZ11" s="46"/>
      <c r="NIA11" s="46"/>
      <c r="NIB11" s="46"/>
      <c r="NIC11" s="46"/>
      <c r="NID11" s="46"/>
      <c r="NIE11" s="46"/>
      <c r="NIF11" s="46"/>
      <c r="NIG11" s="46"/>
      <c r="NIH11" s="46"/>
      <c r="NII11" s="46"/>
      <c r="NIJ11" s="46"/>
      <c r="NIK11" s="46"/>
      <c r="NIL11" s="46"/>
      <c r="NIM11" s="46"/>
      <c r="NIN11" s="46"/>
      <c r="NIO11" s="46"/>
      <c r="NIP11" s="46"/>
      <c r="NIQ11" s="46"/>
      <c r="NIR11" s="46"/>
      <c r="NIS11" s="46"/>
      <c r="NIT11" s="46"/>
      <c r="NIU11" s="46"/>
      <c r="NIV11" s="46"/>
      <c r="NIW11" s="46"/>
      <c r="NIX11" s="46"/>
      <c r="NIY11" s="46"/>
      <c r="NIZ11" s="46"/>
      <c r="NJA11" s="46"/>
      <c r="NJB11" s="46"/>
      <c r="NJC11" s="46"/>
      <c r="NJD11" s="46"/>
      <c r="NJE11" s="46"/>
      <c r="NJF11" s="46"/>
      <c r="NJG11" s="46"/>
      <c r="NJH11" s="46"/>
      <c r="NJI11" s="46"/>
      <c r="NJJ11" s="46"/>
      <c r="NJK11" s="46"/>
      <c r="NJL11" s="46"/>
      <c r="NJM11" s="46"/>
      <c r="NJN11" s="46"/>
      <c r="NJO11" s="46"/>
      <c r="NJP11" s="46"/>
      <c r="NJQ11" s="46"/>
      <c r="NJR11" s="46"/>
      <c r="NJS11" s="46"/>
      <c r="NJT11" s="46"/>
      <c r="NJU11" s="46"/>
      <c r="NJV11" s="46"/>
      <c r="NJW11" s="46"/>
      <c r="NJX11" s="46"/>
      <c r="NJY11" s="46"/>
      <c r="NJZ11" s="46"/>
      <c r="NKA11" s="46"/>
      <c r="NKB11" s="46"/>
      <c r="NKC11" s="46"/>
      <c r="NKD11" s="46"/>
      <c r="NKE11" s="46"/>
      <c r="NKF11" s="46"/>
      <c r="NKG11" s="46"/>
      <c r="NKH11" s="46"/>
      <c r="NKI11" s="46"/>
      <c r="NKJ11" s="46"/>
      <c r="NKK11" s="46"/>
      <c r="NKL11" s="46"/>
      <c r="NKM11" s="46"/>
      <c r="NKN11" s="46"/>
      <c r="NKO11" s="46"/>
      <c r="NKP11" s="46"/>
      <c r="NKQ11" s="46"/>
      <c r="NKR11" s="46"/>
      <c r="NKS11" s="46"/>
      <c r="NKT11" s="46"/>
      <c r="NKU11" s="46"/>
      <c r="NKV11" s="46"/>
      <c r="NKW11" s="46"/>
      <c r="NKX11" s="46"/>
      <c r="NKY11" s="46"/>
      <c r="NKZ11" s="46"/>
      <c r="NLA11" s="46"/>
      <c r="NLB11" s="46"/>
      <c r="NLC11" s="46"/>
      <c r="NLD11" s="46"/>
      <c r="NLE11" s="46"/>
      <c r="NLF11" s="46"/>
      <c r="NLG11" s="46"/>
      <c r="NLH11" s="46"/>
      <c r="NLI11" s="46"/>
      <c r="NLJ11" s="46"/>
      <c r="NLK11" s="46"/>
      <c r="NLL11" s="46"/>
      <c r="NLM11" s="46"/>
      <c r="NLN11" s="46"/>
      <c r="NLO11" s="46"/>
      <c r="NLP11" s="46"/>
      <c r="NLQ11" s="46"/>
      <c r="NLR11" s="46"/>
      <c r="NLS11" s="46"/>
      <c r="NLT11" s="46"/>
      <c r="NLU11" s="46"/>
      <c r="NLV11" s="46"/>
      <c r="NLW11" s="46"/>
      <c r="NLX11" s="46"/>
      <c r="NLY11" s="46"/>
      <c r="NLZ11" s="46"/>
      <c r="NMA11" s="46"/>
      <c r="NMB11" s="46"/>
      <c r="NMC11" s="46"/>
      <c r="NMD11" s="46"/>
      <c r="NME11" s="46"/>
      <c r="NMF11" s="46"/>
      <c r="NMG11" s="46"/>
      <c r="NMH11" s="46"/>
      <c r="NMI11" s="46"/>
      <c r="NMJ11" s="46"/>
      <c r="NMK11" s="46"/>
      <c r="NML11" s="46"/>
      <c r="NMM11" s="46"/>
      <c r="NMN11" s="46"/>
      <c r="NMO11" s="46"/>
      <c r="NMP11" s="46"/>
      <c r="NMQ11" s="46"/>
      <c r="NMR11" s="46"/>
      <c r="NMS11" s="46"/>
      <c r="NMT11" s="46"/>
      <c r="NMU11" s="46"/>
      <c r="NMV11" s="46"/>
      <c r="NMW11" s="46"/>
      <c r="NMX11" s="46"/>
      <c r="NMY11" s="46"/>
      <c r="NMZ11" s="46"/>
      <c r="NNA11" s="46"/>
      <c r="NNB11" s="46"/>
      <c r="NNC11" s="46"/>
      <c r="NND11" s="46"/>
      <c r="NNE11" s="46"/>
      <c r="NNF11" s="46"/>
      <c r="NNG11" s="46"/>
      <c r="NNH11" s="46"/>
      <c r="NNI11" s="46"/>
      <c r="NNJ11" s="46"/>
      <c r="NNK11" s="46"/>
      <c r="NNL11" s="46"/>
      <c r="NNM11" s="46"/>
      <c r="NNN11" s="46"/>
      <c r="NNO11" s="46"/>
      <c r="NNP11" s="46"/>
      <c r="NNQ11" s="46"/>
      <c r="NNR11" s="46"/>
      <c r="NNS11" s="46"/>
      <c r="NNT11" s="46"/>
      <c r="NNU11" s="46"/>
      <c r="NNV11" s="46"/>
      <c r="NNW11" s="46"/>
      <c r="NNX11" s="46"/>
      <c r="NNY11" s="46"/>
      <c r="NNZ11" s="46"/>
      <c r="NOA11" s="46"/>
      <c r="NOB11" s="46"/>
      <c r="NOC11" s="46"/>
      <c r="NOD11" s="46"/>
      <c r="NOE11" s="46"/>
      <c r="NOF11" s="46"/>
      <c r="NOG11" s="46"/>
      <c r="NOH11" s="46"/>
      <c r="NOI11" s="46"/>
      <c r="NOJ11" s="46"/>
      <c r="NOK11" s="46"/>
      <c r="NOL11" s="46"/>
      <c r="NOM11" s="46"/>
      <c r="NON11" s="46"/>
      <c r="NOO11" s="46"/>
      <c r="NOP11" s="46"/>
      <c r="NOQ11" s="46"/>
      <c r="NOR11" s="46"/>
      <c r="NOS11" s="46"/>
      <c r="NOT11" s="46"/>
      <c r="NOU11" s="46"/>
      <c r="NOV11" s="46"/>
      <c r="NOW11" s="46"/>
      <c r="NOX11" s="46"/>
      <c r="NOY11" s="46"/>
      <c r="NOZ11" s="46"/>
      <c r="NPA11" s="46"/>
      <c r="NPB11" s="46"/>
      <c r="NPC11" s="46"/>
      <c r="NPD11" s="46"/>
      <c r="NPE11" s="46"/>
      <c r="NPF11" s="46"/>
      <c r="NPG11" s="46"/>
      <c r="NPH11" s="46"/>
      <c r="NPI11" s="46"/>
      <c r="NPJ11" s="46"/>
      <c r="NPK11" s="46"/>
      <c r="NPL11" s="46"/>
      <c r="NPM11" s="46"/>
      <c r="NPN11" s="46"/>
      <c r="NPO11" s="46"/>
      <c r="NPP11" s="46"/>
      <c r="NPQ11" s="46"/>
      <c r="NPR11" s="46"/>
      <c r="NPS11" s="46"/>
      <c r="NPT11" s="46"/>
      <c r="NPU11" s="46"/>
      <c r="NPV11" s="46"/>
      <c r="NPW11" s="46"/>
      <c r="NPX11" s="46"/>
      <c r="NPY11" s="46"/>
      <c r="NPZ11" s="46"/>
      <c r="NQA11" s="46"/>
      <c r="NQB11" s="46"/>
      <c r="NQC11" s="46"/>
      <c r="NQD11" s="46"/>
      <c r="NQE11" s="46"/>
      <c r="NQF11" s="46"/>
      <c r="NQG11" s="46"/>
      <c r="NQH11" s="46"/>
      <c r="NQI11" s="46"/>
      <c r="NQJ11" s="46"/>
      <c r="NQK11" s="46"/>
      <c r="NQL11" s="46"/>
      <c r="NQM11" s="46"/>
      <c r="NQN11" s="46"/>
      <c r="NQO11" s="46"/>
      <c r="NQP11" s="46"/>
      <c r="NQQ11" s="46"/>
      <c r="NQR11" s="46"/>
      <c r="NQS11" s="46"/>
      <c r="NQT11" s="46"/>
      <c r="NQU11" s="46"/>
      <c r="NQV11" s="46"/>
      <c r="NQW11" s="46"/>
      <c r="NQX11" s="46"/>
      <c r="NQY11" s="46"/>
      <c r="NQZ11" s="46"/>
      <c r="NRA11" s="46"/>
      <c r="NRB11" s="46"/>
      <c r="NRC11" s="46"/>
      <c r="NRD11" s="46"/>
      <c r="NRE11" s="46"/>
      <c r="NRF11" s="46"/>
      <c r="NRG11" s="46"/>
      <c r="NRH11" s="46"/>
      <c r="NRI11" s="46"/>
      <c r="NRJ11" s="46"/>
      <c r="NRK11" s="46"/>
      <c r="NRL11" s="46"/>
      <c r="NRM11" s="46"/>
      <c r="NRN11" s="46"/>
      <c r="NRO11" s="46"/>
      <c r="NRP11" s="46"/>
      <c r="NRQ11" s="46"/>
      <c r="NRR11" s="46"/>
      <c r="NRS11" s="46"/>
      <c r="NRT11" s="46"/>
      <c r="NRU11" s="46"/>
      <c r="NRV11" s="46"/>
      <c r="NRW11" s="46"/>
      <c r="NRX11" s="46"/>
      <c r="NRY11" s="46"/>
      <c r="NRZ11" s="46"/>
      <c r="NSA11" s="46"/>
      <c r="NSB11" s="46"/>
      <c r="NSC11" s="46"/>
      <c r="NSD11" s="46"/>
      <c r="NSE11" s="46"/>
      <c r="NSF11" s="46"/>
      <c r="NSG11" s="46"/>
      <c r="NSH11" s="46"/>
      <c r="NSI11" s="46"/>
      <c r="NSJ11" s="46"/>
      <c r="NSK11" s="46"/>
      <c r="NSL11" s="46"/>
      <c r="NSM11" s="46"/>
      <c r="NSN11" s="46"/>
      <c r="NSO11" s="46"/>
      <c r="NSP11" s="46"/>
      <c r="NSQ11" s="46"/>
      <c r="NSR11" s="46"/>
      <c r="NSS11" s="46"/>
      <c r="NST11" s="46"/>
      <c r="NSU11" s="46"/>
      <c r="NSV11" s="46"/>
      <c r="NSW11" s="46"/>
      <c r="NSX11" s="46"/>
      <c r="NSY11" s="46"/>
      <c r="NSZ11" s="46"/>
      <c r="NTA11" s="46"/>
      <c r="NTB11" s="46"/>
      <c r="NTC11" s="46"/>
      <c r="NTD11" s="46"/>
      <c r="NTE11" s="46"/>
      <c r="NTF11" s="46"/>
      <c r="NTG11" s="46"/>
      <c r="NTH11" s="46"/>
      <c r="NTI11" s="46"/>
      <c r="NTJ11" s="46"/>
      <c r="NTK11" s="46"/>
      <c r="NTL11" s="46"/>
      <c r="NTM11" s="46"/>
      <c r="NTN11" s="46"/>
      <c r="NTO11" s="46"/>
      <c r="NTP11" s="46"/>
      <c r="NTQ11" s="46"/>
      <c r="NTR11" s="46"/>
      <c r="NTS11" s="46"/>
      <c r="NTT11" s="46"/>
      <c r="NTU11" s="46"/>
      <c r="NTV11" s="46"/>
      <c r="NTW11" s="46"/>
      <c r="NTX11" s="46"/>
      <c r="NTY11" s="46"/>
      <c r="NTZ11" s="46"/>
      <c r="NUA11" s="46"/>
      <c r="NUB11" s="46"/>
      <c r="NUC11" s="46"/>
      <c r="NUD11" s="46"/>
      <c r="NUE11" s="46"/>
      <c r="NUF11" s="46"/>
      <c r="NUG11" s="46"/>
      <c r="NUH11" s="46"/>
      <c r="NUI11" s="46"/>
      <c r="NUJ11" s="46"/>
      <c r="NUK11" s="46"/>
      <c r="NUL11" s="46"/>
      <c r="NUM11" s="46"/>
      <c r="NUN11" s="46"/>
      <c r="NUO11" s="46"/>
      <c r="NUP11" s="46"/>
      <c r="NUQ11" s="46"/>
      <c r="NUR11" s="46"/>
      <c r="NUS11" s="46"/>
      <c r="NUT11" s="46"/>
      <c r="NUU11" s="46"/>
      <c r="NUV11" s="46"/>
      <c r="NUW11" s="46"/>
      <c r="NUX11" s="46"/>
      <c r="NUY11" s="46"/>
      <c r="NUZ11" s="46"/>
      <c r="NVA11" s="46"/>
      <c r="NVB11" s="46"/>
      <c r="NVC11" s="46"/>
      <c r="NVD11" s="46"/>
      <c r="NVE11" s="46"/>
      <c r="NVF11" s="46"/>
      <c r="NVG11" s="46"/>
      <c r="NVH11" s="46"/>
      <c r="NVI11" s="46"/>
      <c r="NVJ11" s="46"/>
      <c r="NVK11" s="46"/>
      <c r="NVL11" s="46"/>
      <c r="NVM11" s="46"/>
      <c r="NVN11" s="46"/>
      <c r="NVO11" s="46"/>
      <c r="NVP11" s="46"/>
      <c r="NVQ11" s="46"/>
      <c r="NVR11" s="46"/>
      <c r="NVS11" s="46"/>
      <c r="NVT11" s="46"/>
      <c r="NVU11" s="46"/>
      <c r="NVV11" s="46"/>
      <c r="NVW11" s="46"/>
      <c r="NVX11" s="46"/>
      <c r="NVY11" s="46"/>
      <c r="NVZ11" s="46"/>
      <c r="NWA11" s="46"/>
      <c r="NWB11" s="46"/>
      <c r="NWC11" s="46"/>
      <c r="NWD11" s="46"/>
      <c r="NWE11" s="46"/>
      <c r="NWF11" s="46"/>
      <c r="NWG11" s="46"/>
      <c r="NWH11" s="46"/>
      <c r="NWI11" s="46"/>
      <c r="NWJ11" s="46"/>
      <c r="NWK11" s="46"/>
      <c r="NWL11" s="46"/>
      <c r="NWM11" s="46"/>
      <c r="NWN11" s="46"/>
      <c r="NWO11" s="46"/>
      <c r="NWP11" s="46"/>
      <c r="NWQ11" s="46"/>
      <c r="NWR11" s="46"/>
      <c r="NWS11" s="46"/>
      <c r="NWT11" s="46"/>
      <c r="NWU11" s="46"/>
      <c r="NWV11" s="46"/>
      <c r="NWW11" s="46"/>
      <c r="NWX11" s="46"/>
      <c r="NWY11" s="46"/>
      <c r="NWZ11" s="46"/>
      <c r="NXA11" s="46"/>
      <c r="NXB11" s="46"/>
      <c r="NXC11" s="46"/>
      <c r="NXD11" s="46"/>
      <c r="NXE11" s="46"/>
      <c r="NXF11" s="46"/>
      <c r="NXG11" s="46"/>
      <c r="NXH11" s="46"/>
      <c r="NXI11" s="46"/>
      <c r="NXJ11" s="46"/>
      <c r="NXK11" s="46"/>
      <c r="NXL11" s="46"/>
      <c r="NXM11" s="46"/>
      <c r="NXN11" s="46"/>
      <c r="NXO11" s="46"/>
      <c r="NXP11" s="46"/>
      <c r="NXQ11" s="46"/>
      <c r="NXR11" s="46"/>
      <c r="NXS11" s="46"/>
      <c r="NXT11" s="46"/>
      <c r="NXU11" s="46"/>
      <c r="NXV11" s="46"/>
      <c r="NXW11" s="46"/>
      <c r="NXX11" s="46"/>
      <c r="NXY11" s="46"/>
      <c r="NXZ11" s="46"/>
      <c r="NYA11" s="46"/>
      <c r="NYB11" s="46"/>
      <c r="NYC11" s="46"/>
      <c r="NYD11" s="46"/>
      <c r="NYE11" s="46"/>
      <c r="NYF11" s="46"/>
      <c r="NYG11" s="46"/>
      <c r="NYH11" s="46"/>
      <c r="NYI11" s="46"/>
      <c r="NYJ11" s="46"/>
      <c r="NYK11" s="46"/>
      <c r="NYL11" s="46"/>
      <c r="NYM11" s="46"/>
      <c r="NYN11" s="46"/>
      <c r="NYO11" s="46"/>
      <c r="NYP11" s="46"/>
      <c r="NYQ11" s="46"/>
      <c r="NYR11" s="46"/>
      <c r="NYS11" s="46"/>
      <c r="NYT11" s="46"/>
      <c r="NYU11" s="46"/>
      <c r="NYV11" s="46"/>
      <c r="NYW11" s="46"/>
      <c r="NYX11" s="46"/>
      <c r="NYY11" s="46"/>
      <c r="NYZ11" s="46"/>
      <c r="NZA11" s="46"/>
      <c r="NZB11" s="46"/>
      <c r="NZC11" s="46"/>
      <c r="NZD11" s="46"/>
      <c r="NZE11" s="46"/>
      <c r="NZF11" s="46"/>
      <c r="NZG11" s="46"/>
      <c r="NZH11" s="46"/>
      <c r="NZI11" s="46"/>
      <c r="NZJ11" s="46"/>
      <c r="NZK11" s="46"/>
      <c r="NZL11" s="46"/>
      <c r="NZM11" s="46"/>
      <c r="NZN11" s="46"/>
      <c r="NZO11" s="46"/>
      <c r="NZP11" s="46"/>
      <c r="NZQ11" s="46"/>
      <c r="NZR11" s="46"/>
      <c r="NZS11" s="46"/>
      <c r="NZT11" s="46"/>
      <c r="NZU11" s="46"/>
      <c r="NZV11" s="46"/>
      <c r="NZW11" s="46"/>
      <c r="NZX11" s="46"/>
      <c r="NZY11" s="46"/>
      <c r="NZZ11" s="46"/>
      <c r="OAA11" s="46"/>
      <c r="OAB11" s="46"/>
      <c r="OAC11" s="46"/>
      <c r="OAD11" s="46"/>
      <c r="OAE11" s="46"/>
      <c r="OAF11" s="46"/>
      <c r="OAG11" s="46"/>
      <c r="OAH11" s="46"/>
      <c r="OAI11" s="46"/>
      <c r="OAJ11" s="46"/>
      <c r="OAK11" s="46"/>
      <c r="OAL11" s="46"/>
      <c r="OAM11" s="46"/>
      <c r="OAN11" s="46"/>
      <c r="OAO11" s="46"/>
      <c r="OAP11" s="46"/>
      <c r="OAQ11" s="46"/>
      <c r="OAR11" s="46"/>
      <c r="OAS11" s="46"/>
      <c r="OAT11" s="46"/>
      <c r="OAU11" s="46"/>
      <c r="OAV11" s="46"/>
      <c r="OAW11" s="46"/>
      <c r="OAX11" s="46"/>
      <c r="OAY11" s="46"/>
      <c r="OAZ11" s="46"/>
      <c r="OBA11" s="46"/>
      <c r="OBB11" s="46"/>
      <c r="OBC11" s="46"/>
      <c r="OBD11" s="46"/>
      <c r="OBE11" s="46"/>
      <c r="OBF11" s="46"/>
      <c r="OBG11" s="46"/>
      <c r="OBH11" s="46"/>
      <c r="OBI11" s="46"/>
      <c r="OBJ11" s="46"/>
      <c r="OBK11" s="46"/>
      <c r="OBL11" s="46"/>
      <c r="OBM11" s="46"/>
      <c r="OBN11" s="46"/>
      <c r="OBO11" s="46"/>
      <c r="OBP11" s="46"/>
      <c r="OBQ11" s="46"/>
      <c r="OBR11" s="46"/>
      <c r="OBS11" s="46"/>
      <c r="OBT11" s="46"/>
      <c r="OBU11" s="46"/>
      <c r="OBV11" s="46"/>
      <c r="OBW11" s="46"/>
      <c r="OBX11" s="46"/>
      <c r="OBY11" s="46"/>
      <c r="OBZ11" s="46"/>
      <c r="OCA11" s="46"/>
      <c r="OCB11" s="46"/>
      <c r="OCC11" s="46"/>
      <c r="OCD11" s="46"/>
      <c r="OCE11" s="46"/>
      <c r="OCF11" s="46"/>
      <c r="OCG11" s="46"/>
      <c r="OCH11" s="46"/>
      <c r="OCI11" s="46"/>
      <c r="OCJ11" s="46"/>
      <c r="OCK11" s="46"/>
      <c r="OCL11" s="46"/>
      <c r="OCM11" s="46"/>
      <c r="OCN11" s="46"/>
      <c r="OCO11" s="46"/>
      <c r="OCP11" s="46"/>
      <c r="OCQ11" s="46"/>
      <c r="OCR11" s="46"/>
      <c r="OCS11" s="46"/>
      <c r="OCT11" s="46"/>
      <c r="OCU11" s="46"/>
      <c r="OCV11" s="46"/>
      <c r="OCW11" s="46"/>
      <c r="OCX11" s="46"/>
      <c r="OCY11" s="46"/>
      <c r="OCZ11" s="46"/>
      <c r="ODA11" s="46"/>
      <c r="ODB11" s="46"/>
      <c r="ODC11" s="46"/>
      <c r="ODD11" s="46"/>
      <c r="ODE11" s="46"/>
      <c r="ODF11" s="46"/>
      <c r="ODG11" s="46"/>
      <c r="ODH11" s="46"/>
      <c r="ODI11" s="46"/>
      <c r="ODJ11" s="46"/>
      <c r="ODK11" s="46"/>
      <c r="ODL11" s="46"/>
      <c r="ODM11" s="46"/>
      <c r="ODN11" s="46"/>
      <c r="ODO11" s="46"/>
      <c r="ODP11" s="46"/>
      <c r="ODQ11" s="46"/>
      <c r="ODR11" s="46"/>
      <c r="ODS11" s="46"/>
      <c r="ODT11" s="46"/>
      <c r="ODU11" s="46"/>
      <c r="ODV11" s="46"/>
      <c r="ODW11" s="46"/>
      <c r="ODX11" s="46"/>
      <c r="ODY11" s="46"/>
      <c r="ODZ11" s="46"/>
      <c r="OEA11" s="46"/>
      <c r="OEB11" s="46"/>
      <c r="OEC11" s="46"/>
      <c r="OED11" s="46"/>
      <c r="OEE11" s="46"/>
      <c r="OEF11" s="46"/>
      <c r="OEG11" s="46"/>
      <c r="OEH11" s="46"/>
      <c r="OEI11" s="46"/>
      <c r="OEJ11" s="46"/>
      <c r="OEK11" s="46"/>
      <c r="OEL11" s="46"/>
      <c r="OEM11" s="46"/>
      <c r="OEN11" s="46"/>
      <c r="OEO11" s="46"/>
      <c r="OEP11" s="46"/>
      <c r="OEQ11" s="46"/>
      <c r="OER11" s="46"/>
      <c r="OES11" s="46"/>
      <c r="OET11" s="46"/>
      <c r="OEU11" s="46"/>
      <c r="OEV11" s="46"/>
      <c r="OEW11" s="46"/>
      <c r="OEX11" s="46"/>
      <c r="OEY11" s="46"/>
      <c r="OEZ11" s="46"/>
      <c r="OFA11" s="46"/>
      <c r="OFB11" s="46"/>
      <c r="OFC11" s="46"/>
      <c r="OFD11" s="46"/>
      <c r="OFE11" s="46"/>
      <c r="OFF11" s="46"/>
      <c r="OFG11" s="46"/>
      <c r="OFH11" s="46"/>
      <c r="OFI11" s="46"/>
      <c r="OFJ11" s="46"/>
      <c r="OFK11" s="46"/>
      <c r="OFL11" s="46"/>
      <c r="OFM11" s="46"/>
      <c r="OFN11" s="46"/>
      <c r="OFO11" s="46"/>
      <c r="OFP11" s="46"/>
      <c r="OFQ11" s="46"/>
      <c r="OFR11" s="46"/>
      <c r="OFS11" s="46"/>
      <c r="OFT11" s="46"/>
      <c r="OFU11" s="46"/>
      <c r="OFV11" s="46"/>
      <c r="OFW11" s="46"/>
      <c r="OFX11" s="46"/>
      <c r="OFY11" s="46"/>
      <c r="OFZ11" s="46"/>
      <c r="OGA11" s="46"/>
      <c r="OGB11" s="46"/>
      <c r="OGC11" s="46"/>
      <c r="OGD11" s="46"/>
      <c r="OGE11" s="46"/>
      <c r="OGF11" s="46"/>
      <c r="OGG11" s="46"/>
      <c r="OGH11" s="46"/>
      <c r="OGI11" s="46"/>
      <c r="OGJ11" s="46"/>
      <c r="OGK11" s="46"/>
      <c r="OGL11" s="46"/>
      <c r="OGM11" s="46"/>
      <c r="OGN11" s="46"/>
      <c r="OGO11" s="46"/>
      <c r="OGP11" s="46"/>
      <c r="OGQ11" s="46"/>
      <c r="OGR11" s="46"/>
      <c r="OGS11" s="46"/>
      <c r="OGT11" s="46"/>
      <c r="OGU11" s="46"/>
      <c r="OGV11" s="46"/>
      <c r="OGW11" s="46"/>
      <c r="OGX11" s="46"/>
      <c r="OGY11" s="46"/>
      <c r="OGZ11" s="46"/>
      <c r="OHA11" s="46"/>
      <c r="OHB11" s="46"/>
      <c r="OHC11" s="46"/>
      <c r="OHD11" s="46"/>
      <c r="OHE11" s="46"/>
      <c r="OHF11" s="46"/>
      <c r="OHG11" s="46"/>
      <c r="OHH11" s="46"/>
      <c r="OHI11" s="46"/>
      <c r="OHJ11" s="46"/>
      <c r="OHK11" s="46"/>
      <c r="OHL11" s="46"/>
      <c r="OHM11" s="46"/>
      <c r="OHN11" s="46"/>
      <c r="OHO11" s="46"/>
      <c r="OHP11" s="46"/>
      <c r="OHQ11" s="46"/>
      <c r="OHR11" s="46"/>
      <c r="OHS11" s="46"/>
      <c r="OHT11" s="46"/>
      <c r="OHU11" s="46"/>
      <c r="OHV11" s="46"/>
      <c r="OHW11" s="46"/>
      <c r="OHX11" s="46"/>
      <c r="OHY11" s="46"/>
      <c r="OHZ11" s="46"/>
      <c r="OIA11" s="46"/>
      <c r="OIB11" s="46"/>
      <c r="OIC11" s="46"/>
      <c r="OID11" s="46"/>
      <c r="OIE11" s="46"/>
      <c r="OIF11" s="46"/>
      <c r="OIG11" s="46"/>
      <c r="OIH11" s="46"/>
      <c r="OII11" s="46"/>
      <c r="OIJ11" s="46"/>
      <c r="OIK11" s="46"/>
      <c r="OIL11" s="46"/>
      <c r="OIM11" s="46"/>
      <c r="OIN11" s="46"/>
      <c r="OIO11" s="46"/>
      <c r="OIP11" s="46"/>
      <c r="OIQ11" s="46"/>
      <c r="OIR11" s="46"/>
      <c r="OIS11" s="46"/>
      <c r="OIT11" s="46"/>
      <c r="OIU11" s="46"/>
      <c r="OIV11" s="46"/>
      <c r="OIW11" s="46"/>
      <c r="OIX11" s="46"/>
      <c r="OIY11" s="46"/>
      <c r="OIZ11" s="46"/>
      <c r="OJA11" s="46"/>
      <c r="OJB11" s="46"/>
      <c r="OJC11" s="46"/>
      <c r="OJD11" s="46"/>
      <c r="OJE11" s="46"/>
      <c r="OJF11" s="46"/>
      <c r="OJG11" s="46"/>
      <c r="OJH11" s="46"/>
      <c r="OJI11" s="46"/>
      <c r="OJJ11" s="46"/>
      <c r="OJK11" s="46"/>
      <c r="OJL11" s="46"/>
      <c r="OJM11" s="46"/>
      <c r="OJN11" s="46"/>
      <c r="OJO11" s="46"/>
      <c r="OJP11" s="46"/>
      <c r="OJQ11" s="46"/>
      <c r="OJR11" s="46"/>
      <c r="OJS11" s="46"/>
      <c r="OJT11" s="46"/>
      <c r="OJU11" s="46"/>
      <c r="OJV11" s="46"/>
      <c r="OJW11" s="46"/>
      <c r="OJX11" s="46"/>
      <c r="OJY11" s="46"/>
      <c r="OJZ11" s="46"/>
      <c r="OKA11" s="46"/>
      <c r="OKB11" s="46"/>
      <c r="OKC11" s="46"/>
      <c r="OKD11" s="46"/>
      <c r="OKE11" s="46"/>
      <c r="OKF11" s="46"/>
      <c r="OKG11" s="46"/>
      <c r="OKH11" s="46"/>
      <c r="OKI11" s="46"/>
      <c r="OKJ11" s="46"/>
      <c r="OKK11" s="46"/>
      <c r="OKL11" s="46"/>
      <c r="OKM11" s="46"/>
      <c r="OKN11" s="46"/>
      <c r="OKO11" s="46"/>
      <c r="OKP11" s="46"/>
      <c r="OKQ11" s="46"/>
      <c r="OKR11" s="46"/>
      <c r="OKS11" s="46"/>
      <c r="OKT11" s="46"/>
      <c r="OKU11" s="46"/>
      <c r="OKV11" s="46"/>
      <c r="OKW11" s="46"/>
      <c r="OKX11" s="46"/>
      <c r="OKY11" s="46"/>
      <c r="OKZ11" s="46"/>
      <c r="OLA11" s="46"/>
      <c r="OLB11" s="46"/>
      <c r="OLC11" s="46"/>
      <c r="OLD11" s="46"/>
      <c r="OLE11" s="46"/>
      <c r="OLF11" s="46"/>
      <c r="OLG11" s="46"/>
      <c r="OLH11" s="46"/>
      <c r="OLI11" s="46"/>
      <c r="OLJ11" s="46"/>
      <c r="OLK11" s="46"/>
      <c r="OLL11" s="46"/>
      <c r="OLM11" s="46"/>
      <c r="OLN11" s="46"/>
      <c r="OLO11" s="46"/>
      <c r="OLP11" s="46"/>
      <c r="OLQ11" s="46"/>
      <c r="OLR11" s="46"/>
      <c r="OLS11" s="46"/>
      <c r="OLT11" s="46"/>
      <c r="OLU11" s="46"/>
      <c r="OLV11" s="46"/>
      <c r="OLW11" s="46"/>
      <c r="OLX11" s="46"/>
      <c r="OLY11" s="46"/>
      <c r="OLZ11" s="46"/>
      <c r="OMA11" s="46"/>
      <c r="OMB11" s="46"/>
      <c r="OMC11" s="46"/>
      <c r="OMD11" s="46"/>
      <c r="OME11" s="46"/>
      <c r="OMF11" s="46"/>
      <c r="OMG11" s="46"/>
      <c r="OMH11" s="46"/>
      <c r="OMI11" s="46"/>
      <c r="OMJ11" s="46"/>
      <c r="OMK11" s="46"/>
      <c r="OML11" s="46"/>
      <c r="OMM11" s="46"/>
      <c r="OMN11" s="46"/>
      <c r="OMO11" s="46"/>
      <c r="OMP11" s="46"/>
      <c r="OMQ11" s="46"/>
      <c r="OMR11" s="46"/>
      <c r="OMS11" s="46"/>
      <c r="OMT11" s="46"/>
      <c r="OMU11" s="46"/>
      <c r="OMV11" s="46"/>
      <c r="OMW11" s="46"/>
      <c r="OMX11" s="46"/>
      <c r="OMY11" s="46"/>
      <c r="OMZ11" s="46"/>
      <c r="ONA11" s="46"/>
      <c r="ONB11" s="46"/>
      <c r="ONC11" s="46"/>
      <c r="OND11" s="46"/>
      <c r="ONE11" s="46"/>
      <c r="ONF11" s="46"/>
      <c r="ONG11" s="46"/>
      <c r="ONH11" s="46"/>
      <c r="ONI11" s="46"/>
      <c r="ONJ11" s="46"/>
      <c r="ONK11" s="46"/>
      <c r="ONL11" s="46"/>
      <c r="ONM11" s="46"/>
      <c r="ONN11" s="46"/>
      <c r="ONO11" s="46"/>
      <c r="ONP11" s="46"/>
      <c r="ONQ11" s="46"/>
      <c r="ONR11" s="46"/>
      <c r="ONS11" s="46"/>
      <c r="ONT11" s="46"/>
      <c r="ONU11" s="46"/>
      <c r="ONV11" s="46"/>
      <c r="ONW11" s="46"/>
      <c r="ONX11" s="46"/>
      <c r="ONY11" s="46"/>
      <c r="ONZ11" s="46"/>
      <c r="OOA11" s="46"/>
      <c r="OOB11" s="46"/>
      <c r="OOC11" s="46"/>
      <c r="OOD11" s="46"/>
      <c r="OOE11" s="46"/>
      <c r="OOF11" s="46"/>
      <c r="OOG11" s="46"/>
      <c r="OOH11" s="46"/>
      <c r="OOI11" s="46"/>
      <c r="OOJ11" s="46"/>
      <c r="OOK11" s="46"/>
      <c r="OOL11" s="46"/>
      <c r="OOM11" s="46"/>
      <c r="OON11" s="46"/>
      <c r="OOO11" s="46"/>
      <c r="OOP11" s="46"/>
      <c r="OOQ11" s="46"/>
      <c r="OOR11" s="46"/>
      <c r="OOS11" s="46"/>
      <c r="OOT11" s="46"/>
      <c r="OOU11" s="46"/>
      <c r="OOV11" s="46"/>
      <c r="OOW11" s="46"/>
      <c r="OOX11" s="46"/>
      <c r="OOY11" s="46"/>
      <c r="OOZ11" s="46"/>
      <c r="OPA11" s="46"/>
      <c r="OPB11" s="46"/>
      <c r="OPC11" s="46"/>
      <c r="OPD11" s="46"/>
      <c r="OPE11" s="46"/>
      <c r="OPF11" s="46"/>
      <c r="OPG11" s="46"/>
      <c r="OPH11" s="46"/>
      <c r="OPI11" s="46"/>
      <c r="OPJ11" s="46"/>
      <c r="OPK11" s="46"/>
      <c r="OPL11" s="46"/>
      <c r="OPM11" s="46"/>
      <c r="OPN11" s="46"/>
      <c r="OPO11" s="46"/>
      <c r="OPP11" s="46"/>
      <c r="OPQ11" s="46"/>
      <c r="OPR11" s="46"/>
      <c r="OPS11" s="46"/>
      <c r="OPT11" s="46"/>
      <c r="OPU11" s="46"/>
      <c r="OPV11" s="46"/>
      <c r="OPW11" s="46"/>
      <c r="OPX11" s="46"/>
      <c r="OPY11" s="46"/>
      <c r="OPZ11" s="46"/>
      <c r="OQA11" s="46"/>
      <c r="OQB11" s="46"/>
      <c r="OQC11" s="46"/>
      <c r="OQD11" s="46"/>
      <c r="OQE11" s="46"/>
      <c r="OQF11" s="46"/>
      <c r="OQG11" s="46"/>
      <c r="OQH11" s="46"/>
      <c r="OQI11" s="46"/>
      <c r="OQJ11" s="46"/>
      <c r="OQK11" s="46"/>
      <c r="OQL11" s="46"/>
      <c r="OQM11" s="46"/>
      <c r="OQN11" s="46"/>
      <c r="OQO11" s="46"/>
      <c r="OQP11" s="46"/>
      <c r="OQQ11" s="46"/>
      <c r="OQR11" s="46"/>
      <c r="OQS11" s="46"/>
      <c r="OQT11" s="46"/>
      <c r="OQU11" s="46"/>
      <c r="OQV11" s="46"/>
      <c r="OQW11" s="46"/>
      <c r="OQX11" s="46"/>
      <c r="OQY11" s="46"/>
      <c r="OQZ11" s="46"/>
      <c r="ORA11" s="46"/>
      <c r="ORB11" s="46"/>
      <c r="ORC11" s="46"/>
      <c r="ORD11" s="46"/>
      <c r="ORE11" s="46"/>
      <c r="ORF11" s="46"/>
      <c r="ORG11" s="46"/>
      <c r="ORH11" s="46"/>
      <c r="ORI11" s="46"/>
      <c r="ORJ11" s="46"/>
      <c r="ORK11" s="46"/>
      <c r="ORL11" s="46"/>
      <c r="ORM11" s="46"/>
      <c r="ORN11" s="46"/>
      <c r="ORO11" s="46"/>
      <c r="ORP11" s="46"/>
      <c r="ORQ11" s="46"/>
      <c r="ORR11" s="46"/>
      <c r="ORS11" s="46"/>
      <c r="ORT11" s="46"/>
      <c r="ORU11" s="46"/>
      <c r="ORV11" s="46"/>
      <c r="ORW11" s="46"/>
      <c r="ORX11" s="46"/>
      <c r="ORY11" s="46"/>
      <c r="ORZ11" s="46"/>
      <c r="OSA11" s="46"/>
      <c r="OSB11" s="46"/>
      <c r="OSC11" s="46"/>
      <c r="OSD11" s="46"/>
      <c r="OSE11" s="46"/>
      <c r="OSF11" s="46"/>
      <c r="OSG11" s="46"/>
      <c r="OSH11" s="46"/>
      <c r="OSI11" s="46"/>
      <c r="OSJ11" s="46"/>
      <c r="OSK11" s="46"/>
      <c r="OSL11" s="46"/>
      <c r="OSM11" s="46"/>
      <c r="OSN11" s="46"/>
      <c r="OSO11" s="46"/>
      <c r="OSP11" s="46"/>
      <c r="OSQ11" s="46"/>
      <c r="OSR11" s="46"/>
      <c r="OSS11" s="46"/>
      <c r="OST11" s="46"/>
      <c r="OSU11" s="46"/>
      <c r="OSV11" s="46"/>
      <c r="OSW11" s="46"/>
      <c r="OSX11" s="46"/>
      <c r="OSY11" s="46"/>
      <c r="OSZ11" s="46"/>
      <c r="OTA11" s="46"/>
      <c r="OTB11" s="46"/>
      <c r="OTC11" s="46"/>
      <c r="OTD11" s="46"/>
      <c r="OTE11" s="46"/>
      <c r="OTF11" s="46"/>
      <c r="OTG11" s="46"/>
      <c r="OTH11" s="46"/>
      <c r="OTI11" s="46"/>
      <c r="OTJ11" s="46"/>
      <c r="OTK11" s="46"/>
      <c r="OTL11" s="46"/>
      <c r="OTM11" s="46"/>
      <c r="OTN11" s="46"/>
      <c r="OTO11" s="46"/>
      <c r="OTP11" s="46"/>
      <c r="OTQ11" s="46"/>
      <c r="OTR11" s="46"/>
      <c r="OTS11" s="46"/>
      <c r="OTT11" s="46"/>
      <c r="OTU11" s="46"/>
      <c r="OTV11" s="46"/>
      <c r="OTW11" s="46"/>
      <c r="OTX11" s="46"/>
      <c r="OTY11" s="46"/>
      <c r="OTZ11" s="46"/>
      <c r="OUA11" s="46"/>
      <c r="OUB11" s="46"/>
      <c r="OUC11" s="46"/>
      <c r="OUD11" s="46"/>
      <c r="OUE11" s="46"/>
      <c r="OUF11" s="46"/>
      <c r="OUG11" s="46"/>
      <c r="OUH11" s="46"/>
      <c r="OUI11" s="46"/>
      <c r="OUJ11" s="46"/>
      <c r="OUK11" s="46"/>
      <c r="OUL11" s="46"/>
      <c r="OUM11" s="46"/>
      <c r="OUN11" s="46"/>
      <c r="OUO11" s="46"/>
      <c r="OUP11" s="46"/>
      <c r="OUQ11" s="46"/>
      <c r="OUR11" s="46"/>
      <c r="OUS11" s="46"/>
      <c r="OUT11" s="46"/>
      <c r="OUU11" s="46"/>
      <c r="OUV11" s="46"/>
      <c r="OUW11" s="46"/>
      <c r="OUX11" s="46"/>
      <c r="OUY11" s="46"/>
      <c r="OUZ11" s="46"/>
      <c r="OVA11" s="46"/>
      <c r="OVB11" s="46"/>
      <c r="OVC11" s="46"/>
      <c r="OVD11" s="46"/>
      <c r="OVE11" s="46"/>
      <c r="OVF11" s="46"/>
      <c r="OVG11" s="46"/>
      <c r="OVH11" s="46"/>
      <c r="OVI11" s="46"/>
      <c r="OVJ11" s="46"/>
      <c r="OVK11" s="46"/>
      <c r="OVL11" s="46"/>
      <c r="OVM11" s="46"/>
      <c r="OVN11" s="46"/>
      <c r="OVO11" s="46"/>
      <c r="OVP11" s="46"/>
      <c r="OVQ11" s="46"/>
      <c r="OVR11" s="46"/>
      <c r="OVS11" s="46"/>
      <c r="OVT11" s="46"/>
      <c r="OVU11" s="46"/>
      <c r="OVV11" s="46"/>
      <c r="OVW11" s="46"/>
      <c r="OVX11" s="46"/>
      <c r="OVY11" s="46"/>
      <c r="OVZ11" s="46"/>
      <c r="OWA11" s="46"/>
      <c r="OWB11" s="46"/>
      <c r="OWC11" s="46"/>
      <c r="OWD11" s="46"/>
      <c r="OWE11" s="46"/>
      <c r="OWF11" s="46"/>
      <c r="OWG11" s="46"/>
      <c r="OWH11" s="46"/>
      <c r="OWI11" s="46"/>
      <c r="OWJ11" s="46"/>
      <c r="OWK11" s="46"/>
      <c r="OWL11" s="46"/>
      <c r="OWM11" s="46"/>
      <c r="OWN11" s="46"/>
      <c r="OWO11" s="46"/>
      <c r="OWP11" s="46"/>
      <c r="OWQ11" s="46"/>
      <c r="OWR11" s="46"/>
      <c r="OWS11" s="46"/>
      <c r="OWT11" s="46"/>
      <c r="OWU11" s="46"/>
      <c r="OWV11" s="46"/>
      <c r="OWW11" s="46"/>
      <c r="OWX11" s="46"/>
      <c r="OWY11" s="46"/>
      <c r="OWZ11" s="46"/>
      <c r="OXA11" s="46"/>
      <c r="OXB11" s="46"/>
      <c r="OXC11" s="46"/>
      <c r="OXD11" s="46"/>
      <c r="OXE11" s="46"/>
      <c r="OXF11" s="46"/>
      <c r="OXG11" s="46"/>
      <c r="OXH11" s="46"/>
      <c r="OXI11" s="46"/>
      <c r="OXJ11" s="46"/>
      <c r="OXK11" s="46"/>
      <c r="OXL11" s="46"/>
      <c r="OXM11" s="46"/>
      <c r="OXN11" s="46"/>
      <c r="OXO11" s="46"/>
      <c r="OXP11" s="46"/>
      <c r="OXQ11" s="46"/>
      <c r="OXR11" s="46"/>
      <c r="OXS11" s="46"/>
      <c r="OXT11" s="46"/>
      <c r="OXU11" s="46"/>
      <c r="OXV11" s="46"/>
      <c r="OXW11" s="46"/>
      <c r="OXX11" s="46"/>
      <c r="OXY11" s="46"/>
      <c r="OXZ11" s="46"/>
      <c r="OYA11" s="46"/>
      <c r="OYB11" s="46"/>
      <c r="OYC11" s="46"/>
      <c r="OYD11" s="46"/>
      <c r="OYE11" s="46"/>
      <c r="OYF11" s="46"/>
      <c r="OYG11" s="46"/>
      <c r="OYH11" s="46"/>
      <c r="OYI11" s="46"/>
      <c r="OYJ11" s="46"/>
      <c r="OYK11" s="46"/>
      <c r="OYL11" s="46"/>
      <c r="OYM11" s="46"/>
      <c r="OYN11" s="46"/>
      <c r="OYO11" s="46"/>
      <c r="OYP11" s="46"/>
      <c r="OYQ11" s="46"/>
      <c r="OYR11" s="46"/>
      <c r="OYS11" s="46"/>
      <c r="OYT11" s="46"/>
      <c r="OYU11" s="46"/>
      <c r="OYV11" s="46"/>
      <c r="OYW11" s="46"/>
      <c r="OYX11" s="46"/>
      <c r="OYY11" s="46"/>
      <c r="OYZ11" s="46"/>
      <c r="OZA11" s="46"/>
      <c r="OZB11" s="46"/>
      <c r="OZC11" s="46"/>
      <c r="OZD11" s="46"/>
      <c r="OZE11" s="46"/>
      <c r="OZF11" s="46"/>
      <c r="OZG11" s="46"/>
      <c r="OZH11" s="46"/>
      <c r="OZI11" s="46"/>
      <c r="OZJ11" s="46"/>
      <c r="OZK11" s="46"/>
      <c r="OZL11" s="46"/>
      <c r="OZM11" s="46"/>
      <c r="OZN11" s="46"/>
      <c r="OZO11" s="46"/>
      <c r="OZP11" s="46"/>
      <c r="OZQ11" s="46"/>
      <c r="OZR11" s="46"/>
      <c r="OZS11" s="46"/>
      <c r="OZT11" s="46"/>
      <c r="OZU11" s="46"/>
      <c r="OZV11" s="46"/>
      <c r="OZW11" s="46"/>
      <c r="OZX11" s="46"/>
      <c r="OZY11" s="46"/>
      <c r="OZZ11" s="46"/>
      <c r="PAA11" s="46"/>
      <c r="PAB11" s="46"/>
      <c r="PAC11" s="46"/>
      <c r="PAD11" s="46"/>
      <c r="PAE11" s="46"/>
      <c r="PAF11" s="46"/>
      <c r="PAG11" s="46"/>
      <c r="PAH11" s="46"/>
      <c r="PAI11" s="46"/>
      <c r="PAJ11" s="46"/>
      <c r="PAK11" s="46"/>
      <c r="PAL11" s="46"/>
      <c r="PAM11" s="46"/>
      <c r="PAN11" s="46"/>
      <c r="PAO11" s="46"/>
      <c r="PAP11" s="46"/>
      <c r="PAQ11" s="46"/>
      <c r="PAR11" s="46"/>
      <c r="PAS11" s="46"/>
      <c r="PAT11" s="46"/>
      <c r="PAU11" s="46"/>
      <c r="PAV11" s="46"/>
      <c r="PAW11" s="46"/>
      <c r="PAX11" s="46"/>
      <c r="PAY11" s="46"/>
      <c r="PAZ11" s="46"/>
      <c r="PBA11" s="46"/>
      <c r="PBB11" s="46"/>
      <c r="PBC11" s="46"/>
      <c r="PBD11" s="46"/>
      <c r="PBE11" s="46"/>
      <c r="PBF11" s="46"/>
      <c r="PBG11" s="46"/>
      <c r="PBH11" s="46"/>
      <c r="PBI11" s="46"/>
      <c r="PBJ11" s="46"/>
      <c r="PBK11" s="46"/>
      <c r="PBL11" s="46"/>
      <c r="PBM11" s="46"/>
      <c r="PBN11" s="46"/>
      <c r="PBO11" s="46"/>
      <c r="PBP11" s="46"/>
      <c r="PBQ11" s="46"/>
      <c r="PBR11" s="46"/>
      <c r="PBS11" s="46"/>
      <c r="PBT11" s="46"/>
      <c r="PBU11" s="46"/>
      <c r="PBV11" s="46"/>
      <c r="PBW11" s="46"/>
      <c r="PBX11" s="46"/>
      <c r="PBY11" s="46"/>
      <c r="PBZ11" s="46"/>
      <c r="PCA11" s="46"/>
      <c r="PCB11" s="46"/>
      <c r="PCC11" s="46"/>
      <c r="PCD11" s="46"/>
      <c r="PCE11" s="46"/>
      <c r="PCF11" s="46"/>
      <c r="PCG11" s="46"/>
      <c r="PCH11" s="46"/>
      <c r="PCI11" s="46"/>
      <c r="PCJ11" s="46"/>
      <c r="PCK11" s="46"/>
      <c r="PCL11" s="46"/>
      <c r="PCM11" s="46"/>
      <c r="PCN11" s="46"/>
      <c r="PCO11" s="46"/>
      <c r="PCP11" s="46"/>
      <c r="PCQ11" s="46"/>
      <c r="PCR11" s="46"/>
      <c r="PCS11" s="46"/>
      <c r="PCT11" s="46"/>
      <c r="PCU11" s="46"/>
      <c r="PCV11" s="46"/>
      <c r="PCW11" s="46"/>
      <c r="PCX11" s="46"/>
      <c r="PCY11" s="46"/>
      <c r="PCZ11" s="46"/>
      <c r="PDA11" s="46"/>
      <c r="PDB11" s="46"/>
      <c r="PDC11" s="46"/>
      <c r="PDD11" s="46"/>
      <c r="PDE11" s="46"/>
      <c r="PDF11" s="46"/>
      <c r="PDG11" s="46"/>
      <c r="PDH11" s="46"/>
      <c r="PDI11" s="46"/>
      <c r="PDJ11" s="46"/>
      <c r="PDK11" s="46"/>
      <c r="PDL11" s="46"/>
      <c r="PDM11" s="46"/>
      <c r="PDN11" s="46"/>
      <c r="PDO11" s="46"/>
      <c r="PDP11" s="46"/>
      <c r="PDQ11" s="46"/>
      <c r="PDR11" s="46"/>
      <c r="PDS11" s="46"/>
      <c r="PDT11" s="46"/>
      <c r="PDU11" s="46"/>
      <c r="PDV11" s="46"/>
      <c r="PDW11" s="46"/>
      <c r="PDX11" s="46"/>
      <c r="PDY11" s="46"/>
      <c r="PDZ11" s="46"/>
      <c r="PEA11" s="46"/>
      <c r="PEB11" s="46"/>
      <c r="PEC11" s="46"/>
      <c r="PED11" s="46"/>
      <c r="PEE11" s="46"/>
      <c r="PEF11" s="46"/>
      <c r="PEG11" s="46"/>
      <c r="PEH11" s="46"/>
      <c r="PEI11" s="46"/>
      <c r="PEJ11" s="46"/>
      <c r="PEK11" s="46"/>
      <c r="PEL11" s="46"/>
      <c r="PEM11" s="46"/>
      <c r="PEN11" s="46"/>
      <c r="PEO11" s="46"/>
      <c r="PEP11" s="46"/>
      <c r="PEQ11" s="46"/>
      <c r="PER11" s="46"/>
      <c r="PES11" s="46"/>
      <c r="PET11" s="46"/>
      <c r="PEU11" s="46"/>
      <c r="PEV11" s="46"/>
      <c r="PEW11" s="46"/>
      <c r="PEX11" s="46"/>
      <c r="PEY11" s="46"/>
      <c r="PEZ11" s="46"/>
      <c r="PFA11" s="46"/>
      <c r="PFB11" s="46"/>
      <c r="PFC11" s="46"/>
      <c r="PFD11" s="46"/>
      <c r="PFE11" s="46"/>
      <c r="PFF11" s="46"/>
      <c r="PFG11" s="46"/>
      <c r="PFH11" s="46"/>
      <c r="PFI11" s="46"/>
      <c r="PFJ11" s="46"/>
      <c r="PFK11" s="46"/>
      <c r="PFL11" s="46"/>
      <c r="PFM11" s="46"/>
      <c r="PFN11" s="46"/>
      <c r="PFO11" s="46"/>
      <c r="PFP11" s="46"/>
      <c r="PFQ11" s="46"/>
      <c r="PFR11" s="46"/>
      <c r="PFS11" s="46"/>
      <c r="PFT11" s="46"/>
      <c r="PFU11" s="46"/>
      <c r="PFV11" s="46"/>
      <c r="PFW11" s="46"/>
      <c r="PFX11" s="46"/>
      <c r="PFY11" s="46"/>
      <c r="PFZ11" s="46"/>
      <c r="PGA11" s="46"/>
      <c r="PGB11" s="46"/>
      <c r="PGC11" s="46"/>
      <c r="PGD11" s="46"/>
      <c r="PGE11" s="46"/>
      <c r="PGF11" s="46"/>
      <c r="PGG11" s="46"/>
      <c r="PGH11" s="46"/>
      <c r="PGI11" s="46"/>
      <c r="PGJ11" s="46"/>
      <c r="PGK11" s="46"/>
      <c r="PGL11" s="46"/>
      <c r="PGM11" s="46"/>
      <c r="PGN11" s="46"/>
      <c r="PGO11" s="46"/>
      <c r="PGP11" s="46"/>
      <c r="PGQ11" s="46"/>
      <c r="PGR11" s="46"/>
      <c r="PGS11" s="46"/>
      <c r="PGT11" s="46"/>
      <c r="PGU11" s="46"/>
      <c r="PGV11" s="46"/>
      <c r="PGW11" s="46"/>
      <c r="PGX11" s="46"/>
      <c r="PGY11" s="46"/>
      <c r="PGZ11" s="46"/>
      <c r="PHA11" s="46"/>
      <c r="PHB11" s="46"/>
      <c r="PHC11" s="46"/>
      <c r="PHD11" s="46"/>
      <c r="PHE11" s="46"/>
      <c r="PHF11" s="46"/>
      <c r="PHG11" s="46"/>
      <c r="PHH11" s="46"/>
      <c r="PHI11" s="46"/>
      <c r="PHJ11" s="46"/>
      <c r="PHK11" s="46"/>
      <c r="PHL11" s="46"/>
      <c r="PHM11" s="46"/>
      <c r="PHN11" s="46"/>
      <c r="PHO11" s="46"/>
      <c r="PHP11" s="46"/>
      <c r="PHQ11" s="46"/>
      <c r="PHR11" s="46"/>
      <c r="PHS11" s="46"/>
      <c r="PHT11" s="46"/>
      <c r="PHU11" s="46"/>
      <c r="PHV11" s="46"/>
      <c r="PHW11" s="46"/>
      <c r="PHX11" s="46"/>
      <c r="PHY11" s="46"/>
      <c r="PHZ11" s="46"/>
      <c r="PIA11" s="46"/>
      <c r="PIB11" s="46"/>
      <c r="PIC11" s="46"/>
      <c r="PID11" s="46"/>
      <c r="PIE11" s="46"/>
      <c r="PIF11" s="46"/>
      <c r="PIG11" s="46"/>
      <c r="PIH11" s="46"/>
      <c r="PII11" s="46"/>
      <c r="PIJ11" s="46"/>
      <c r="PIK11" s="46"/>
      <c r="PIL11" s="46"/>
      <c r="PIM11" s="46"/>
      <c r="PIN11" s="46"/>
      <c r="PIO11" s="46"/>
      <c r="PIP11" s="46"/>
      <c r="PIQ11" s="46"/>
      <c r="PIR11" s="46"/>
      <c r="PIS11" s="46"/>
      <c r="PIT11" s="46"/>
      <c r="PIU11" s="46"/>
      <c r="PIV11" s="46"/>
      <c r="PIW11" s="46"/>
      <c r="PIX11" s="46"/>
      <c r="PIY11" s="46"/>
      <c r="PIZ11" s="46"/>
      <c r="PJA11" s="46"/>
      <c r="PJB11" s="46"/>
      <c r="PJC11" s="46"/>
      <c r="PJD11" s="46"/>
      <c r="PJE11" s="46"/>
      <c r="PJF11" s="46"/>
      <c r="PJG11" s="46"/>
      <c r="PJH11" s="46"/>
      <c r="PJI11" s="46"/>
      <c r="PJJ11" s="46"/>
      <c r="PJK11" s="46"/>
      <c r="PJL11" s="46"/>
      <c r="PJM11" s="46"/>
      <c r="PJN11" s="46"/>
      <c r="PJO11" s="46"/>
      <c r="PJP11" s="46"/>
      <c r="PJQ11" s="46"/>
      <c r="PJR11" s="46"/>
      <c r="PJS11" s="46"/>
      <c r="PJT11" s="46"/>
      <c r="PJU11" s="46"/>
      <c r="PJV11" s="46"/>
      <c r="PJW11" s="46"/>
      <c r="PJX11" s="46"/>
      <c r="PJY11" s="46"/>
      <c r="PJZ11" s="46"/>
      <c r="PKA11" s="46"/>
      <c r="PKB11" s="46"/>
      <c r="PKC11" s="46"/>
      <c r="PKD11" s="46"/>
      <c r="PKE11" s="46"/>
      <c r="PKF11" s="46"/>
      <c r="PKG11" s="46"/>
      <c r="PKH11" s="46"/>
      <c r="PKI11" s="46"/>
      <c r="PKJ11" s="46"/>
      <c r="PKK11" s="46"/>
      <c r="PKL11" s="46"/>
      <c r="PKM11" s="46"/>
      <c r="PKN11" s="46"/>
      <c r="PKO11" s="46"/>
      <c r="PKP11" s="46"/>
      <c r="PKQ11" s="46"/>
      <c r="PKR11" s="46"/>
      <c r="PKS11" s="46"/>
      <c r="PKT11" s="46"/>
      <c r="PKU11" s="46"/>
      <c r="PKV11" s="46"/>
      <c r="PKW11" s="46"/>
      <c r="PKX11" s="46"/>
      <c r="PKY11" s="46"/>
      <c r="PKZ11" s="46"/>
      <c r="PLA11" s="46"/>
      <c r="PLB11" s="46"/>
      <c r="PLC11" s="46"/>
      <c r="PLD11" s="46"/>
      <c r="PLE11" s="46"/>
      <c r="PLF11" s="46"/>
      <c r="PLG11" s="46"/>
      <c r="PLH11" s="46"/>
      <c r="PLI11" s="46"/>
      <c r="PLJ11" s="46"/>
      <c r="PLK11" s="46"/>
      <c r="PLL11" s="46"/>
      <c r="PLM11" s="46"/>
      <c r="PLN11" s="46"/>
      <c r="PLO11" s="46"/>
      <c r="PLP11" s="46"/>
      <c r="PLQ11" s="46"/>
      <c r="PLR11" s="46"/>
      <c r="PLS11" s="46"/>
      <c r="PLT11" s="46"/>
      <c r="PLU11" s="46"/>
      <c r="PLV11" s="46"/>
      <c r="PLW11" s="46"/>
      <c r="PLX11" s="46"/>
      <c r="PLY11" s="46"/>
      <c r="PLZ11" s="46"/>
      <c r="PMA11" s="46"/>
      <c r="PMB11" s="46"/>
      <c r="PMC11" s="46"/>
      <c r="PMD11" s="46"/>
      <c r="PME11" s="46"/>
      <c r="PMF11" s="46"/>
      <c r="PMG11" s="46"/>
      <c r="PMH11" s="46"/>
      <c r="PMI11" s="46"/>
      <c r="PMJ11" s="46"/>
      <c r="PMK11" s="46"/>
      <c r="PML11" s="46"/>
      <c r="PMM11" s="46"/>
      <c r="PMN11" s="46"/>
      <c r="PMO11" s="46"/>
      <c r="PMP11" s="46"/>
      <c r="PMQ11" s="46"/>
      <c r="PMR11" s="46"/>
      <c r="PMS11" s="46"/>
      <c r="PMT11" s="46"/>
      <c r="PMU11" s="46"/>
      <c r="PMV11" s="46"/>
      <c r="PMW11" s="46"/>
      <c r="PMX11" s="46"/>
      <c r="PMY11" s="46"/>
      <c r="PMZ11" s="46"/>
      <c r="PNA11" s="46"/>
      <c r="PNB11" s="46"/>
      <c r="PNC11" s="46"/>
      <c r="PND11" s="46"/>
      <c r="PNE11" s="46"/>
      <c r="PNF11" s="46"/>
      <c r="PNG11" s="46"/>
      <c r="PNH11" s="46"/>
      <c r="PNI11" s="46"/>
      <c r="PNJ11" s="46"/>
      <c r="PNK11" s="46"/>
      <c r="PNL11" s="46"/>
      <c r="PNM11" s="46"/>
      <c r="PNN11" s="46"/>
      <c r="PNO11" s="46"/>
      <c r="PNP11" s="46"/>
      <c r="PNQ11" s="46"/>
      <c r="PNR11" s="46"/>
      <c r="PNS11" s="46"/>
      <c r="PNT11" s="46"/>
      <c r="PNU11" s="46"/>
      <c r="PNV11" s="46"/>
      <c r="PNW11" s="46"/>
      <c r="PNX11" s="46"/>
      <c r="PNY11" s="46"/>
      <c r="PNZ11" s="46"/>
      <c r="POA11" s="46"/>
      <c r="POB11" s="46"/>
      <c r="POC11" s="46"/>
      <c r="POD11" s="46"/>
      <c r="POE11" s="46"/>
      <c r="POF11" s="46"/>
      <c r="POG11" s="46"/>
      <c r="POH11" s="46"/>
      <c r="POI11" s="46"/>
      <c r="POJ11" s="46"/>
      <c r="POK11" s="46"/>
      <c r="POL11" s="46"/>
      <c r="POM11" s="46"/>
      <c r="PON11" s="46"/>
      <c r="POO11" s="46"/>
      <c r="POP11" s="46"/>
      <c r="POQ11" s="46"/>
      <c r="POR11" s="46"/>
      <c r="POS11" s="46"/>
      <c r="POT11" s="46"/>
      <c r="POU11" s="46"/>
      <c r="POV11" s="46"/>
      <c r="POW11" s="46"/>
      <c r="POX11" s="46"/>
      <c r="POY11" s="46"/>
      <c r="POZ11" s="46"/>
      <c r="PPA11" s="46"/>
      <c r="PPB11" s="46"/>
      <c r="PPC11" s="46"/>
      <c r="PPD11" s="46"/>
      <c r="PPE11" s="46"/>
      <c r="PPF11" s="46"/>
      <c r="PPG11" s="46"/>
      <c r="PPH11" s="46"/>
      <c r="PPI11" s="46"/>
      <c r="PPJ11" s="46"/>
      <c r="PPK11" s="46"/>
      <c r="PPL11" s="46"/>
      <c r="PPM11" s="46"/>
      <c r="PPN11" s="46"/>
      <c r="PPO11" s="46"/>
      <c r="PPP11" s="46"/>
      <c r="PPQ11" s="46"/>
      <c r="PPR11" s="46"/>
      <c r="PPS11" s="46"/>
      <c r="PPT11" s="46"/>
      <c r="PPU11" s="46"/>
      <c r="PPV11" s="46"/>
      <c r="PPW11" s="46"/>
      <c r="PPX11" s="46"/>
      <c r="PPY11" s="46"/>
      <c r="PPZ11" s="46"/>
      <c r="PQA11" s="46"/>
      <c r="PQB11" s="46"/>
      <c r="PQC11" s="46"/>
      <c r="PQD11" s="46"/>
      <c r="PQE11" s="46"/>
      <c r="PQF11" s="46"/>
      <c r="PQG11" s="46"/>
      <c r="PQH11" s="46"/>
      <c r="PQI11" s="46"/>
      <c r="PQJ11" s="46"/>
      <c r="PQK11" s="46"/>
      <c r="PQL11" s="46"/>
      <c r="PQM11" s="46"/>
      <c r="PQN11" s="46"/>
      <c r="PQO11" s="46"/>
      <c r="PQP11" s="46"/>
      <c r="PQQ11" s="46"/>
      <c r="PQR11" s="46"/>
      <c r="PQS11" s="46"/>
      <c r="PQT11" s="46"/>
      <c r="PQU11" s="46"/>
      <c r="PQV11" s="46"/>
      <c r="PQW11" s="46"/>
      <c r="PQX11" s="46"/>
      <c r="PQY11" s="46"/>
      <c r="PQZ11" s="46"/>
      <c r="PRA11" s="46"/>
      <c r="PRB11" s="46"/>
      <c r="PRC11" s="46"/>
      <c r="PRD11" s="46"/>
      <c r="PRE11" s="46"/>
      <c r="PRF11" s="46"/>
      <c r="PRG11" s="46"/>
      <c r="PRH11" s="46"/>
      <c r="PRI11" s="46"/>
      <c r="PRJ11" s="46"/>
      <c r="PRK11" s="46"/>
      <c r="PRL11" s="46"/>
      <c r="PRM11" s="46"/>
      <c r="PRN11" s="46"/>
      <c r="PRO11" s="46"/>
      <c r="PRP11" s="46"/>
      <c r="PRQ11" s="46"/>
      <c r="PRR11" s="46"/>
      <c r="PRS11" s="46"/>
      <c r="PRT11" s="46"/>
      <c r="PRU11" s="46"/>
      <c r="PRV11" s="46"/>
      <c r="PRW11" s="46"/>
      <c r="PRX11" s="46"/>
      <c r="PRY11" s="46"/>
      <c r="PRZ11" s="46"/>
      <c r="PSA11" s="46"/>
      <c r="PSB11" s="46"/>
      <c r="PSC11" s="46"/>
      <c r="PSD11" s="46"/>
      <c r="PSE11" s="46"/>
      <c r="PSF11" s="46"/>
      <c r="PSG11" s="46"/>
      <c r="PSH11" s="46"/>
      <c r="PSI11" s="46"/>
      <c r="PSJ11" s="46"/>
      <c r="PSK11" s="46"/>
      <c r="PSL11" s="46"/>
      <c r="PSM11" s="46"/>
      <c r="PSN11" s="46"/>
      <c r="PSO11" s="46"/>
      <c r="PSP11" s="46"/>
      <c r="PSQ11" s="46"/>
      <c r="PSR11" s="46"/>
      <c r="PSS11" s="46"/>
      <c r="PST11" s="46"/>
      <c r="PSU11" s="46"/>
      <c r="PSV11" s="46"/>
      <c r="PSW11" s="46"/>
      <c r="PSX11" s="46"/>
      <c r="PSY11" s="46"/>
      <c r="PSZ11" s="46"/>
      <c r="PTA11" s="46"/>
      <c r="PTB11" s="46"/>
      <c r="PTC11" s="46"/>
      <c r="PTD11" s="46"/>
      <c r="PTE11" s="46"/>
      <c r="PTF11" s="46"/>
      <c r="PTG11" s="46"/>
      <c r="PTH11" s="46"/>
      <c r="PTI11" s="46"/>
      <c r="PTJ11" s="46"/>
      <c r="PTK11" s="46"/>
      <c r="PTL11" s="46"/>
      <c r="PTM11" s="46"/>
      <c r="PTN11" s="46"/>
      <c r="PTO11" s="46"/>
      <c r="PTP11" s="46"/>
      <c r="PTQ11" s="46"/>
      <c r="PTR11" s="46"/>
      <c r="PTS11" s="46"/>
      <c r="PTT11" s="46"/>
      <c r="PTU11" s="46"/>
      <c r="PTV11" s="46"/>
      <c r="PTW11" s="46"/>
      <c r="PTX11" s="46"/>
      <c r="PTY11" s="46"/>
      <c r="PTZ11" s="46"/>
      <c r="PUA11" s="46"/>
      <c r="PUB11" s="46"/>
      <c r="PUC11" s="46"/>
      <c r="PUD11" s="46"/>
      <c r="PUE11" s="46"/>
      <c r="PUF11" s="46"/>
      <c r="PUG11" s="46"/>
      <c r="PUH11" s="46"/>
      <c r="PUI11" s="46"/>
      <c r="PUJ11" s="46"/>
      <c r="PUK11" s="46"/>
      <c r="PUL11" s="46"/>
      <c r="PUM11" s="46"/>
      <c r="PUN11" s="46"/>
      <c r="PUO11" s="46"/>
      <c r="PUP11" s="46"/>
      <c r="PUQ11" s="46"/>
      <c r="PUR11" s="46"/>
      <c r="PUS11" s="46"/>
      <c r="PUT11" s="46"/>
      <c r="PUU11" s="46"/>
      <c r="PUV11" s="46"/>
      <c r="PUW11" s="46"/>
      <c r="PUX11" s="46"/>
      <c r="PUY11" s="46"/>
      <c r="PUZ11" s="46"/>
      <c r="PVA11" s="46"/>
      <c r="PVB11" s="46"/>
      <c r="PVC11" s="46"/>
      <c r="PVD11" s="46"/>
      <c r="PVE11" s="46"/>
      <c r="PVF11" s="46"/>
      <c r="PVG11" s="46"/>
      <c r="PVH11" s="46"/>
      <c r="PVI11" s="46"/>
      <c r="PVJ11" s="46"/>
      <c r="PVK11" s="46"/>
      <c r="PVL11" s="46"/>
      <c r="PVM11" s="46"/>
      <c r="PVN11" s="46"/>
      <c r="PVO11" s="46"/>
      <c r="PVP11" s="46"/>
      <c r="PVQ11" s="46"/>
      <c r="PVR11" s="46"/>
      <c r="PVS11" s="46"/>
      <c r="PVT11" s="46"/>
      <c r="PVU11" s="46"/>
      <c r="PVV11" s="46"/>
      <c r="PVW11" s="46"/>
      <c r="PVX11" s="46"/>
      <c r="PVY11" s="46"/>
      <c r="PVZ11" s="46"/>
      <c r="PWA11" s="46"/>
      <c r="PWB11" s="46"/>
      <c r="PWC11" s="46"/>
      <c r="PWD11" s="46"/>
      <c r="PWE11" s="46"/>
      <c r="PWF11" s="46"/>
      <c r="PWG11" s="46"/>
      <c r="PWH11" s="46"/>
      <c r="PWI11" s="46"/>
      <c r="PWJ11" s="46"/>
      <c r="PWK11" s="46"/>
      <c r="PWL11" s="46"/>
      <c r="PWM11" s="46"/>
      <c r="PWN11" s="46"/>
      <c r="PWO11" s="46"/>
      <c r="PWP11" s="46"/>
      <c r="PWQ11" s="46"/>
      <c r="PWR11" s="46"/>
      <c r="PWS11" s="46"/>
      <c r="PWT11" s="46"/>
      <c r="PWU11" s="46"/>
      <c r="PWV11" s="46"/>
      <c r="PWW11" s="46"/>
      <c r="PWX11" s="46"/>
      <c r="PWY11" s="46"/>
      <c r="PWZ11" s="46"/>
      <c r="PXA11" s="46"/>
      <c r="PXB11" s="46"/>
      <c r="PXC11" s="46"/>
      <c r="PXD11" s="46"/>
      <c r="PXE11" s="46"/>
      <c r="PXF11" s="46"/>
      <c r="PXG11" s="46"/>
      <c r="PXH11" s="46"/>
      <c r="PXI11" s="46"/>
      <c r="PXJ11" s="46"/>
      <c r="PXK11" s="46"/>
      <c r="PXL11" s="46"/>
      <c r="PXM11" s="46"/>
      <c r="PXN11" s="46"/>
      <c r="PXO11" s="46"/>
      <c r="PXP11" s="46"/>
      <c r="PXQ11" s="46"/>
      <c r="PXR11" s="46"/>
      <c r="PXS11" s="46"/>
      <c r="PXT11" s="46"/>
      <c r="PXU11" s="46"/>
      <c r="PXV11" s="46"/>
      <c r="PXW11" s="46"/>
      <c r="PXX11" s="46"/>
      <c r="PXY11" s="46"/>
      <c r="PXZ11" s="46"/>
      <c r="PYA11" s="46"/>
      <c r="PYB11" s="46"/>
      <c r="PYC11" s="46"/>
      <c r="PYD11" s="46"/>
      <c r="PYE11" s="46"/>
      <c r="PYF11" s="46"/>
      <c r="PYG11" s="46"/>
      <c r="PYH11" s="46"/>
      <c r="PYI11" s="46"/>
      <c r="PYJ11" s="46"/>
      <c r="PYK11" s="46"/>
      <c r="PYL11" s="46"/>
      <c r="PYM11" s="46"/>
      <c r="PYN11" s="46"/>
      <c r="PYO11" s="46"/>
      <c r="PYP11" s="46"/>
      <c r="PYQ11" s="46"/>
      <c r="PYR11" s="46"/>
      <c r="PYS11" s="46"/>
      <c r="PYT11" s="46"/>
      <c r="PYU11" s="46"/>
      <c r="PYV11" s="46"/>
      <c r="PYW11" s="46"/>
      <c r="PYX11" s="46"/>
      <c r="PYY11" s="46"/>
      <c r="PYZ11" s="46"/>
      <c r="PZA11" s="46"/>
      <c r="PZB11" s="46"/>
      <c r="PZC11" s="46"/>
      <c r="PZD11" s="46"/>
      <c r="PZE11" s="46"/>
      <c r="PZF11" s="46"/>
      <c r="PZG11" s="46"/>
      <c r="PZH11" s="46"/>
      <c r="PZI11" s="46"/>
      <c r="PZJ11" s="46"/>
      <c r="PZK11" s="46"/>
      <c r="PZL11" s="46"/>
      <c r="PZM11" s="46"/>
      <c r="PZN11" s="46"/>
      <c r="PZO11" s="46"/>
      <c r="PZP11" s="46"/>
      <c r="PZQ11" s="46"/>
      <c r="PZR11" s="46"/>
      <c r="PZS11" s="46"/>
      <c r="PZT11" s="46"/>
      <c r="PZU11" s="46"/>
      <c r="PZV11" s="46"/>
      <c r="PZW11" s="46"/>
      <c r="PZX11" s="46"/>
      <c r="PZY11" s="46"/>
      <c r="PZZ11" s="46"/>
      <c r="QAA11" s="46"/>
      <c r="QAB11" s="46"/>
      <c r="QAC11" s="46"/>
      <c r="QAD11" s="46"/>
      <c r="QAE11" s="46"/>
      <c r="QAF11" s="46"/>
      <c r="QAG11" s="46"/>
      <c r="QAH11" s="46"/>
      <c r="QAI11" s="46"/>
      <c r="QAJ11" s="46"/>
      <c r="QAK11" s="46"/>
      <c r="QAL11" s="46"/>
      <c r="QAM11" s="46"/>
      <c r="QAN11" s="46"/>
      <c r="QAO11" s="46"/>
      <c r="QAP11" s="46"/>
      <c r="QAQ11" s="46"/>
      <c r="QAR11" s="46"/>
      <c r="QAS11" s="46"/>
      <c r="QAT11" s="46"/>
      <c r="QAU11" s="46"/>
      <c r="QAV11" s="46"/>
      <c r="QAW11" s="46"/>
      <c r="QAX11" s="46"/>
      <c r="QAY11" s="46"/>
      <c r="QAZ11" s="46"/>
      <c r="QBA11" s="46"/>
      <c r="QBB11" s="46"/>
      <c r="QBC11" s="46"/>
      <c r="QBD11" s="46"/>
      <c r="QBE11" s="46"/>
      <c r="QBF11" s="46"/>
      <c r="QBG11" s="46"/>
      <c r="QBH11" s="46"/>
      <c r="QBI11" s="46"/>
      <c r="QBJ11" s="46"/>
      <c r="QBK11" s="46"/>
      <c r="QBL11" s="46"/>
      <c r="QBM11" s="46"/>
      <c r="QBN11" s="46"/>
      <c r="QBO11" s="46"/>
      <c r="QBP11" s="46"/>
      <c r="QBQ11" s="46"/>
      <c r="QBR11" s="46"/>
      <c r="QBS11" s="46"/>
      <c r="QBT11" s="46"/>
      <c r="QBU11" s="46"/>
      <c r="QBV11" s="46"/>
      <c r="QBW11" s="46"/>
      <c r="QBX11" s="46"/>
      <c r="QBY11" s="46"/>
      <c r="QBZ11" s="46"/>
      <c r="QCA11" s="46"/>
      <c r="QCB11" s="46"/>
      <c r="QCC11" s="46"/>
      <c r="QCD11" s="46"/>
      <c r="QCE11" s="46"/>
      <c r="QCF11" s="46"/>
      <c r="QCG11" s="46"/>
      <c r="QCH11" s="46"/>
      <c r="QCI11" s="46"/>
      <c r="QCJ11" s="46"/>
      <c r="QCK11" s="46"/>
      <c r="QCL11" s="46"/>
      <c r="QCM11" s="46"/>
      <c r="QCN11" s="46"/>
      <c r="QCO11" s="46"/>
      <c r="QCP11" s="46"/>
      <c r="QCQ11" s="46"/>
      <c r="QCR11" s="46"/>
      <c r="QCS11" s="46"/>
      <c r="QCT11" s="46"/>
      <c r="QCU11" s="46"/>
      <c r="QCV11" s="46"/>
      <c r="QCW11" s="46"/>
      <c r="QCX11" s="46"/>
      <c r="QCY11" s="46"/>
      <c r="QCZ11" s="46"/>
      <c r="QDA11" s="46"/>
      <c r="QDB11" s="46"/>
      <c r="QDC11" s="46"/>
      <c r="QDD11" s="46"/>
      <c r="QDE11" s="46"/>
      <c r="QDF11" s="46"/>
      <c r="QDG11" s="46"/>
      <c r="QDH11" s="46"/>
      <c r="QDI11" s="46"/>
      <c r="QDJ11" s="46"/>
      <c r="QDK11" s="46"/>
      <c r="QDL11" s="46"/>
      <c r="QDM11" s="46"/>
      <c r="QDN11" s="46"/>
      <c r="QDO11" s="46"/>
      <c r="QDP11" s="46"/>
      <c r="QDQ11" s="46"/>
      <c r="QDR11" s="46"/>
      <c r="QDS11" s="46"/>
      <c r="QDT11" s="46"/>
      <c r="QDU11" s="46"/>
      <c r="QDV11" s="46"/>
      <c r="QDW11" s="46"/>
      <c r="QDX11" s="46"/>
      <c r="QDY11" s="46"/>
      <c r="QDZ11" s="46"/>
      <c r="QEA11" s="46"/>
      <c r="QEB11" s="46"/>
      <c r="QEC11" s="46"/>
      <c r="QED11" s="46"/>
      <c r="QEE11" s="46"/>
      <c r="QEF11" s="46"/>
      <c r="QEG11" s="46"/>
      <c r="QEH11" s="46"/>
      <c r="QEI11" s="46"/>
      <c r="QEJ11" s="46"/>
      <c r="QEK11" s="46"/>
      <c r="QEL11" s="46"/>
      <c r="QEM11" s="46"/>
      <c r="QEN11" s="46"/>
      <c r="QEO11" s="46"/>
      <c r="QEP11" s="46"/>
      <c r="QEQ11" s="46"/>
      <c r="QER11" s="46"/>
      <c r="QES11" s="46"/>
      <c r="QET11" s="46"/>
      <c r="QEU11" s="46"/>
      <c r="QEV11" s="46"/>
      <c r="QEW11" s="46"/>
      <c r="QEX11" s="46"/>
      <c r="QEY11" s="46"/>
      <c r="QEZ11" s="46"/>
      <c r="QFA11" s="46"/>
      <c r="QFB11" s="46"/>
      <c r="QFC11" s="46"/>
      <c r="QFD11" s="46"/>
      <c r="QFE11" s="46"/>
      <c r="QFF11" s="46"/>
      <c r="QFG11" s="46"/>
      <c r="QFH11" s="46"/>
      <c r="QFI11" s="46"/>
      <c r="QFJ11" s="46"/>
      <c r="QFK11" s="46"/>
      <c r="QFL11" s="46"/>
      <c r="QFM11" s="46"/>
      <c r="QFN11" s="46"/>
      <c r="QFO11" s="46"/>
      <c r="QFP11" s="46"/>
      <c r="QFQ11" s="46"/>
      <c r="QFR11" s="46"/>
      <c r="QFS11" s="46"/>
      <c r="QFT11" s="46"/>
      <c r="QFU11" s="46"/>
      <c r="QFV11" s="46"/>
      <c r="QFW11" s="46"/>
      <c r="QFX11" s="46"/>
      <c r="QFY11" s="46"/>
      <c r="QFZ11" s="46"/>
      <c r="QGA11" s="46"/>
      <c r="QGB11" s="46"/>
      <c r="QGC11" s="46"/>
      <c r="QGD11" s="46"/>
      <c r="QGE11" s="46"/>
      <c r="QGF11" s="46"/>
      <c r="QGG11" s="46"/>
      <c r="QGH11" s="46"/>
      <c r="QGI11" s="46"/>
      <c r="QGJ11" s="46"/>
      <c r="QGK11" s="46"/>
      <c r="QGL11" s="46"/>
      <c r="QGM11" s="46"/>
      <c r="QGN11" s="46"/>
      <c r="QGO11" s="46"/>
      <c r="QGP11" s="46"/>
      <c r="QGQ11" s="46"/>
      <c r="QGR11" s="46"/>
      <c r="QGS11" s="46"/>
      <c r="QGT11" s="46"/>
      <c r="QGU11" s="46"/>
      <c r="QGV11" s="46"/>
      <c r="QGW11" s="46"/>
      <c r="QGX11" s="46"/>
      <c r="QGY11" s="46"/>
      <c r="QGZ11" s="46"/>
      <c r="QHA11" s="46"/>
      <c r="QHB11" s="46"/>
      <c r="QHC11" s="46"/>
      <c r="QHD11" s="46"/>
      <c r="QHE11" s="46"/>
      <c r="QHF11" s="46"/>
      <c r="QHG11" s="46"/>
      <c r="QHH11" s="46"/>
      <c r="QHI11" s="46"/>
      <c r="QHJ11" s="46"/>
      <c r="QHK11" s="46"/>
      <c r="QHL11" s="46"/>
      <c r="QHM11" s="46"/>
      <c r="QHN11" s="46"/>
      <c r="QHO11" s="46"/>
      <c r="QHP11" s="46"/>
      <c r="QHQ11" s="46"/>
      <c r="QHR11" s="46"/>
      <c r="QHS11" s="46"/>
      <c r="QHT11" s="46"/>
      <c r="QHU11" s="46"/>
      <c r="QHV11" s="46"/>
      <c r="QHW11" s="46"/>
      <c r="QHX11" s="46"/>
      <c r="QHY11" s="46"/>
      <c r="QHZ11" s="46"/>
      <c r="QIA11" s="46"/>
      <c r="QIB11" s="46"/>
      <c r="QIC11" s="46"/>
      <c r="QID11" s="46"/>
      <c r="QIE11" s="46"/>
      <c r="QIF11" s="46"/>
      <c r="QIG11" s="46"/>
      <c r="QIH11" s="46"/>
      <c r="QII11" s="46"/>
      <c r="QIJ11" s="46"/>
      <c r="QIK11" s="46"/>
      <c r="QIL11" s="46"/>
      <c r="QIM11" s="46"/>
      <c r="QIN11" s="46"/>
      <c r="QIO11" s="46"/>
      <c r="QIP11" s="46"/>
      <c r="QIQ11" s="46"/>
      <c r="QIR11" s="46"/>
      <c r="QIS11" s="46"/>
      <c r="QIT11" s="46"/>
      <c r="QIU11" s="46"/>
      <c r="QIV11" s="46"/>
      <c r="QIW11" s="46"/>
      <c r="QIX11" s="46"/>
      <c r="QIY11" s="46"/>
      <c r="QIZ11" s="46"/>
      <c r="QJA11" s="46"/>
      <c r="QJB11" s="46"/>
      <c r="QJC11" s="46"/>
      <c r="QJD11" s="46"/>
      <c r="QJE11" s="46"/>
      <c r="QJF11" s="46"/>
      <c r="QJG11" s="46"/>
      <c r="QJH11" s="46"/>
      <c r="QJI11" s="46"/>
      <c r="QJJ11" s="46"/>
      <c r="QJK11" s="46"/>
      <c r="QJL11" s="46"/>
      <c r="QJM11" s="46"/>
      <c r="QJN11" s="46"/>
      <c r="QJO11" s="46"/>
      <c r="QJP11" s="46"/>
      <c r="QJQ11" s="46"/>
      <c r="QJR11" s="46"/>
      <c r="QJS11" s="46"/>
      <c r="QJT11" s="46"/>
      <c r="QJU11" s="46"/>
      <c r="QJV11" s="46"/>
      <c r="QJW11" s="46"/>
      <c r="QJX11" s="46"/>
      <c r="QJY11" s="46"/>
      <c r="QJZ11" s="46"/>
      <c r="QKA11" s="46"/>
      <c r="QKB11" s="46"/>
      <c r="QKC11" s="46"/>
      <c r="QKD11" s="46"/>
      <c r="QKE11" s="46"/>
      <c r="QKF11" s="46"/>
      <c r="QKG11" s="46"/>
      <c r="QKH11" s="46"/>
      <c r="QKI11" s="46"/>
      <c r="QKJ11" s="46"/>
      <c r="QKK11" s="46"/>
      <c r="QKL11" s="46"/>
      <c r="QKM11" s="46"/>
      <c r="QKN11" s="46"/>
      <c r="QKO11" s="46"/>
      <c r="QKP11" s="46"/>
      <c r="QKQ11" s="46"/>
      <c r="QKR11" s="46"/>
      <c r="QKS11" s="46"/>
      <c r="QKT11" s="46"/>
      <c r="QKU11" s="46"/>
      <c r="QKV11" s="46"/>
      <c r="QKW11" s="46"/>
      <c r="QKX11" s="46"/>
      <c r="QKY11" s="46"/>
      <c r="QKZ11" s="46"/>
      <c r="QLA11" s="46"/>
      <c r="QLB11" s="46"/>
      <c r="QLC11" s="46"/>
      <c r="QLD11" s="46"/>
      <c r="QLE11" s="46"/>
      <c r="QLF11" s="46"/>
      <c r="QLG11" s="46"/>
      <c r="QLH11" s="46"/>
      <c r="QLI11" s="46"/>
      <c r="QLJ11" s="46"/>
      <c r="QLK11" s="46"/>
      <c r="QLL11" s="46"/>
      <c r="QLM11" s="46"/>
      <c r="QLN11" s="46"/>
      <c r="QLO11" s="46"/>
      <c r="QLP11" s="46"/>
      <c r="QLQ11" s="46"/>
      <c r="QLR11" s="46"/>
      <c r="QLS11" s="46"/>
      <c r="QLT11" s="46"/>
      <c r="QLU11" s="46"/>
      <c r="QLV11" s="46"/>
      <c r="QLW11" s="46"/>
      <c r="QLX11" s="46"/>
      <c r="QLY11" s="46"/>
      <c r="QLZ11" s="46"/>
      <c r="QMA11" s="46"/>
      <c r="QMB11" s="46"/>
      <c r="QMC11" s="46"/>
      <c r="QMD11" s="46"/>
      <c r="QME11" s="46"/>
      <c r="QMF11" s="46"/>
      <c r="QMG11" s="46"/>
      <c r="QMH11" s="46"/>
      <c r="QMI11" s="46"/>
      <c r="QMJ11" s="46"/>
      <c r="QMK11" s="46"/>
      <c r="QML11" s="46"/>
      <c r="QMM11" s="46"/>
      <c r="QMN11" s="46"/>
      <c r="QMO11" s="46"/>
      <c r="QMP11" s="46"/>
      <c r="QMQ11" s="46"/>
      <c r="QMR11" s="46"/>
      <c r="QMS11" s="46"/>
      <c r="QMT11" s="46"/>
      <c r="QMU11" s="46"/>
      <c r="QMV11" s="46"/>
      <c r="QMW11" s="46"/>
      <c r="QMX11" s="46"/>
      <c r="QMY11" s="46"/>
      <c r="QMZ11" s="46"/>
      <c r="QNA11" s="46"/>
      <c r="QNB11" s="46"/>
      <c r="QNC11" s="46"/>
      <c r="QND11" s="46"/>
      <c r="QNE11" s="46"/>
      <c r="QNF11" s="46"/>
      <c r="QNG11" s="46"/>
      <c r="QNH11" s="46"/>
      <c r="QNI11" s="46"/>
      <c r="QNJ11" s="46"/>
      <c r="QNK11" s="46"/>
      <c r="QNL11" s="46"/>
      <c r="QNM11" s="46"/>
      <c r="QNN11" s="46"/>
      <c r="QNO11" s="46"/>
      <c r="QNP11" s="46"/>
      <c r="QNQ11" s="46"/>
      <c r="QNR11" s="46"/>
      <c r="QNS11" s="46"/>
      <c r="QNT11" s="46"/>
      <c r="QNU11" s="46"/>
      <c r="QNV11" s="46"/>
      <c r="QNW11" s="46"/>
      <c r="QNX11" s="46"/>
      <c r="QNY11" s="46"/>
      <c r="QNZ11" s="46"/>
      <c r="QOA11" s="46"/>
      <c r="QOB11" s="46"/>
      <c r="QOC11" s="46"/>
      <c r="QOD11" s="46"/>
      <c r="QOE11" s="46"/>
      <c r="QOF11" s="46"/>
      <c r="QOG11" s="46"/>
      <c r="QOH11" s="46"/>
      <c r="QOI11" s="46"/>
      <c r="QOJ11" s="46"/>
      <c r="QOK11" s="46"/>
      <c r="QOL11" s="46"/>
      <c r="QOM11" s="46"/>
      <c r="QON11" s="46"/>
      <c r="QOO11" s="46"/>
      <c r="QOP11" s="46"/>
      <c r="QOQ11" s="46"/>
      <c r="QOR11" s="46"/>
      <c r="QOS11" s="46"/>
      <c r="QOT11" s="46"/>
      <c r="QOU11" s="46"/>
      <c r="QOV11" s="46"/>
      <c r="QOW11" s="46"/>
      <c r="QOX11" s="46"/>
      <c r="QOY11" s="46"/>
      <c r="QOZ11" s="46"/>
      <c r="QPA11" s="46"/>
      <c r="QPB11" s="46"/>
      <c r="QPC11" s="46"/>
      <c r="QPD11" s="46"/>
      <c r="QPE11" s="46"/>
      <c r="QPF11" s="46"/>
      <c r="QPG11" s="46"/>
      <c r="QPH11" s="46"/>
      <c r="QPI11" s="46"/>
      <c r="QPJ11" s="46"/>
      <c r="QPK11" s="46"/>
      <c r="QPL11" s="46"/>
      <c r="QPM11" s="46"/>
      <c r="QPN11" s="46"/>
      <c r="QPO11" s="46"/>
      <c r="QPP11" s="46"/>
      <c r="QPQ11" s="46"/>
      <c r="QPR11" s="46"/>
      <c r="QPS11" s="46"/>
      <c r="QPT11" s="46"/>
      <c r="QPU11" s="46"/>
      <c r="QPV11" s="46"/>
      <c r="QPW11" s="46"/>
      <c r="QPX11" s="46"/>
      <c r="QPY11" s="46"/>
      <c r="QPZ11" s="46"/>
      <c r="QQA11" s="46"/>
      <c r="QQB11" s="46"/>
      <c r="QQC11" s="46"/>
      <c r="QQD11" s="46"/>
      <c r="QQE11" s="46"/>
      <c r="QQF11" s="46"/>
      <c r="QQG11" s="46"/>
      <c r="QQH11" s="46"/>
      <c r="QQI11" s="46"/>
      <c r="QQJ11" s="46"/>
      <c r="QQK11" s="46"/>
      <c r="QQL11" s="46"/>
      <c r="QQM11" s="46"/>
      <c r="QQN11" s="46"/>
      <c r="QQO11" s="46"/>
      <c r="QQP11" s="46"/>
      <c r="QQQ11" s="46"/>
      <c r="QQR11" s="46"/>
      <c r="QQS11" s="46"/>
      <c r="QQT11" s="46"/>
      <c r="QQU11" s="46"/>
      <c r="QQV11" s="46"/>
      <c r="QQW11" s="46"/>
      <c r="QQX11" s="46"/>
      <c r="QQY11" s="46"/>
      <c r="QQZ11" s="46"/>
      <c r="QRA11" s="46"/>
      <c r="QRB11" s="46"/>
      <c r="QRC11" s="46"/>
      <c r="QRD11" s="46"/>
      <c r="QRE11" s="46"/>
      <c r="QRF11" s="46"/>
      <c r="QRG11" s="46"/>
      <c r="QRH11" s="46"/>
      <c r="QRI11" s="46"/>
      <c r="QRJ11" s="46"/>
      <c r="QRK11" s="46"/>
      <c r="QRL11" s="46"/>
      <c r="QRM11" s="46"/>
      <c r="QRN11" s="46"/>
      <c r="QRO11" s="46"/>
      <c r="QRP11" s="46"/>
      <c r="QRQ11" s="46"/>
      <c r="QRR11" s="46"/>
      <c r="QRS11" s="46"/>
      <c r="QRT11" s="46"/>
      <c r="QRU11" s="46"/>
      <c r="QRV11" s="46"/>
      <c r="QRW11" s="46"/>
      <c r="QRX11" s="46"/>
      <c r="QRY11" s="46"/>
      <c r="QRZ11" s="46"/>
      <c r="QSA11" s="46"/>
      <c r="QSB11" s="46"/>
      <c r="QSC11" s="46"/>
      <c r="QSD11" s="46"/>
      <c r="QSE11" s="46"/>
      <c r="QSF11" s="46"/>
      <c r="QSG11" s="46"/>
      <c r="QSH11" s="46"/>
      <c r="QSI11" s="46"/>
      <c r="QSJ11" s="46"/>
      <c r="QSK11" s="46"/>
      <c r="QSL11" s="46"/>
      <c r="QSM11" s="46"/>
      <c r="QSN11" s="46"/>
      <c r="QSO11" s="46"/>
      <c r="QSP11" s="46"/>
      <c r="QSQ11" s="46"/>
      <c r="QSR11" s="46"/>
      <c r="QSS11" s="46"/>
      <c r="QST11" s="46"/>
      <c r="QSU11" s="46"/>
      <c r="QSV11" s="46"/>
      <c r="QSW11" s="46"/>
      <c r="QSX11" s="46"/>
      <c r="QSY11" s="46"/>
      <c r="QSZ11" s="46"/>
      <c r="QTA11" s="46"/>
      <c r="QTB11" s="46"/>
      <c r="QTC11" s="46"/>
      <c r="QTD11" s="46"/>
      <c r="QTE11" s="46"/>
      <c r="QTF11" s="46"/>
      <c r="QTG11" s="46"/>
      <c r="QTH11" s="46"/>
      <c r="QTI11" s="46"/>
      <c r="QTJ11" s="46"/>
      <c r="QTK11" s="46"/>
      <c r="QTL11" s="46"/>
      <c r="QTM11" s="46"/>
      <c r="QTN11" s="46"/>
      <c r="QTO11" s="46"/>
      <c r="QTP11" s="46"/>
      <c r="QTQ11" s="46"/>
      <c r="QTR11" s="46"/>
      <c r="QTS11" s="46"/>
      <c r="QTT11" s="46"/>
      <c r="QTU11" s="46"/>
      <c r="QTV11" s="46"/>
      <c r="QTW11" s="46"/>
      <c r="QTX11" s="46"/>
      <c r="QTY11" s="46"/>
      <c r="QTZ11" s="46"/>
      <c r="QUA11" s="46"/>
      <c r="QUB11" s="46"/>
      <c r="QUC11" s="46"/>
      <c r="QUD11" s="46"/>
      <c r="QUE11" s="46"/>
      <c r="QUF11" s="46"/>
      <c r="QUG11" s="46"/>
      <c r="QUH11" s="46"/>
      <c r="QUI11" s="46"/>
      <c r="QUJ11" s="46"/>
      <c r="QUK11" s="46"/>
      <c r="QUL11" s="46"/>
      <c r="QUM11" s="46"/>
      <c r="QUN11" s="46"/>
      <c r="QUO11" s="46"/>
      <c r="QUP11" s="46"/>
      <c r="QUQ11" s="46"/>
      <c r="QUR11" s="46"/>
      <c r="QUS11" s="46"/>
      <c r="QUT11" s="46"/>
      <c r="QUU11" s="46"/>
      <c r="QUV11" s="46"/>
      <c r="QUW11" s="46"/>
      <c r="QUX11" s="46"/>
      <c r="QUY11" s="46"/>
      <c r="QUZ11" s="46"/>
      <c r="QVA11" s="46"/>
      <c r="QVB11" s="46"/>
      <c r="QVC11" s="46"/>
      <c r="QVD11" s="46"/>
      <c r="QVE11" s="46"/>
      <c r="QVF11" s="46"/>
      <c r="QVG11" s="46"/>
      <c r="QVH11" s="46"/>
      <c r="QVI11" s="46"/>
      <c r="QVJ11" s="46"/>
      <c r="QVK11" s="46"/>
      <c r="QVL11" s="46"/>
      <c r="QVM11" s="46"/>
      <c r="QVN11" s="46"/>
      <c r="QVO11" s="46"/>
      <c r="QVP11" s="46"/>
      <c r="QVQ11" s="46"/>
      <c r="QVR11" s="46"/>
      <c r="QVS11" s="46"/>
      <c r="QVT11" s="46"/>
      <c r="QVU11" s="46"/>
      <c r="QVV11" s="46"/>
      <c r="QVW11" s="46"/>
      <c r="QVX11" s="46"/>
      <c r="QVY11" s="46"/>
      <c r="QVZ11" s="46"/>
      <c r="QWA11" s="46"/>
      <c r="QWB11" s="46"/>
      <c r="QWC11" s="46"/>
      <c r="QWD11" s="46"/>
      <c r="QWE11" s="46"/>
      <c r="QWF11" s="46"/>
      <c r="QWG11" s="46"/>
      <c r="QWH11" s="46"/>
      <c r="QWI11" s="46"/>
      <c r="QWJ11" s="46"/>
      <c r="QWK11" s="46"/>
      <c r="QWL11" s="46"/>
      <c r="QWM11" s="46"/>
      <c r="QWN11" s="46"/>
      <c r="QWO11" s="46"/>
      <c r="QWP11" s="46"/>
      <c r="QWQ11" s="46"/>
      <c r="QWR11" s="46"/>
      <c r="QWS11" s="46"/>
      <c r="QWT11" s="46"/>
      <c r="QWU11" s="46"/>
      <c r="QWV11" s="46"/>
      <c r="QWW11" s="46"/>
      <c r="QWX11" s="46"/>
      <c r="QWY11" s="46"/>
      <c r="QWZ11" s="46"/>
      <c r="QXA11" s="46"/>
      <c r="QXB11" s="46"/>
      <c r="QXC11" s="46"/>
      <c r="QXD11" s="46"/>
      <c r="QXE11" s="46"/>
      <c r="QXF11" s="46"/>
      <c r="QXG11" s="46"/>
      <c r="QXH11" s="46"/>
      <c r="QXI11" s="46"/>
      <c r="QXJ11" s="46"/>
      <c r="QXK11" s="46"/>
      <c r="QXL11" s="46"/>
      <c r="QXM11" s="46"/>
      <c r="QXN11" s="46"/>
      <c r="QXO11" s="46"/>
      <c r="QXP11" s="46"/>
      <c r="QXQ11" s="46"/>
      <c r="QXR11" s="46"/>
      <c r="QXS11" s="46"/>
      <c r="QXT11" s="46"/>
      <c r="QXU11" s="46"/>
      <c r="QXV11" s="46"/>
      <c r="QXW11" s="46"/>
      <c r="QXX11" s="46"/>
      <c r="QXY11" s="46"/>
      <c r="QXZ11" s="46"/>
      <c r="QYA11" s="46"/>
      <c r="QYB11" s="46"/>
      <c r="QYC11" s="46"/>
      <c r="QYD11" s="46"/>
      <c r="QYE11" s="46"/>
      <c r="QYF11" s="46"/>
      <c r="QYG11" s="46"/>
      <c r="QYH11" s="46"/>
      <c r="QYI11" s="46"/>
      <c r="QYJ11" s="46"/>
      <c r="QYK11" s="46"/>
      <c r="QYL11" s="46"/>
      <c r="QYM11" s="46"/>
      <c r="QYN11" s="46"/>
      <c r="QYO11" s="46"/>
      <c r="QYP11" s="46"/>
      <c r="QYQ11" s="46"/>
      <c r="QYR11" s="46"/>
      <c r="QYS11" s="46"/>
      <c r="QYT11" s="46"/>
      <c r="QYU11" s="46"/>
      <c r="QYV11" s="46"/>
      <c r="QYW11" s="46"/>
      <c r="QYX11" s="46"/>
      <c r="QYY11" s="46"/>
      <c r="QYZ11" s="46"/>
      <c r="QZA11" s="46"/>
      <c r="QZB11" s="46"/>
      <c r="QZC11" s="46"/>
      <c r="QZD11" s="46"/>
      <c r="QZE11" s="46"/>
      <c r="QZF11" s="46"/>
      <c r="QZG11" s="46"/>
      <c r="QZH11" s="46"/>
      <c r="QZI11" s="46"/>
      <c r="QZJ11" s="46"/>
      <c r="QZK11" s="46"/>
      <c r="QZL11" s="46"/>
      <c r="QZM11" s="46"/>
      <c r="QZN11" s="46"/>
      <c r="QZO11" s="46"/>
      <c r="QZP11" s="46"/>
      <c r="QZQ11" s="46"/>
      <c r="QZR11" s="46"/>
      <c r="QZS11" s="46"/>
      <c r="QZT11" s="46"/>
      <c r="QZU11" s="46"/>
      <c r="QZV11" s="46"/>
      <c r="QZW11" s="46"/>
      <c r="QZX11" s="46"/>
      <c r="QZY11" s="46"/>
      <c r="QZZ11" s="46"/>
      <c r="RAA11" s="46"/>
      <c r="RAB11" s="46"/>
      <c r="RAC11" s="46"/>
      <c r="RAD11" s="46"/>
      <c r="RAE11" s="46"/>
      <c r="RAF11" s="46"/>
      <c r="RAG11" s="46"/>
      <c r="RAH11" s="46"/>
      <c r="RAI11" s="46"/>
      <c r="RAJ11" s="46"/>
      <c r="RAK11" s="46"/>
      <c r="RAL11" s="46"/>
      <c r="RAM11" s="46"/>
      <c r="RAN11" s="46"/>
      <c r="RAO11" s="46"/>
      <c r="RAP11" s="46"/>
      <c r="RAQ11" s="46"/>
      <c r="RAR11" s="46"/>
      <c r="RAS11" s="46"/>
      <c r="RAT11" s="46"/>
      <c r="RAU11" s="46"/>
      <c r="RAV11" s="46"/>
      <c r="RAW11" s="46"/>
      <c r="RAX11" s="46"/>
      <c r="RAY11" s="46"/>
      <c r="RAZ11" s="46"/>
      <c r="RBA11" s="46"/>
      <c r="RBB11" s="46"/>
      <c r="RBC11" s="46"/>
      <c r="RBD11" s="46"/>
      <c r="RBE11" s="46"/>
      <c r="RBF11" s="46"/>
      <c r="RBG11" s="46"/>
      <c r="RBH11" s="46"/>
      <c r="RBI11" s="46"/>
      <c r="RBJ11" s="46"/>
      <c r="RBK11" s="46"/>
      <c r="RBL11" s="46"/>
      <c r="RBM11" s="46"/>
      <c r="RBN11" s="46"/>
      <c r="RBO11" s="46"/>
      <c r="RBP11" s="46"/>
      <c r="RBQ11" s="46"/>
      <c r="RBR11" s="46"/>
      <c r="RBS11" s="46"/>
      <c r="RBT11" s="46"/>
      <c r="RBU11" s="46"/>
      <c r="RBV11" s="46"/>
      <c r="RBW11" s="46"/>
      <c r="RBX11" s="46"/>
      <c r="RBY11" s="46"/>
      <c r="RBZ11" s="46"/>
      <c r="RCA11" s="46"/>
      <c r="RCB11" s="46"/>
      <c r="RCC11" s="46"/>
      <c r="RCD11" s="46"/>
      <c r="RCE11" s="46"/>
      <c r="RCF11" s="46"/>
      <c r="RCG11" s="46"/>
      <c r="RCH11" s="46"/>
      <c r="RCI11" s="46"/>
      <c r="RCJ11" s="46"/>
      <c r="RCK11" s="46"/>
      <c r="RCL11" s="46"/>
      <c r="RCM11" s="46"/>
      <c r="RCN11" s="46"/>
      <c r="RCO11" s="46"/>
      <c r="RCP11" s="46"/>
      <c r="RCQ11" s="46"/>
      <c r="RCR11" s="46"/>
      <c r="RCS11" s="46"/>
      <c r="RCT11" s="46"/>
      <c r="RCU11" s="46"/>
      <c r="RCV11" s="46"/>
      <c r="RCW11" s="46"/>
      <c r="RCX11" s="46"/>
      <c r="RCY11" s="46"/>
      <c r="RCZ11" s="46"/>
      <c r="RDA11" s="46"/>
      <c r="RDB11" s="46"/>
      <c r="RDC11" s="46"/>
      <c r="RDD11" s="46"/>
      <c r="RDE11" s="46"/>
      <c r="RDF11" s="46"/>
      <c r="RDG11" s="46"/>
      <c r="RDH11" s="46"/>
      <c r="RDI11" s="46"/>
      <c r="RDJ11" s="46"/>
      <c r="RDK11" s="46"/>
      <c r="RDL11" s="46"/>
      <c r="RDM11" s="46"/>
      <c r="RDN11" s="46"/>
      <c r="RDO11" s="46"/>
      <c r="RDP11" s="46"/>
      <c r="RDQ11" s="46"/>
      <c r="RDR11" s="46"/>
      <c r="RDS11" s="46"/>
      <c r="RDT11" s="46"/>
      <c r="RDU11" s="46"/>
      <c r="RDV11" s="46"/>
      <c r="RDW11" s="46"/>
      <c r="RDX11" s="46"/>
      <c r="RDY11" s="46"/>
      <c r="RDZ11" s="46"/>
      <c r="REA11" s="46"/>
      <c r="REB11" s="46"/>
      <c r="REC11" s="46"/>
      <c r="RED11" s="46"/>
      <c r="REE11" s="46"/>
      <c r="REF11" s="46"/>
      <c r="REG11" s="46"/>
      <c r="REH11" s="46"/>
      <c r="REI11" s="46"/>
      <c r="REJ11" s="46"/>
      <c r="REK11" s="46"/>
      <c r="REL11" s="46"/>
      <c r="REM11" s="46"/>
      <c r="REN11" s="46"/>
      <c r="REO11" s="46"/>
      <c r="REP11" s="46"/>
      <c r="REQ11" s="46"/>
      <c r="RER11" s="46"/>
      <c r="RES11" s="46"/>
      <c r="RET11" s="46"/>
      <c r="REU11" s="46"/>
      <c r="REV11" s="46"/>
      <c r="REW11" s="46"/>
      <c r="REX11" s="46"/>
      <c r="REY11" s="46"/>
      <c r="REZ11" s="46"/>
      <c r="RFA11" s="46"/>
      <c r="RFB11" s="46"/>
      <c r="RFC11" s="46"/>
      <c r="RFD11" s="46"/>
      <c r="RFE11" s="46"/>
      <c r="RFF11" s="46"/>
      <c r="RFG11" s="46"/>
      <c r="RFH11" s="46"/>
      <c r="RFI11" s="46"/>
      <c r="RFJ11" s="46"/>
      <c r="RFK11" s="46"/>
      <c r="RFL11" s="46"/>
      <c r="RFM11" s="46"/>
      <c r="RFN11" s="46"/>
      <c r="RFO11" s="46"/>
      <c r="RFP11" s="46"/>
      <c r="RFQ11" s="46"/>
      <c r="RFR11" s="46"/>
      <c r="RFS11" s="46"/>
      <c r="RFT11" s="46"/>
      <c r="RFU11" s="46"/>
      <c r="RFV11" s="46"/>
      <c r="RFW11" s="46"/>
      <c r="RFX11" s="46"/>
      <c r="RFY11" s="46"/>
      <c r="RFZ11" s="46"/>
      <c r="RGA11" s="46"/>
      <c r="RGB11" s="46"/>
      <c r="RGC11" s="46"/>
      <c r="RGD11" s="46"/>
      <c r="RGE11" s="46"/>
      <c r="RGF11" s="46"/>
      <c r="RGG11" s="46"/>
      <c r="RGH11" s="46"/>
      <c r="RGI11" s="46"/>
      <c r="RGJ11" s="46"/>
      <c r="RGK11" s="46"/>
      <c r="RGL11" s="46"/>
      <c r="RGM11" s="46"/>
      <c r="RGN11" s="46"/>
      <c r="RGO11" s="46"/>
      <c r="RGP11" s="46"/>
      <c r="RGQ11" s="46"/>
      <c r="RGR11" s="46"/>
      <c r="RGS11" s="46"/>
      <c r="RGT11" s="46"/>
      <c r="RGU11" s="46"/>
      <c r="RGV11" s="46"/>
      <c r="RGW11" s="46"/>
      <c r="RGX11" s="46"/>
      <c r="RGY11" s="46"/>
      <c r="RGZ11" s="46"/>
      <c r="RHA11" s="46"/>
      <c r="RHB11" s="46"/>
      <c r="RHC11" s="46"/>
      <c r="RHD11" s="46"/>
      <c r="RHE11" s="46"/>
      <c r="RHF11" s="46"/>
      <c r="RHG11" s="46"/>
      <c r="RHH11" s="46"/>
      <c r="RHI11" s="46"/>
      <c r="RHJ11" s="46"/>
      <c r="RHK11" s="46"/>
      <c r="RHL11" s="46"/>
      <c r="RHM11" s="46"/>
      <c r="RHN11" s="46"/>
      <c r="RHO11" s="46"/>
      <c r="RHP11" s="46"/>
      <c r="RHQ11" s="46"/>
      <c r="RHR11" s="46"/>
      <c r="RHS11" s="46"/>
      <c r="RHT11" s="46"/>
      <c r="RHU11" s="46"/>
      <c r="RHV11" s="46"/>
      <c r="RHW11" s="46"/>
      <c r="RHX11" s="46"/>
      <c r="RHY11" s="46"/>
      <c r="RHZ11" s="46"/>
      <c r="RIA11" s="46"/>
      <c r="RIB11" s="46"/>
      <c r="RIC11" s="46"/>
      <c r="RID11" s="46"/>
      <c r="RIE11" s="46"/>
      <c r="RIF11" s="46"/>
      <c r="RIG11" s="46"/>
      <c r="RIH11" s="46"/>
      <c r="RII11" s="46"/>
      <c r="RIJ11" s="46"/>
      <c r="RIK11" s="46"/>
      <c r="RIL11" s="46"/>
      <c r="RIM11" s="46"/>
      <c r="RIN11" s="46"/>
      <c r="RIO11" s="46"/>
      <c r="RIP11" s="46"/>
      <c r="RIQ11" s="46"/>
      <c r="RIR11" s="46"/>
      <c r="RIS11" s="46"/>
      <c r="RIT11" s="46"/>
      <c r="RIU11" s="46"/>
      <c r="RIV11" s="46"/>
      <c r="RIW11" s="46"/>
      <c r="RIX11" s="46"/>
      <c r="RIY11" s="46"/>
      <c r="RIZ11" s="46"/>
      <c r="RJA11" s="46"/>
      <c r="RJB11" s="46"/>
      <c r="RJC11" s="46"/>
      <c r="RJD11" s="46"/>
      <c r="RJE11" s="46"/>
      <c r="RJF11" s="46"/>
      <c r="RJG11" s="46"/>
      <c r="RJH11" s="46"/>
      <c r="RJI11" s="46"/>
      <c r="RJJ11" s="46"/>
      <c r="RJK11" s="46"/>
      <c r="RJL11" s="46"/>
      <c r="RJM11" s="46"/>
      <c r="RJN11" s="46"/>
      <c r="RJO11" s="46"/>
      <c r="RJP11" s="46"/>
      <c r="RJQ11" s="46"/>
      <c r="RJR11" s="46"/>
      <c r="RJS11" s="46"/>
      <c r="RJT11" s="46"/>
      <c r="RJU11" s="46"/>
      <c r="RJV11" s="46"/>
      <c r="RJW11" s="46"/>
      <c r="RJX11" s="46"/>
      <c r="RJY11" s="46"/>
      <c r="RJZ11" s="46"/>
      <c r="RKA11" s="46"/>
      <c r="RKB11" s="46"/>
      <c r="RKC11" s="46"/>
      <c r="RKD11" s="46"/>
      <c r="RKE11" s="46"/>
      <c r="RKF11" s="46"/>
      <c r="RKG11" s="46"/>
      <c r="RKH11" s="46"/>
      <c r="RKI11" s="46"/>
      <c r="RKJ11" s="46"/>
      <c r="RKK11" s="46"/>
      <c r="RKL11" s="46"/>
      <c r="RKM11" s="46"/>
      <c r="RKN11" s="46"/>
      <c r="RKO11" s="46"/>
      <c r="RKP11" s="46"/>
      <c r="RKQ11" s="46"/>
      <c r="RKR11" s="46"/>
      <c r="RKS11" s="46"/>
      <c r="RKT11" s="46"/>
      <c r="RKU11" s="46"/>
      <c r="RKV11" s="46"/>
      <c r="RKW11" s="46"/>
      <c r="RKX11" s="46"/>
      <c r="RKY11" s="46"/>
      <c r="RKZ11" s="46"/>
      <c r="RLA11" s="46"/>
      <c r="RLB11" s="46"/>
      <c r="RLC11" s="46"/>
      <c r="RLD11" s="46"/>
      <c r="RLE11" s="46"/>
      <c r="RLF11" s="46"/>
      <c r="RLG11" s="46"/>
      <c r="RLH11" s="46"/>
      <c r="RLI11" s="46"/>
      <c r="RLJ11" s="46"/>
      <c r="RLK11" s="46"/>
      <c r="RLL11" s="46"/>
      <c r="RLM11" s="46"/>
      <c r="RLN11" s="46"/>
      <c r="RLO11" s="46"/>
      <c r="RLP11" s="46"/>
      <c r="RLQ11" s="46"/>
      <c r="RLR11" s="46"/>
      <c r="RLS11" s="46"/>
      <c r="RLT11" s="46"/>
      <c r="RLU11" s="46"/>
      <c r="RLV11" s="46"/>
      <c r="RLW11" s="46"/>
      <c r="RLX11" s="46"/>
      <c r="RLY11" s="46"/>
      <c r="RLZ11" s="46"/>
      <c r="RMA11" s="46"/>
      <c r="RMB11" s="46"/>
      <c r="RMC11" s="46"/>
      <c r="RMD11" s="46"/>
      <c r="RME11" s="46"/>
      <c r="RMF11" s="46"/>
      <c r="RMG11" s="46"/>
      <c r="RMH11" s="46"/>
      <c r="RMI11" s="46"/>
      <c r="RMJ11" s="46"/>
      <c r="RMK11" s="46"/>
      <c r="RML11" s="46"/>
      <c r="RMM11" s="46"/>
      <c r="RMN11" s="46"/>
      <c r="RMO11" s="46"/>
      <c r="RMP11" s="46"/>
      <c r="RMQ11" s="46"/>
      <c r="RMR11" s="46"/>
      <c r="RMS11" s="46"/>
      <c r="RMT11" s="46"/>
      <c r="RMU11" s="46"/>
      <c r="RMV11" s="46"/>
      <c r="RMW11" s="46"/>
      <c r="RMX11" s="46"/>
      <c r="RMY11" s="46"/>
      <c r="RMZ11" s="46"/>
      <c r="RNA11" s="46"/>
      <c r="RNB11" s="46"/>
      <c r="RNC11" s="46"/>
      <c r="RND11" s="46"/>
      <c r="RNE11" s="46"/>
      <c r="RNF11" s="46"/>
      <c r="RNG11" s="46"/>
      <c r="RNH11" s="46"/>
      <c r="RNI11" s="46"/>
      <c r="RNJ11" s="46"/>
      <c r="RNK11" s="46"/>
      <c r="RNL11" s="46"/>
      <c r="RNM11" s="46"/>
      <c r="RNN11" s="46"/>
      <c r="RNO11" s="46"/>
      <c r="RNP11" s="46"/>
      <c r="RNQ11" s="46"/>
      <c r="RNR11" s="46"/>
      <c r="RNS11" s="46"/>
      <c r="RNT11" s="46"/>
      <c r="RNU11" s="46"/>
      <c r="RNV11" s="46"/>
      <c r="RNW11" s="46"/>
      <c r="RNX11" s="46"/>
      <c r="RNY11" s="46"/>
      <c r="RNZ11" s="46"/>
      <c r="ROA11" s="46"/>
      <c r="ROB11" s="46"/>
      <c r="ROC11" s="46"/>
      <c r="ROD11" s="46"/>
      <c r="ROE11" s="46"/>
      <c r="ROF11" s="46"/>
      <c r="ROG11" s="46"/>
      <c r="ROH11" s="46"/>
      <c r="ROI11" s="46"/>
      <c r="ROJ11" s="46"/>
      <c r="ROK11" s="46"/>
      <c r="ROL11" s="46"/>
      <c r="ROM11" s="46"/>
      <c r="RON11" s="46"/>
      <c r="ROO11" s="46"/>
      <c r="ROP11" s="46"/>
      <c r="ROQ11" s="46"/>
      <c r="ROR11" s="46"/>
      <c r="ROS11" s="46"/>
      <c r="ROT11" s="46"/>
      <c r="ROU11" s="46"/>
      <c r="ROV11" s="46"/>
      <c r="ROW11" s="46"/>
      <c r="ROX11" s="46"/>
      <c r="ROY11" s="46"/>
      <c r="ROZ11" s="46"/>
      <c r="RPA11" s="46"/>
      <c r="RPB11" s="46"/>
      <c r="RPC11" s="46"/>
      <c r="RPD11" s="46"/>
      <c r="RPE11" s="46"/>
      <c r="RPF11" s="46"/>
      <c r="RPG11" s="46"/>
      <c r="RPH11" s="46"/>
      <c r="RPI11" s="46"/>
      <c r="RPJ11" s="46"/>
      <c r="RPK11" s="46"/>
      <c r="RPL11" s="46"/>
      <c r="RPM11" s="46"/>
      <c r="RPN11" s="46"/>
      <c r="RPO11" s="46"/>
      <c r="RPP11" s="46"/>
      <c r="RPQ11" s="46"/>
      <c r="RPR11" s="46"/>
      <c r="RPS11" s="46"/>
      <c r="RPT11" s="46"/>
      <c r="RPU11" s="46"/>
      <c r="RPV11" s="46"/>
      <c r="RPW11" s="46"/>
      <c r="RPX11" s="46"/>
      <c r="RPY11" s="46"/>
      <c r="RPZ11" s="46"/>
      <c r="RQA11" s="46"/>
      <c r="RQB11" s="46"/>
      <c r="RQC11" s="46"/>
      <c r="RQD11" s="46"/>
      <c r="RQE11" s="46"/>
      <c r="RQF11" s="46"/>
      <c r="RQG11" s="46"/>
      <c r="RQH11" s="46"/>
      <c r="RQI11" s="46"/>
      <c r="RQJ11" s="46"/>
      <c r="RQK11" s="46"/>
      <c r="RQL11" s="46"/>
      <c r="RQM11" s="46"/>
      <c r="RQN11" s="46"/>
      <c r="RQO11" s="46"/>
      <c r="RQP11" s="46"/>
      <c r="RQQ11" s="46"/>
      <c r="RQR11" s="46"/>
      <c r="RQS11" s="46"/>
      <c r="RQT11" s="46"/>
      <c r="RQU11" s="46"/>
      <c r="RQV11" s="46"/>
      <c r="RQW11" s="46"/>
      <c r="RQX11" s="46"/>
      <c r="RQY11" s="46"/>
      <c r="RQZ11" s="46"/>
      <c r="RRA11" s="46"/>
      <c r="RRB11" s="46"/>
      <c r="RRC11" s="46"/>
      <c r="RRD11" s="46"/>
      <c r="RRE11" s="46"/>
      <c r="RRF11" s="46"/>
      <c r="RRG11" s="46"/>
      <c r="RRH11" s="46"/>
      <c r="RRI11" s="46"/>
      <c r="RRJ11" s="46"/>
      <c r="RRK11" s="46"/>
      <c r="RRL11" s="46"/>
      <c r="RRM11" s="46"/>
      <c r="RRN11" s="46"/>
      <c r="RRO11" s="46"/>
      <c r="RRP11" s="46"/>
      <c r="RRQ11" s="46"/>
      <c r="RRR11" s="46"/>
      <c r="RRS11" s="46"/>
      <c r="RRT11" s="46"/>
      <c r="RRU11" s="46"/>
      <c r="RRV11" s="46"/>
      <c r="RRW11" s="46"/>
      <c r="RRX11" s="46"/>
      <c r="RRY11" s="46"/>
      <c r="RRZ11" s="46"/>
      <c r="RSA11" s="46"/>
      <c r="RSB11" s="46"/>
      <c r="RSC11" s="46"/>
      <c r="RSD11" s="46"/>
      <c r="RSE11" s="46"/>
      <c r="RSF11" s="46"/>
      <c r="RSG11" s="46"/>
      <c r="RSH11" s="46"/>
      <c r="RSI11" s="46"/>
      <c r="RSJ11" s="46"/>
      <c r="RSK11" s="46"/>
      <c r="RSL11" s="46"/>
      <c r="RSM11" s="46"/>
      <c r="RSN11" s="46"/>
      <c r="RSO11" s="46"/>
      <c r="RSP11" s="46"/>
      <c r="RSQ11" s="46"/>
      <c r="RSR11" s="46"/>
      <c r="RSS11" s="46"/>
      <c r="RST11" s="46"/>
      <c r="RSU11" s="46"/>
      <c r="RSV11" s="46"/>
      <c r="RSW11" s="46"/>
      <c r="RSX11" s="46"/>
      <c r="RSY11" s="46"/>
      <c r="RSZ11" s="46"/>
      <c r="RTA11" s="46"/>
      <c r="RTB11" s="46"/>
      <c r="RTC11" s="46"/>
      <c r="RTD11" s="46"/>
      <c r="RTE11" s="46"/>
      <c r="RTF11" s="46"/>
      <c r="RTG11" s="46"/>
      <c r="RTH11" s="46"/>
      <c r="RTI11" s="46"/>
      <c r="RTJ11" s="46"/>
      <c r="RTK11" s="46"/>
      <c r="RTL11" s="46"/>
      <c r="RTM11" s="46"/>
      <c r="RTN11" s="46"/>
      <c r="RTO11" s="46"/>
      <c r="RTP11" s="46"/>
      <c r="RTQ11" s="46"/>
      <c r="RTR11" s="46"/>
      <c r="RTS11" s="46"/>
      <c r="RTT11" s="46"/>
      <c r="RTU11" s="46"/>
      <c r="RTV11" s="46"/>
      <c r="RTW11" s="46"/>
      <c r="RTX11" s="46"/>
      <c r="RTY11" s="46"/>
      <c r="RTZ11" s="46"/>
      <c r="RUA11" s="46"/>
      <c r="RUB11" s="46"/>
      <c r="RUC11" s="46"/>
      <c r="RUD11" s="46"/>
      <c r="RUE11" s="46"/>
      <c r="RUF11" s="46"/>
      <c r="RUG11" s="46"/>
      <c r="RUH11" s="46"/>
      <c r="RUI11" s="46"/>
      <c r="RUJ11" s="46"/>
      <c r="RUK11" s="46"/>
      <c r="RUL11" s="46"/>
      <c r="RUM11" s="46"/>
      <c r="RUN11" s="46"/>
      <c r="RUO11" s="46"/>
      <c r="RUP11" s="46"/>
      <c r="RUQ11" s="46"/>
      <c r="RUR11" s="46"/>
      <c r="RUS11" s="46"/>
      <c r="RUT11" s="46"/>
      <c r="RUU11" s="46"/>
      <c r="RUV11" s="46"/>
      <c r="RUW11" s="46"/>
      <c r="RUX11" s="46"/>
      <c r="RUY11" s="46"/>
      <c r="RUZ11" s="46"/>
      <c r="RVA11" s="46"/>
      <c r="RVB11" s="46"/>
      <c r="RVC11" s="46"/>
      <c r="RVD11" s="46"/>
      <c r="RVE11" s="46"/>
      <c r="RVF11" s="46"/>
      <c r="RVG11" s="46"/>
      <c r="RVH11" s="46"/>
      <c r="RVI11" s="46"/>
      <c r="RVJ11" s="46"/>
      <c r="RVK11" s="46"/>
      <c r="RVL11" s="46"/>
      <c r="RVM11" s="46"/>
      <c r="RVN11" s="46"/>
      <c r="RVO11" s="46"/>
      <c r="RVP11" s="46"/>
      <c r="RVQ11" s="46"/>
      <c r="RVR11" s="46"/>
      <c r="RVS11" s="46"/>
      <c r="RVT11" s="46"/>
      <c r="RVU11" s="46"/>
      <c r="RVV11" s="46"/>
      <c r="RVW11" s="46"/>
      <c r="RVX11" s="46"/>
      <c r="RVY11" s="46"/>
      <c r="RVZ11" s="46"/>
      <c r="RWA11" s="46"/>
      <c r="RWB11" s="46"/>
      <c r="RWC11" s="46"/>
      <c r="RWD11" s="46"/>
      <c r="RWE11" s="46"/>
      <c r="RWF11" s="46"/>
      <c r="RWG11" s="46"/>
      <c r="RWH11" s="46"/>
      <c r="RWI11" s="46"/>
      <c r="RWJ11" s="46"/>
      <c r="RWK11" s="46"/>
      <c r="RWL11" s="46"/>
      <c r="RWM11" s="46"/>
      <c r="RWN11" s="46"/>
      <c r="RWO11" s="46"/>
      <c r="RWP11" s="46"/>
      <c r="RWQ11" s="46"/>
      <c r="RWR11" s="46"/>
      <c r="RWS11" s="46"/>
      <c r="RWT11" s="46"/>
      <c r="RWU11" s="46"/>
      <c r="RWV11" s="46"/>
      <c r="RWW11" s="46"/>
      <c r="RWX11" s="46"/>
      <c r="RWY11" s="46"/>
      <c r="RWZ11" s="46"/>
      <c r="RXA11" s="46"/>
      <c r="RXB11" s="46"/>
      <c r="RXC11" s="46"/>
      <c r="RXD11" s="46"/>
      <c r="RXE11" s="46"/>
      <c r="RXF11" s="46"/>
      <c r="RXG11" s="46"/>
      <c r="RXH11" s="46"/>
      <c r="RXI11" s="46"/>
      <c r="RXJ11" s="46"/>
      <c r="RXK11" s="46"/>
      <c r="RXL11" s="46"/>
      <c r="RXM11" s="46"/>
      <c r="RXN11" s="46"/>
      <c r="RXO11" s="46"/>
      <c r="RXP11" s="46"/>
      <c r="RXQ11" s="46"/>
      <c r="RXR11" s="46"/>
      <c r="RXS11" s="46"/>
      <c r="RXT11" s="46"/>
      <c r="RXU11" s="46"/>
      <c r="RXV11" s="46"/>
      <c r="RXW11" s="46"/>
      <c r="RXX11" s="46"/>
      <c r="RXY11" s="46"/>
      <c r="RXZ11" s="46"/>
      <c r="RYA11" s="46"/>
      <c r="RYB11" s="46"/>
      <c r="RYC11" s="46"/>
      <c r="RYD11" s="46"/>
      <c r="RYE11" s="46"/>
      <c r="RYF11" s="46"/>
      <c r="RYG11" s="46"/>
      <c r="RYH11" s="46"/>
      <c r="RYI11" s="46"/>
      <c r="RYJ11" s="46"/>
      <c r="RYK11" s="46"/>
      <c r="RYL11" s="46"/>
      <c r="RYM11" s="46"/>
      <c r="RYN11" s="46"/>
      <c r="RYO11" s="46"/>
      <c r="RYP11" s="46"/>
      <c r="RYQ11" s="46"/>
      <c r="RYR11" s="46"/>
      <c r="RYS11" s="46"/>
      <c r="RYT11" s="46"/>
      <c r="RYU11" s="46"/>
      <c r="RYV11" s="46"/>
      <c r="RYW11" s="46"/>
      <c r="RYX11" s="46"/>
      <c r="RYY11" s="46"/>
      <c r="RYZ11" s="46"/>
      <c r="RZA11" s="46"/>
      <c r="RZB11" s="46"/>
      <c r="RZC11" s="46"/>
      <c r="RZD11" s="46"/>
      <c r="RZE11" s="46"/>
      <c r="RZF11" s="46"/>
      <c r="RZG11" s="46"/>
      <c r="RZH11" s="46"/>
      <c r="RZI11" s="46"/>
      <c r="RZJ11" s="46"/>
      <c r="RZK11" s="46"/>
      <c r="RZL11" s="46"/>
      <c r="RZM11" s="46"/>
      <c r="RZN11" s="46"/>
      <c r="RZO11" s="46"/>
      <c r="RZP11" s="46"/>
      <c r="RZQ11" s="46"/>
      <c r="RZR11" s="46"/>
      <c r="RZS11" s="46"/>
      <c r="RZT11" s="46"/>
      <c r="RZU11" s="46"/>
      <c r="RZV11" s="46"/>
      <c r="RZW11" s="46"/>
      <c r="RZX11" s="46"/>
      <c r="RZY11" s="46"/>
      <c r="RZZ11" s="46"/>
      <c r="SAA11" s="46"/>
      <c r="SAB11" s="46"/>
      <c r="SAC11" s="46"/>
      <c r="SAD11" s="46"/>
      <c r="SAE11" s="46"/>
      <c r="SAF11" s="46"/>
      <c r="SAG11" s="46"/>
      <c r="SAH11" s="46"/>
      <c r="SAI11" s="46"/>
      <c r="SAJ11" s="46"/>
      <c r="SAK11" s="46"/>
      <c r="SAL11" s="46"/>
      <c r="SAM11" s="46"/>
      <c r="SAN11" s="46"/>
      <c r="SAO11" s="46"/>
      <c r="SAP11" s="46"/>
      <c r="SAQ11" s="46"/>
      <c r="SAR11" s="46"/>
      <c r="SAS11" s="46"/>
      <c r="SAT11" s="46"/>
      <c r="SAU11" s="46"/>
      <c r="SAV11" s="46"/>
      <c r="SAW11" s="46"/>
      <c r="SAX11" s="46"/>
      <c r="SAY11" s="46"/>
      <c r="SAZ11" s="46"/>
      <c r="SBA11" s="46"/>
      <c r="SBB11" s="46"/>
      <c r="SBC11" s="46"/>
      <c r="SBD11" s="46"/>
      <c r="SBE11" s="46"/>
      <c r="SBF11" s="46"/>
      <c r="SBG11" s="46"/>
      <c r="SBH11" s="46"/>
      <c r="SBI11" s="46"/>
      <c r="SBJ11" s="46"/>
      <c r="SBK11" s="46"/>
      <c r="SBL11" s="46"/>
      <c r="SBM11" s="46"/>
      <c r="SBN11" s="46"/>
      <c r="SBO11" s="46"/>
      <c r="SBP11" s="46"/>
      <c r="SBQ11" s="46"/>
      <c r="SBR11" s="46"/>
      <c r="SBS11" s="46"/>
      <c r="SBT11" s="46"/>
      <c r="SBU11" s="46"/>
      <c r="SBV11" s="46"/>
      <c r="SBW11" s="46"/>
      <c r="SBX11" s="46"/>
      <c r="SBY11" s="46"/>
      <c r="SBZ11" s="46"/>
      <c r="SCA11" s="46"/>
      <c r="SCB11" s="46"/>
      <c r="SCC11" s="46"/>
      <c r="SCD11" s="46"/>
      <c r="SCE11" s="46"/>
      <c r="SCF11" s="46"/>
      <c r="SCG11" s="46"/>
      <c r="SCH11" s="46"/>
      <c r="SCI11" s="46"/>
      <c r="SCJ11" s="46"/>
      <c r="SCK11" s="46"/>
      <c r="SCL11" s="46"/>
      <c r="SCM11" s="46"/>
      <c r="SCN11" s="46"/>
      <c r="SCO11" s="46"/>
      <c r="SCP11" s="46"/>
      <c r="SCQ11" s="46"/>
      <c r="SCR11" s="46"/>
      <c r="SCS11" s="46"/>
      <c r="SCT11" s="46"/>
      <c r="SCU11" s="46"/>
      <c r="SCV11" s="46"/>
      <c r="SCW11" s="46"/>
      <c r="SCX11" s="46"/>
      <c r="SCY11" s="46"/>
      <c r="SCZ11" s="46"/>
      <c r="SDA11" s="46"/>
      <c r="SDB11" s="46"/>
      <c r="SDC11" s="46"/>
      <c r="SDD11" s="46"/>
      <c r="SDE11" s="46"/>
      <c r="SDF11" s="46"/>
      <c r="SDG11" s="46"/>
      <c r="SDH11" s="46"/>
      <c r="SDI11" s="46"/>
      <c r="SDJ11" s="46"/>
      <c r="SDK11" s="46"/>
      <c r="SDL11" s="46"/>
      <c r="SDM11" s="46"/>
      <c r="SDN11" s="46"/>
      <c r="SDO11" s="46"/>
      <c r="SDP11" s="46"/>
      <c r="SDQ11" s="46"/>
      <c r="SDR11" s="46"/>
      <c r="SDS11" s="46"/>
      <c r="SDT11" s="46"/>
      <c r="SDU11" s="46"/>
      <c r="SDV11" s="46"/>
      <c r="SDW11" s="46"/>
      <c r="SDX11" s="46"/>
      <c r="SDY11" s="46"/>
      <c r="SDZ11" s="46"/>
      <c r="SEA11" s="46"/>
      <c r="SEB11" s="46"/>
      <c r="SEC11" s="46"/>
      <c r="SED11" s="46"/>
      <c r="SEE11" s="46"/>
      <c r="SEF11" s="46"/>
      <c r="SEG11" s="46"/>
      <c r="SEH11" s="46"/>
      <c r="SEI11" s="46"/>
      <c r="SEJ11" s="46"/>
      <c r="SEK11" s="46"/>
      <c r="SEL11" s="46"/>
      <c r="SEM11" s="46"/>
      <c r="SEN11" s="46"/>
      <c r="SEO11" s="46"/>
      <c r="SEP11" s="46"/>
      <c r="SEQ11" s="46"/>
      <c r="SER11" s="46"/>
      <c r="SES11" s="46"/>
      <c r="SET11" s="46"/>
      <c r="SEU11" s="46"/>
      <c r="SEV11" s="46"/>
      <c r="SEW11" s="46"/>
      <c r="SEX11" s="46"/>
      <c r="SEY11" s="46"/>
      <c r="SEZ11" s="46"/>
      <c r="SFA11" s="46"/>
      <c r="SFB11" s="46"/>
      <c r="SFC11" s="46"/>
      <c r="SFD11" s="46"/>
      <c r="SFE11" s="46"/>
      <c r="SFF11" s="46"/>
      <c r="SFG11" s="46"/>
      <c r="SFH11" s="46"/>
      <c r="SFI11" s="46"/>
      <c r="SFJ11" s="46"/>
      <c r="SFK11" s="46"/>
      <c r="SFL11" s="46"/>
      <c r="SFM11" s="46"/>
      <c r="SFN11" s="46"/>
      <c r="SFO11" s="46"/>
      <c r="SFP11" s="46"/>
      <c r="SFQ11" s="46"/>
      <c r="SFR11" s="46"/>
      <c r="SFS11" s="46"/>
      <c r="SFT11" s="46"/>
      <c r="SFU11" s="46"/>
      <c r="SFV11" s="46"/>
      <c r="SFW11" s="46"/>
      <c r="SFX11" s="46"/>
      <c r="SFY11" s="46"/>
      <c r="SFZ11" s="46"/>
      <c r="SGA11" s="46"/>
      <c r="SGB11" s="46"/>
      <c r="SGC11" s="46"/>
      <c r="SGD11" s="46"/>
      <c r="SGE11" s="46"/>
      <c r="SGF11" s="46"/>
      <c r="SGG11" s="46"/>
      <c r="SGH11" s="46"/>
      <c r="SGI11" s="46"/>
      <c r="SGJ11" s="46"/>
      <c r="SGK11" s="46"/>
      <c r="SGL11" s="46"/>
      <c r="SGM11" s="46"/>
      <c r="SGN11" s="46"/>
      <c r="SGO11" s="46"/>
      <c r="SGP11" s="46"/>
      <c r="SGQ11" s="46"/>
      <c r="SGR11" s="46"/>
      <c r="SGS11" s="46"/>
      <c r="SGT11" s="46"/>
      <c r="SGU11" s="46"/>
      <c r="SGV11" s="46"/>
      <c r="SGW11" s="46"/>
      <c r="SGX11" s="46"/>
      <c r="SGY11" s="46"/>
      <c r="SGZ11" s="46"/>
      <c r="SHA11" s="46"/>
      <c r="SHB11" s="46"/>
      <c r="SHC11" s="46"/>
      <c r="SHD11" s="46"/>
      <c r="SHE11" s="46"/>
      <c r="SHF11" s="46"/>
      <c r="SHG11" s="46"/>
      <c r="SHH11" s="46"/>
      <c r="SHI11" s="46"/>
      <c r="SHJ11" s="46"/>
      <c r="SHK11" s="46"/>
      <c r="SHL11" s="46"/>
      <c r="SHM11" s="46"/>
      <c r="SHN11" s="46"/>
      <c r="SHO11" s="46"/>
      <c r="SHP11" s="46"/>
      <c r="SHQ11" s="46"/>
      <c r="SHR11" s="46"/>
      <c r="SHS11" s="46"/>
      <c r="SHT11" s="46"/>
      <c r="SHU11" s="46"/>
      <c r="SHV11" s="46"/>
      <c r="SHW11" s="46"/>
      <c r="SHX11" s="46"/>
      <c r="SHY11" s="46"/>
      <c r="SHZ11" s="46"/>
      <c r="SIA11" s="46"/>
      <c r="SIB11" s="46"/>
      <c r="SIC11" s="46"/>
      <c r="SID11" s="46"/>
      <c r="SIE11" s="46"/>
      <c r="SIF11" s="46"/>
      <c r="SIG11" s="46"/>
      <c r="SIH11" s="46"/>
      <c r="SII11" s="46"/>
      <c r="SIJ11" s="46"/>
      <c r="SIK11" s="46"/>
      <c r="SIL11" s="46"/>
      <c r="SIM11" s="46"/>
      <c r="SIN11" s="46"/>
      <c r="SIO11" s="46"/>
      <c r="SIP11" s="46"/>
      <c r="SIQ11" s="46"/>
      <c r="SIR11" s="46"/>
      <c r="SIS11" s="46"/>
      <c r="SIT11" s="46"/>
      <c r="SIU11" s="46"/>
      <c r="SIV11" s="46"/>
      <c r="SIW11" s="46"/>
      <c r="SIX11" s="46"/>
      <c r="SIY11" s="46"/>
      <c r="SIZ11" s="46"/>
      <c r="SJA11" s="46"/>
      <c r="SJB11" s="46"/>
      <c r="SJC11" s="46"/>
      <c r="SJD11" s="46"/>
      <c r="SJE11" s="46"/>
      <c r="SJF11" s="46"/>
      <c r="SJG11" s="46"/>
      <c r="SJH11" s="46"/>
      <c r="SJI11" s="46"/>
      <c r="SJJ11" s="46"/>
      <c r="SJK11" s="46"/>
      <c r="SJL11" s="46"/>
      <c r="SJM11" s="46"/>
      <c r="SJN11" s="46"/>
      <c r="SJO11" s="46"/>
      <c r="SJP11" s="46"/>
      <c r="SJQ11" s="46"/>
      <c r="SJR11" s="46"/>
      <c r="SJS11" s="46"/>
      <c r="SJT11" s="46"/>
      <c r="SJU11" s="46"/>
      <c r="SJV11" s="46"/>
      <c r="SJW11" s="46"/>
      <c r="SJX11" s="46"/>
      <c r="SJY11" s="46"/>
      <c r="SJZ11" s="46"/>
      <c r="SKA11" s="46"/>
      <c r="SKB11" s="46"/>
      <c r="SKC11" s="46"/>
      <c r="SKD11" s="46"/>
      <c r="SKE11" s="46"/>
      <c r="SKF11" s="46"/>
      <c r="SKG11" s="46"/>
      <c r="SKH11" s="46"/>
      <c r="SKI11" s="46"/>
      <c r="SKJ11" s="46"/>
      <c r="SKK11" s="46"/>
      <c r="SKL11" s="46"/>
      <c r="SKM11" s="46"/>
      <c r="SKN11" s="46"/>
      <c r="SKO11" s="46"/>
      <c r="SKP11" s="46"/>
      <c r="SKQ11" s="46"/>
      <c r="SKR11" s="46"/>
      <c r="SKS11" s="46"/>
      <c r="SKT11" s="46"/>
      <c r="SKU11" s="46"/>
      <c r="SKV11" s="46"/>
      <c r="SKW11" s="46"/>
      <c r="SKX11" s="46"/>
      <c r="SKY11" s="46"/>
      <c r="SKZ11" s="46"/>
      <c r="SLA11" s="46"/>
      <c r="SLB11" s="46"/>
      <c r="SLC11" s="46"/>
      <c r="SLD11" s="46"/>
      <c r="SLE11" s="46"/>
      <c r="SLF11" s="46"/>
      <c r="SLG11" s="46"/>
      <c r="SLH11" s="46"/>
      <c r="SLI11" s="46"/>
      <c r="SLJ11" s="46"/>
      <c r="SLK11" s="46"/>
      <c r="SLL11" s="46"/>
      <c r="SLM11" s="46"/>
      <c r="SLN11" s="46"/>
      <c r="SLO11" s="46"/>
      <c r="SLP11" s="46"/>
      <c r="SLQ11" s="46"/>
      <c r="SLR11" s="46"/>
      <c r="SLS11" s="46"/>
      <c r="SLT11" s="46"/>
      <c r="SLU11" s="46"/>
      <c r="SLV11" s="46"/>
      <c r="SLW11" s="46"/>
      <c r="SLX11" s="46"/>
      <c r="SLY11" s="46"/>
      <c r="SLZ11" s="46"/>
      <c r="SMA11" s="46"/>
      <c r="SMB11" s="46"/>
      <c r="SMC11" s="46"/>
      <c r="SMD11" s="46"/>
      <c r="SME11" s="46"/>
      <c r="SMF11" s="46"/>
      <c r="SMG11" s="46"/>
      <c r="SMH11" s="46"/>
      <c r="SMI11" s="46"/>
      <c r="SMJ11" s="46"/>
      <c r="SMK11" s="46"/>
      <c r="SML11" s="46"/>
      <c r="SMM11" s="46"/>
      <c r="SMN11" s="46"/>
      <c r="SMO11" s="46"/>
      <c r="SMP11" s="46"/>
      <c r="SMQ11" s="46"/>
      <c r="SMR11" s="46"/>
      <c r="SMS11" s="46"/>
      <c r="SMT11" s="46"/>
      <c r="SMU11" s="46"/>
      <c r="SMV11" s="46"/>
      <c r="SMW11" s="46"/>
      <c r="SMX11" s="46"/>
      <c r="SMY11" s="46"/>
      <c r="SMZ11" s="46"/>
      <c r="SNA11" s="46"/>
      <c r="SNB11" s="46"/>
      <c r="SNC11" s="46"/>
      <c r="SND11" s="46"/>
      <c r="SNE11" s="46"/>
      <c r="SNF11" s="46"/>
      <c r="SNG11" s="46"/>
      <c r="SNH11" s="46"/>
      <c r="SNI11" s="46"/>
      <c r="SNJ11" s="46"/>
      <c r="SNK11" s="46"/>
      <c r="SNL11" s="46"/>
      <c r="SNM11" s="46"/>
      <c r="SNN11" s="46"/>
      <c r="SNO11" s="46"/>
      <c r="SNP11" s="46"/>
      <c r="SNQ11" s="46"/>
      <c r="SNR11" s="46"/>
      <c r="SNS11" s="46"/>
      <c r="SNT11" s="46"/>
      <c r="SNU11" s="46"/>
      <c r="SNV11" s="46"/>
      <c r="SNW11" s="46"/>
      <c r="SNX11" s="46"/>
      <c r="SNY11" s="46"/>
      <c r="SNZ11" s="46"/>
      <c r="SOA11" s="46"/>
      <c r="SOB11" s="46"/>
      <c r="SOC11" s="46"/>
      <c r="SOD11" s="46"/>
      <c r="SOE11" s="46"/>
      <c r="SOF11" s="46"/>
      <c r="SOG11" s="46"/>
      <c r="SOH11" s="46"/>
      <c r="SOI11" s="46"/>
      <c r="SOJ11" s="46"/>
      <c r="SOK11" s="46"/>
      <c r="SOL11" s="46"/>
      <c r="SOM11" s="46"/>
      <c r="SON11" s="46"/>
      <c r="SOO11" s="46"/>
      <c r="SOP11" s="46"/>
      <c r="SOQ11" s="46"/>
      <c r="SOR11" s="46"/>
      <c r="SOS11" s="46"/>
      <c r="SOT11" s="46"/>
      <c r="SOU11" s="46"/>
      <c r="SOV11" s="46"/>
      <c r="SOW11" s="46"/>
      <c r="SOX11" s="46"/>
      <c r="SOY11" s="46"/>
      <c r="SOZ11" s="46"/>
      <c r="SPA11" s="46"/>
      <c r="SPB11" s="46"/>
      <c r="SPC11" s="46"/>
      <c r="SPD11" s="46"/>
      <c r="SPE11" s="46"/>
      <c r="SPF11" s="46"/>
      <c r="SPG11" s="46"/>
      <c r="SPH11" s="46"/>
      <c r="SPI11" s="46"/>
      <c r="SPJ11" s="46"/>
      <c r="SPK11" s="46"/>
      <c r="SPL11" s="46"/>
      <c r="SPM11" s="46"/>
      <c r="SPN11" s="46"/>
      <c r="SPO11" s="46"/>
      <c r="SPP11" s="46"/>
      <c r="SPQ11" s="46"/>
      <c r="SPR11" s="46"/>
      <c r="SPS11" s="46"/>
      <c r="SPT11" s="46"/>
      <c r="SPU11" s="46"/>
      <c r="SPV11" s="46"/>
      <c r="SPW11" s="46"/>
      <c r="SPX11" s="46"/>
      <c r="SPY11" s="46"/>
      <c r="SPZ11" s="46"/>
      <c r="SQA11" s="46"/>
      <c r="SQB11" s="46"/>
      <c r="SQC11" s="46"/>
      <c r="SQD11" s="46"/>
      <c r="SQE11" s="46"/>
      <c r="SQF11" s="46"/>
      <c r="SQG11" s="46"/>
      <c r="SQH11" s="46"/>
      <c r="SQI11" s="46"/>
      <c r="SQJ11" s="46"/>
      <c r="SQK11" s="46"/>
      <c r="SQL11" s="46"/>
      <c r="SQM11" s="46"/>
      <c r="SQN11" s="46"/>
      <c r="SQO11" s="46"/>
      <c r="SQP11" s="46"/>
      <c r="SQQ11" s="46"/>
      <c r="SQR11" s="46"/>
      <c r="SQS11" s="46"/>
      <c r="SQT11" s="46"/>
      <c r="SQU11" s="46"/>
      <c r="SQV11" s="46"/>
      <c r="SQW11" s="46"/>
      <c r="SQX11" s="46"/>
      <c r="SQY11" s="46"/>
      <c r="SQZ11" s="46"/>
      <c r="SRA11" s="46"/>
      <c r="SRB11" s="46"/>
      <c r="SRC11" s="46"/>
      <c r="SRD11" s="46"/>
      <c r="SRE11" s="46"/>
      <c r="SRF11" s="46"/>
      <c r="SRG11" s="46"/>
      <c r="SRH11" s="46"/>
      <c r="SRI11" s="46"/>
      <c r="SRJ11" s="46"/>
      <c r="SRK11" s="46"/>
      <c r="SRL11" s="46"/>
      <c r="SRM11" s="46"/>
      <c r="SRN11" s="46"/>
      <c r="SRO11" s="46"/>
      <c r="SRP11" s="46"/>
      <c r="SRQ11" s="46"/>
      <c r="SRR11" s="46"/>
      <c r="SRS11" s="46"/>
      <c r="SRT11" s="46"/>
      <c r="SRU11" s="46"/>
      <c r="SRV11" s="46"/>
      <c r="SRW11" s="46"/>
      <c r="SRX11" s="46"/>
      <c r="SRY11" s="46"/>
      <c r="SRZ11" s="46"/>
      <c r="SSA11" s="46"/>
      <c r="SSB11" s="46"/>
      <c r="SSC11" s="46"/>
      <c r="SSD11" s="46"/>
      <c r="SSE11" s="46"/>
      <c r="SSF11" s="46"/>
      <c r="SSG11" s="46"/>
      <c r="SSH11" s="46"/>
      <c r="SSI11" s="46"/>
      <c r="SSJ11" s="46"/>
      <c r="SSK11" s="46"/>
      <c r="SSL11" s="46"/>
      <c r="SSM11" s="46"/>
      <c r="SSN11" s="46"/>
      <c r="SSO11" s="46"/>
      <c r="SSP11" s="46"/>
      <c r="SSQ11" s="46"/>
      <c r="SSR11" s="46"/>
      <c r="SSS11" s="46"/>
      <c r="SST11" s="46"/>
      <c r="SSU11" s="46"/>
      <c r="SSV11" s="46"/>
      <c r="SSW11" s="46"/>
      <c r="SSX11" s="46"/>
      <c r="SSY11" s="46"/>
      <c r="SSZ11" s="46"/>
      <c r="STA11" s="46"/>
      <c r="STB11" s="46"/>
      <c r="STC11" s="46"/>
      <c r="STD11" s="46"/>
      <c r="STE11" s="46"/>
      <c r="STF11" s="46"/>
      <c r="STG11" s="46"/>
      <c r="STH11" s="46"/>
      <c r="STI11" s="46"/>
      <c r="STJ11" s="46"/>
      <c r="STK11" s="46"/>
      <c r="STL11" s="46"/>
      <c r="STM11" s="46"/>
      <c r="STN11" s="46"/>
      <c r="STO11" s="46"/>
      <c r="STP11" s="46"/>
      <c r="STQ11" s="46"/>
      <c r="STR11" s="46"/>
      <c r="STS11" s="46"/>
      <c r="STT11" s="46"/>
      <c r="STU11" s="46"/>
      <c r="STV11" s="46"/>
      <c r="STW11" s="46"/>
      <c r="STX11" s="46"/>
      <c r="STY11" s="46"/>
      <c r="STZ11" s="46"/>
      <c r="SUA11" s="46"/>
      <c r="SUB11" s="46"/>
      <c r="SUC11" s="46"/>
      <c r="SUD11" s="46"/>
      <c r="SUE11" s="46"/>
      <c r="SUF11" s="46"/>
      <c r="SUG11" s="46"/>
      <c r="SUH11" s="46"/>
      <c r="SUI11" s="46"/>
      <c r="SUJ11" s="46"/>
      <c r="SUK11" s="46"/>
      <c r="SUL11" s="46"/>
      <c r="SUM11" s="46"/>
      <c r="SUN11" s="46"/>
      <c r="SUO11" s="46"/>
      <c r="SUP11" s="46"/>
      <c r="SUQ11" s="46"/>
      <c r="SUR11" s="46"/>
      <c r="SUS11" s="46"/>
      <c r="SUT11" s="46"/>
      <c r="SUU11" s="46"/>
      <c r="SUV11" s="46"/>
      <c r="SUW11" s="46"/>
      <c r="SUX11" s="46"/>
      <c r="SUY11" s="46"/>
      <c r="SUZ11" s="46"/>
      <c r="SVA11" s="46"/>
      <c r="SVB11" s="46"/>
      <c r="SVC11" s="46"/>
      <c r="SVD11" s="46"/>
      <c r="SVE11" s="46"/>
      <c r="SVF11" s="46"/>
      <c r="SVG11" s="46"/>
      <c r="SVH11" s="46"/>
      <c r="SVI11" s="46"/>
      <c r="SVJ11" s="46"/>
      <c r="SVK11" s="46"/>
      <c r="SVL11" s="46"/>
      <c r="SVM11" s="46"/>
      <c r="SVN11" s="46"/>
      <c r="SVO11" s="46"/>
      <c r="SVP11" s="46"/>
      <c r="SVQ11" s="46"/>
      <c r="SVR11" s="46"/>
      <c r="SVS11" s="46"/>
      <c r="SVT11" s="46"/>
      <c r="SVU11" s="46"/>
      <c r="SVV11" s="46"/>
      <c r="SVW11" s="46"/>
      <c r="SVX11" s="46"/>
      <c r="SVY11" s="46"/>
      <c r="SVZ11" s="46"/>
      <c r="SWA11" s="46"/>
      <c r="SWB11" s="46"/>
      <c r="SWC11" s="46"/>
      <c r="SWD11" s="46"/>
      <c r="SWE11" s="46"/>
      <c r="SWF11" s="46"/>
      <c r="SWG11" s="46"/>
      <c r="SWH11" s="46"/>
      <c r="SWI11" s="46"/>
      <c r="SWJ11" s="46"/>
      <c r="SWK11" s="46"/>
      <c r="SWL11" s="46"/>
      <c r="SWM11" s="46"/>
      <c r="SWN11" s="46"/>
      <c r="SWO11" s="46"/>
      <c r="SWP11" s="46"/>
      <c r="SWQ11" s="46"/>
      <c r="SWR11" s="46"/>
      <c r="SWS11" s="46"/>
      <c r="SWT11" s="46"/>
      <c r="SWU11" s="46"/>
      <c r="SWV11" s="46"/>
      <c r="SWW11" s="46"/>
      <c r="SWX11" s="46"/>
      <c r="SWY11" s="46"/>
      <c r="SWZ11" s="46"/>
      <c r="SXA11" s="46"/>
      <c r="SXB11" s="46"/>
      <c r="SXC11" s="46"/>
      <c r="SXD11" s="46"/>
      <c r="SXE11" s="46"/>
      <c r="SXF11" s="46"/>
      <c r="SXG11" s="46"/>
      <c r="SXH11" s="46"/>
      <c r="SXI11" s="46"/>
      <c r="SXJ11" s="46"/>
      <c r="SXK11" s="46"/>
      <c r="SXL11" s="46"/>
      <c r="SXM11" s="46"/>
      <c r="SXN11" s="46"/>
      <c r="SXO11" s="46"/>
      <c r="SXP11" s="46"/>
      <c r="SXQ11" s="46"/>
      <c r="SXR11" s="46"/>
      <c r="SXS11" s="46"/>
      <c r="SXT11" s="46"/>
      <c r="SXU11" s="46"/>
      <c r="SXV11" s="46"/>
      <c r="SXW11" s="46"/>
      <c r="SXX11" s="46"/>
      <c r="SXY11" s="46"/>
      <c r="SXZ11" s="46"/>
      <c r="SYA11" s="46"/>
      <c r="SYB11" s="46"/>
      <c r="SYC11" s="46"/>
      <c r="SYD11" s="46"/>
      <c r="SYE11" s="46"/>
      <c r="SYF11" s="46"/>
      <c r="SYG11" s="46"/>
      <c r="SYH11" s="46"/>
      <c r="SYI11" s="46"/>
      <c r="SYJ11" s="46"/>
      <c r="SYK11" s="46"/>
      <c r="SYL11" s="46"/>
      <c r="SYM11" s="46"/>
      <c r="SYN11" s="46"/>
      <c r="SYO11" s="46"/>
      <c r="SYP11" s="46"/>
      <c r="SYQ11" s="46"/>
      <c r="SYR11" s="46"/>
      <c r="SYS11" s="46"/>
      <c r="SYT11" s="46"/>
      <c r="SYU11" s="46"/>
      <c r="SYV11" s="46"/>
      <c r="SYW11" s="46"/>
      <c r="SYX11" s="46"/>
      <c r="SYY11" s="46"/>
      <c r="SYZ11" s="46"/>
      <c r="SZA11" s="46"/>
      <c r="SZB11" s="46"/>
      <c r="SZC11" s="46"/>
      <c r="SZD11" s="46"/>
      <c r="SZE11" s="46"/>
      <c r="SZF11" s="46"/>
      <c r="SZG11" s="46"/>
      <c r="SZH11" s="46"/>
      <c r="SZI11" s="46"/>
      <c r="SZJ11" s="46"/>
      <c r="SZK11" s="46"/>
      <c r="SZL11" s="46"/>
      <c r="SZM11" s="46"/>
      <c r="SZN11" s="46"/>
      <c r="SZO11" s="46"/>
      <c r="SZP11" s="46"/>
      <c r="SZQ11" s="46"/>
      <c r="SZR11" s="46"/>
      <c r="SZS11" s="46"/>
      <c r="SZT11" s="46"/>
      <c r="SZU11" s="46"/>
      <c r="SZV11" s="46"/>
      <c r="SZW11" s="46"/>
      <c r="SZX11" s="46"/>
      <c r="SZY11" s="46"/>
      <c r="SZZ11" s="46"/>
      <c r="TAA11" s="46"/>
      <c r="TAB11" s="46"/>
      <c r="TAC11" s="46"/>
      <c r="TAD11" s="46"/>
      <c r="TAE11" s="46"/>
      <c r="TAF11" s="46"/>
      <c r="TAG11" s="46"/>
      <c r="TAH11" s="46"/>
      <c r="TAI11" s="46"/>
      <c r="TAJ11" s="46"/>
      <c r="TAK11" s="46"/>
      <c r="TAL11" s="46"/>
      <c r="TAM11" s="46"/>
      <c r="TAN11" s="46"/>
      <c r="TAO11" s="46"/>
      <c r="TAP11" s="46"/>
      <c r="TAQ11" s="46"/>
      <c r="TAR11" s="46"/>
      <c r="TAS11" s="46"/>
      <c r="TAT11" s="46"/>
      <c r="TAU11" s="46"/>
      <c r="TAV11" s="46"/>
      <c r="TAW11" s="46"/>
      <c r="TAX11" s="46"/>
      <c r="TAY11" s="46"/>
      <c r="TAZ11" s="46"/>
      <c r="TBA11" s="46"/>
      <c r="TBB11" s="46"/>
      <c r="TBC11" s="46"/>
      <c r="TBD11" s="46"/>
      <c r="TBE11" s="46"/>
      <c r="TBF11" s="46"/>
      <c r="TBG11" s="46"/>
      <c r="TBH11" s="46"/>
      <c r="TBI11" s="46"/>
      <c r="TBJ11" s="46"/>
      <c r="TBK11" s="46"/>
      <c r="TBL11" s="46"/>
      <c r="TBM11" s="46"/>
      <c r="TBN11" s="46"/>
      <c r="TBO11" s="46"/>
      <c r="TBP11" s="46"/>
      <c r="TBQ11" s="46"/>
      <c r="TBR11" s="46"/>
      <c r="TBS11" s="46"/>
      <c r="TBT11" s="46"/>
      <c r="TBU11" s="46"/>
      <c r="TBV11" s="46"/>
      <c r="TBW11" s="46"/>
      <c r="TBX11" s="46"/>
      <c r="TBY11" s="46"/>
      <c r="TBZ11" s="46"/>
      <c r="TCA11" s="46"/>
      <c r="TCB11" s="46"/>
      <c r="TCC11" s="46"/>
      <c r="TCD11" s="46"/>
      <c r="TCE11" s="46"/>
      <c r="TCF11" s="46"/>
      <c r="TCG11" s="46"/>
      <c r="TCH11" s="46"/>
      <c r="TCI11" s="46"/>
      <c r="TCJ11" s="46"/>
      <c r="TCK11" s="46"/>
      <c r="TCL11" s="46"/>
      <c r="TCM11" s="46"/>
      <c r="TCN11" s="46"/>
      <c r="TCO11" s="46"/>
      <c r="TCP11" s="46"/>
      <c r="TCQ11" s="46"/>
      <c r="TCR11" s="46"/>
      <c r="TCS11" s="46"/>
      <c r="TCT11" s="46"/>
      <c r="TCU11" s="46"/>
      <c r="TCV11" s="46"/>
      <c r="TCW11" s="46"/>
      <c r="TCX11" s="46"/>
      <c r="TCY11" s="46"/>
      <c r="TCZ11" s="46"/>
      <c r="TDA11" s="46"/>
      <c r="TDB11" s="46"/>
      <c r="TDC11" s="46"/>
      <c r="TDD11" s="46"/>
      <c r="TDE11" s="46"/>
      <c r="TDF11" s="46"/>
      <c r="TDG11" s="46"/>
      <c r="TDH11" s="46"/>
      <c r="TDI11" s="46"/>
      <c r="TDJ11" s="46"/>
      <c r="TDK11" s="46"/>
      <c r="TDL11" s="46"/>
      <c r="TDM11" s="46"/>
      <c r="TDN11" s="46"/>
      <c r="TDO11" s="46"/>
      <c r="TDP11" s="46"/>
      <c r="TDQ11" s="46"/>
      <c r="TDR11" s="46"/>
      <c r="TDS11" s="46"/>
      <c r="TDT11" s="46"/>
      <c r="TDU11" s="46"/>
      <c r="TDV11" s="46"/>
      <c r="TDW11" s="46"/>
      <c r="TDX11" s="46"/>
      <c r="TDY11" s="46"/>
      <c r="TDZ11" s="46"/>
      <c r="TEA11" s="46"/>
      <c r="TEB11" s="46"/>
      <c r="TEC11" s="46"/>
      <c r="TED11" s="46"/>
      <c r="TEE11" s="46"/>
      <c r="TEF11" s="46"/>
      <c r="TEG11" s="46"/>
      <c r="TEH11" s="46"/>
      <c r="TEI11" s="46"/>
      <c r="TEJ11" s="46"/>
      <c r="TEK11" s="46"/>
      <c r="TEL11" s="46"/>
      <c r="TEM11" s="46"/>
      <c r="TEN11" s="46"/>
      <c r="TEO11" s="46"/>
      <c r="TEP11" s="46"/>
      <c r="TEQ11" s="46"/>
      <c r="TER11" s="46"/>
      <c r="TES11" s="46"/>
      <c r="TET11" s="46"/>
      <c r="TEU11" s="46"/>
      <c r="TEV11" s="46"/>
      <c r="TEW11" s="46"/>
      <c r="TEX11" s="46"/>
      <c r="TEY11" s="46"/>
      <c r="TEZ11" s="46"/>
      <c r="TFA11" s="46"/>
      <c r="TFB11" s="46"/>
      <c r="TFC11" s="46"/>
      <c r="TFD11" s="46"/>
      <c r="TFE11" s="46"/>
      <c r="TFF11" s="46"/>
      <c r="TFG11" s="46"/>
      <c r="TFH11" s="46"/>
      <c r="TFI11" s="46"/>
      <c r="TFJ11" s="46"/>
      <c r="TFK11" s="46"/>
      <c r="TFL11" s="46"/>
      <c r="TFM11" s="46"/>
      <c r="TFN11" s="46"/>
      <c r="TFO11" s="46"/>
      <c r="TFP11" s="46"/>
      <c r="TFQ11" s="46"/>
      <c r="TFR11" s="46"/>
      <c r="TFS11" s="46"/>
      <c r="TFT11" s="46"/>
      <c r="TFU11" s="46"/>
      <c r="TFV11" s="46"/>
      <c r="TFW11" s="46"/>
      <c r="TFX11" s="46"/>
      <c r="TFY11" s="46"/>
      <c r="TFZ11" s="46"/>
      <c r="TGA11" s="46"/>
      <c r="TGB11" s="46"/>
      <c r="TGC11" s="46"/>
      <c r="TGD11" s="46"/>
      <c r="TGE11" s="46"/>
      <c r="TGF11" s="46"/>
      <c r="TGG11" s="46"/>
      <c r="TGH11" s="46"/>
      <c r="TGI11" s="46"/>
      <c r="TGJ11" s="46"/>
      <c r="TGK11" s="46"/>
      <c r="TGL11" s="46"/>
      <c r="TGM11" s="46"/>
      <c r="TGN11" s="46"/>
      <c r="TGO11" s="46"/>
      <c r="TGP11" s="46"/>
      <c r="TGQ11" s="46"/>
      <c r="TGR11" s="46"/>
      <c r="TGS11" s="46"/>
      <c r="TGT11" s="46"/>
      <c r="TGU11" s="46"/>
      <c r="TGV11" s="46"/>
      <c r="TGW11" s="46"/>
      <c r="TGX11" s="46"/>
      <c r="TGY11" s="46"/>
      <c r="TGZ11" s="46"/>
      <c r="THA11" s="46"/>
      <c r="THB11" s="46"/>
      <c r="THC11" s="46"/>
      <c r="THD11" s="46"/>
      <c r="THE11" s="46"/>
      <c r="THF11" s="46"/>
      <c r="THG11" s="46"/>
      <c r="THH11" s="46"/>
      <c r="THI11" s="46"/>
      <c r="THJ11" s="46"/>
      <c r="THK11" s="46"/>
      <c r="THL11" s="46"/>
      <c r="THM11" s="46"/>
      <c r="THN11" s="46"/>
      <c r="THO11" s="46"/>
      <c r="THP11" s="46"/>
      <c r="THQ11" s="46"/>
      <c r="THR11" s="46"/>
      <c r="THS11" s="46"/>
      <c r="THT11" s="46"/>
      <c r="THU11" s="46"/>
      <c r="THV11" s="46"/>
      <c r="THW11" s="46"/>
      <c r="THX11" s="46"/>
      <c r="THY11" s="46"/>
      <c r="THZ11" s="46"/>
      <c r="TIA11" s="46"/>
      <c r="TIB11" s="46"/>
      <c r="TIC11" s="46"/>
      <c r="TID11" s="46"/>
      <c r="TIE11" s="46"/>
      <c r="TIF11" s="46"/>
      <c r="TIG11" s="46"/>
      <c r="TIH11" s="46"/>
      <c r="TII11" s="46"/>
      <c r="TIJ11" s="46"/>
      <c r="TIK11" s="46"/>
      <c r="TIL11" s="46"/>
      <c r="TIM11" s="46"/>
      <c r="TIN11" s="46"/>
      <c r="TIO11" s="46"/>
      <c r="TIP11" s="46"/>
      <c r="TIQ11" s="46"/>
      <c r="TIR11" s="46"/>
      <c r="TIS11" s="46"/>
      <c r="TIT11" s="46"/>
      <c r="TIU11" s="46"/>
      <c r="TIV11" s="46"/>
      <c r="TIW11" s="46"/>
      <c r="TIX11" s="46"/>
      <c r="TIY11" s="46"/>
      <c r="TIZ11" s="46"/>
      <c r="TJA11" s="46"/>
      <c r="TJB11" s="46"/>
      <c r="TJC11" s="46"/>
      <c r="TJD11" s="46"/>
      <c r="TJE11" s="46"/>
      <c r="TJF11" s="46"/>
      <c r="TJG11" s="46"/>
      <c r="TJH11" s="46"/>
      <c r="TJI11" s="46"/>
      <c r="TJJ11" s="46"/>
      <c r="TJK11" s="46"/>
      <c r="TJL11" s="46"/>
      <c r="TJM11" s="46"/>
      <c r="TJN11" s="46"/>
      <c r="TJO11" s="46"/>
      <c r="TJP11" s="46"/>
      <c r="TJQ11" s="46"/>
      <c r="TJR11" s="46"/>
      <c r="TJS11" s="46"/>
      <c r="TJT11" s="46"/>
      <c r="TJU11" s="46"/>
      <c r="TJV11" s="46"/>
      <c r="TJW11" s="46"/>
      <c r="TJX11" s="46"/>
      <c r="TJY11" s="46"/>
      <c r="TJZ11" s="46"/>
      <c r="TKA11" s="46"/>
      <c r="TKB11" s="46"/>
      <c r="TKC11" s="46"/>
      <c r="TKD11" s="46"/>
      <c r="TKE11" s="46"/>
      <c r="TKF11" s="46"/>
      <c r="TKG11" s="46"/>
      <c r="TKH11" s="46"/>
      <c r="TKI11" s="46"/>
      <c r="TKJ11" s="46"/>
      <c r="TKK11" s="46"/>
      <c r="TKL11" s="46"/>
      <c r="TKM11" s="46"/>
      <c r="TKN11" s="46"/>
      <c r="TKO11" s="46"/>
      <c r="TKP11" s="46"/>
      <c r="TKQ11" s="46"/>
      <c r="TKR11" s="46"/>
      <c r="TKS11" s="46"/>
      <c r="TKT11" s="46"/>
      <c r="TKU11" s="46"/>
      <c r="TKV11" s="46"/>
      <c r="TKW11" s="46"/>
      <c r="TKX11" s="46"/>
      <c r="TKY11" s="46"/>
      <c r="TKZ11" s="46"/>
      <c r="TLA11" s="46"/>
      <c r="TLB11" s="46"/>
      <c r="TLC11" s="46"/>
      <c r="TLD11" s="46"/>
      <c r="TLE11" s="46"/>
      <c r="TLF11" s="46"/>
      <c r="TLG11" s="46"/>
      <c r="TLH11" s="46"/>
      <c r="TLI11" s="46"/>
      <c r="TLJ11" s="46"/>
      <c r="TLK11" s="46"/>
      <c r="TLL11" s="46"/>
      <c r="TLM11" s="46"/>
      <c r="TLN11" s="46"/>
      <c r="TLO11" s="46"/>
      <c r="TLP11" s="46"/>
      <c r="TLQ11" s="46"/>
      <c r="TLR11" s="46"/>
      <c r="TLS11" s="46"/>
      <c r="TLT11" s="46"/>
      <c r="TLU11" s="46"/>
      <c r="TLV11" s="46"/>
      <c r="TLW11" s="46"/>
      <c r="TLX11" s="46"/>
      <c r="TLY11" s="46"/>
      <c r="TLZ11" s="46"/>
      <c r="TMA11" s="46"/>
      <c r="TMB11" s="46"/>
      <c r="TMC11" s="46"/>
      <c r="TMD11" s="46"/>
      <c r="TME11" s="46"/>
      <c r="TMF11" s="46"/>
      <c r="TMG11" s="46"/>
      <c r="TMH11" s="46"/>
      <c r="TMI11" s="46"/>
      <c r="TMJ11" s="46"/>
      <c r="TMK11" s="46"/>
      <c r="TML11" s="46"/>
      <c r="TMM11" s="46"/>
      <c r="TMN11" s="46"/>
      <c r="TMO11" s="46"/>
      <c r="TMP11" s="46"/>
      <c r="TMQ11" s="46"/>
      <c r="TMR11" s="46"/>
      <c r="TMS11" s="46"/>
      <c r="TMT11" s="46"/>
      <c r="TMU11" s="46"/>
      <c r="TMV11" s="46"/>
      <c r="TMW11" s="46"/>
      <c r="TMX11" s="46"/>
      <c r="TMY11" s="46"/>
      <c r="TMZ11" s="46"/>
      <c r="TNA11" s="46"/>
      <c r="TNB11" s="46"/>
      <c r="TNC11" s="46"/>
      <c r="TND11" s="46"/>
      <c r="TNE11" s="46"/>
      <c r="TNF11" s="46"/>
      <c r="TNG11" s="46"/>
      <c r="TNH11" s="46"/>
      <c r="TNI11" s="46"/>
      <c r="TNJ11" s="46"/>
      <c r="TNK11" s="46"/>
      <c r="TNL11" s="46"/>
      <c r="TNM11" s="46"/>
      <c r="TNN11" s="46"/>
      <c r="TNO11" s="46"/>
      <c r="TNP11" s="46"/>
      <c r="TNQ11" s="46"/>
      <c r="TNR11" s="46"/>
      <c r="TNS11" s="46"/>
      <c r="TNT11" s="46"/>
      <c r="TNU11" s="46"/>
      <c r="TNV11" s="46"/>
      <c r="TNW11" s="46"/>
      <c r="TNX11" s="46"/>
      <c r="TNY11" s="46"/>
      <c r="TNZ11" s="46"/>
      <c r="TOA11" s="46"/>
      <c r="TOB11" s="46"/>
      <c r="TOC11" s="46"/>
      <c r="TOD11" s="46"/>
      <c r="TOE11" s="46"/>
      <c r="TOF11" s="46"/>
      <c r="TOG11" s="46"/>
      <c r="TOH11" s="46"/>
      <c r="TOI11" s="46"/>
      <c r="TOJ11" s="46"/>
      <c r="TOK11" s="46"/>
      <c r="TOL11" s="46"/>
      <c r="TOM11" s="46"/>
      <c r="TON11" s="46"/>
      <c r="TOO11" s="46"/>
      <c r="TOP11" s="46"/>
      <c r="TOQ11" s="46"/>
      <c r="TOR11" s="46"/>
      <c r="TOS11" s="46"/>
      <c r="TOT11" s="46"/>
      <c r="TOU11" s="46"/>
      <c r="TOV11" s="46"/>
      <c r="TOW11" s="46"/>
      <c r="TOX11" s="46"/>
      <c r="TOY11" s="46"/>
      <c r="TOZ11" s="46"/>
      <c r="TPA11" s="46"/>
      <c r="TPB11" s="46"/>
      <c r="TPC11" s="46"/>
      <c r="TPD11" s="46"/>
      <c r="TPE11" s="46"/>
      <c r="TPF11" s="46"/>
      <c r="TPG11" s="46"/>
      <c r="TPH11" s="46"/>
      <c r="TPI11" s="46"/>
      <c r="TPJ11" s="46"/>
      <c r="TPK11" s="46"/>
      <c r="TPL11" s="46"/>
      <c r="TPM11" s="46"/>
      <c r="TPN11" s="46"/>
      <c r="TPO11" s="46"/>
      <c r="TPP11" s="46"/>
      <c r="TPQ11" s="46"/>
      <c r="TPR11" s="46"/>
      <c r="TPS11" s="46"/>
      <c r="TPT11" s="46"/>
      <c r="TPU11" s="46"/>
      <c r="TPV11" s="46"/>
      <c r="TPW11" s="46"/>
      <c r="TPX11" s="46"/>
      <c r="TPY11" s="46"/>
      <c r="TPZ11" s="46"/>
      <c r="TQA11" s="46"/>
      <c r="TQB11" s="46"/>
      <c r="TQC11" s="46"/>
      <c r="TQD11" s="46"/>
      <c r="TQE11" s="46"/>
      <c r="TQF11" s="46"/>
      <c r="TQG11" s="46"/>
      <c r="TQH11" s="46"/>
      <c r="TQI11" s="46"/>
      <c r="TQJ11" s="46"/>
      <c r="TQK11" s="46"/>
      <c r="TQL11" s="46"/>
      <c r="TQM11" s="46"/>
      <c r="TQN11" s="46"/>
      <c r="TQO11" s="46"/>
      <c r="TQP11" s="46"/>
      <c r="TQQ11" s="46"/>
      <c r="TQR11" s="46"/>
      <c r="TQS11" s="46"/>
      <c r="TQT11" s="46"/>
      <c r="TQU11" s="46"/>
      <c r="TQV11" s="46"/>
      <c r="TQW11" s="46"/>
      <c r="TQX11" s="46"/>
      <c r="TQY11" s="46"/>
      <c r="TQZ11" s="46"/>
      <c r="TRA11" s="46"/>
      <c r="TRB11" s="46"/>
      <c r="TRC11" s="46"/>
      <c r="TRD11" s="46"/>
      <c r="TRE11" s="46"/>
      <c r="TRF11" s="46"/>
      <c r="TRG11" s="46"/>
      <c r="TRH11" s="46"/>
      <c r="TRI11" s="46"/>
      <c r="TRJ11" s="46"/>
      <c r="TRK11" s="46"/>
      <c r="TRL11" s="46"/>
      <c r="TRM11" s="46"/>
      <c r="TRN11" s="46"/>
      <c r="TRO11" s="46"/>
      <c r="TRP11" s="46"/>
      <c r="TRQ11" s="46"/>
      <c r="TRR11" s="46"/>
      <c r="TRS11" s="46"/>
      <c r="TRT11" s="46"/>
      <c r="TRU11" s="46"/>
      <c r="TRV11" s="46"/>
      <c r="TRW11" s="46"/>
      <c r="TRX11" s="46"/>
      <c r="TRY11" s="46"/>
      <c r="TRZ11" s="46"/>
      <c r="TSA11" s="46"/>
      <c r="TSB11" s="46"/>
      <c r="TSC11" s="46"/>
      <c r="TSD11" s="46"/>
      <c r="TSE11" s="46"/>
      <c r="TSF11" s="46"/>
      <c r="TSG11" s="46"/>
      <c r="TSH11" s="46"/>
      <c r="TSI11" s="46"/>
      <c r="TSJ11" s="46"/>
      <c r="TSK11" s="46"/>
      <c r="TSL11" s="46"/>
      <c r="TSM11" s="46"/>
      <c r="TSN11" s="46"/>
      <c r="TSO11" s="46"/>
      <c r="TSP11" s="46"/>
      <c r="TSQ11" s="46"/>
      <c r="TSR11" s="46"/>
      <c r="TSS11" s="46"/>
      <c r="TST11" s="46"/>
      <c r="TSU11" s="46"/>
      <c r="TSV11" s="46"/>
      <c r="TSW11" s="46"/>
      <c r="TSX11" s="46"/>
      <c r="TSY11" s="46"/>
      <c r="TSZ11" s="46"/>
      <c r="TTA11" s="46"/>
      <c r="TTB11" s="46"/>
      <c r="TTC11" s="46"/>
      <c r="TTD11" s="46"/>
      <c r="TTE11" s="46"/>
      <c r="TTF11" s="46"/>
      <c r="TTG11" s="46"/>
      <c r="TTH11" s="46"/>
      <c r="TTI11" s="46"/>
      <c r="TTJ11" s="46"/>
      <c r="TTK11" s="46"/>
      <c r="TTL11" s="46"/>
      <c r="TTM11" s="46"/>
      <c r="TTN11" s="46"/>
      <c r="TTO11" s="46"/>
      <c r="TTP11" s="46"/>
      <c r="TTQ11" s="46"/>
      <c r="TTR11" s="46"/>
      <c r="TTS11" s="46"/>
      <c r="TTT11" s="46"/>
      <c r="TTU11" s="46"/>
      <c r="TTV11" s="46"/>
      <c r="TTW11" s="46"/>
      <c r="TTX11" s="46"/>
      <c r="TTY11" s="46"/>
      <c r="TTZ11" s="46"/>
      <c r="TUA11" s="46"/>
      <c r="TUB11" s="46"/>
      <c r="TUC11" s="46"/>
      <c r="TUD11" s="46"/>
      <c r="TUE11" s="46"/>
      <c r="TUF11" s="46"/>
      <c r="TUG11" s="46"/>
      <c r="TUH11" s="46"/>
      <c r="TUI11" s="46"/>
      <c r="TUJ11" s="46"/>
      <c r="TUK11" s="46"/>
      <c r="TUL11" s="46"/>
      <c r="TUM11" s="46"/>
      <c r="TUN11" s="46"/>
      <c r="TUO11" s="46"/>
      <c r="TUP11" s="46"/>
      <c r="TUQ11" s="46"/>
      <c r="TUR11" s="46"/>
      <c r="TUS11" s="46"/>
      <c r="TUT11" s="46"/>
      <c r="TUU11" s="46"/>
      <c r="TUV11" s="46"/>
      <c r="TUW11" s="46"/>
      <c r="TUX11" s="46"/>
      <c r="TUY11" s="46"/>
      <c r="TUZ11" s="46"/>
      <c r="TVA11" s="46"/>
      <c r="TVB11" s="46"/>
      <c r="TVC11" s="46"/>
      <c r="TVD11" s="46"/>
      <c r="TVE11" s="46"/>
      <c r="TVF11" s="46"/>
      <c r="TVG11" s="46"/>
      <c r="TVH11" s="46"/>
      <c r="TVI11" s="46"/>
      <c r="TVJ11" s="46"/>
      <c r="TVK11" s="46"/>
      <c r="TVL11" s="46"/>
      <c r="TVM11" s="46"/>
      <c r="TVN11" s="46"/>
      <c r="TVO11" s="46"/>
      <c r="TVP11" s="46"/>
      <c r="TVQ11" s="46"/>
      <c r="TVR11" s="46"/>
      <c r="TVS11" s="46"/>
      <c r="TVT11" s="46"/>
      <c r="TVU11" s="46"/>
      <c r="TVV11" s="46"/>
      <c r="TVW11" s="46"/>
      <c r="TVX11" s="46"/>
      <c r="TVY11" s="46"/>
      <c r="TVZ11" s="46"/>
      <c r="TWA11" s="46"/>
      <c r="TWB11" s="46"/>
      <c r="TWC11" s="46"/>
      <c r="TWD11" s="46"/>
      <c r="TWE11" s="46"/>
      <c r="TWF11" s="46"/>
      <c r="TWG11" s="46"/>
      <c r="TWH11" s="46"/>
      <c r="TWI11" s="46"/>
      <c r="TWJ11" s="46"/>
      <c r="TWK11" s="46"/>
      <c r="TWL11" s="46"/>
      <c r="TWM11" s="46"/>
      <c r="TWN11" s="46"/>
      <c r="TWO11" s="46"/>
      <c r="TWP11" s="46"/>
      <c r="TWQ11" s="46"/>
      <c r="TWR11" s="46"/>
      <c r="TWS11" s="46"/>
      <c r="TWT11" s="46"/>
      <c r="TWU11" s="46"/>
      <c r="TWV11" s="46"/>
      <c r="TWW11" s="46"/>
      <c r="TWX11" s="46"/>
      <c r="TWY11" s="46"/>
      <c r="TWZ11" s="46"/>
      <c r="TXA11" s="46"/>
      <c r="TXB11" s="46"/>
      <c r="TXC11" s="46"/>
      <c r="TXD11" s="46"/>
      <c r="TXE11" s="46"/>
      <c r="TXF11" s="46"/>
      <c r="TXG11" s="46"/>
      <c r="TXH11" s="46"/>
      <c r="TXI11" s="46"/>
      <c r="TXJ11" s="46"/>
      <c r="TXK11" s="46"/>
      <c r="TXL11" s="46"/>
      <c r="TXM11" s="46"/>
      <c r="TXN11" s="46"/>
      <c r="TXO11" s="46"/>
      <c r="TXP11" s="46"/>
      <c r="TXQ11" s="46"/>
      <c r="TXR11" s="46"/>
      <c r="TXS11" s="46"/>
      <c r="TXT11" s="46"/>
      <c r="TXU11" s="46"/>
      <c r="TXV11" s="46"/>
      <c r="TXW11" s="46"/>
      <c r="TXX11" s="46"/>
      <c r="TXY11" s="46"/>
      <c r="TXZ11" s="46"/>
      <c r="TYA11" s="46"/>
      <c r="TYB11" s="46"/>
      <c r="TYC11" s="46"/>
      <c r="TYD11" s="46"/>
      <c r="TYE11" s="46"/>
      <c r="TYF11" s="46"/>
      <c r="TYG11" s="46"/>
      <c r="TYH11" s="46"/>
      <c r="TYI11" s="46"/>
      <c r="TYJ11" s="46"/>
      <c r="TYK11" s="46"/>
      <c r="TYL11" s="46"/>
      <c r="TYM11" s="46"/>
      <c r="TYN11" s="46"/>
      <c r="TYO11" s="46"/>
      <c r="TYP11" s="46"/>
      <c r="TYQ11" s="46"/>
      <c r="TYR11" s="46"/>
      <c r="TYS11" s="46"/>
      <c r="TYT11" s="46"/>
      <c r="TYU11" s="46"/>
      <c r="TYV11" s="46"/>
      <c r="TYW11" s="46"/>
      <c r="TYX11" s="46"/>
      <c r="TYY11" s="46"/>
      <c r="TYZ11" s="46"/>
      <c r="TZA11" s="46"/>
      <c r="TZB11" s="46"/>
      <c r="TZC11" s="46"/>
      <c r="TZD11" s="46"/>
      <c r="TZE11" s="46"/>
      <c r="TZF11" s="46"/>
      <c r="TZG11" s="46"/>
      <c r="TZH11" s="46"/>
      <c r="TZI11" s="46"/>
      <c r="TZJ11" s="46"/>
      <c r="TZK11" s="46"/>
      <c r="TZL11" s="46"/>
      <c r="TZM11" s="46"/>
      <c r="TZN11" s="46"/>
      <c r="TZO11" s="46"/>
      <c r="TZP11" s="46"/>
      <c r="TZQ11" s="46"/>
      <c r="TZR11" s="46"/>
      <c r="TZS11" s="46"/>
      <c r="TZT11" s="46"/>
      <c r="TZU11" s="46"/>
      <c r="TZV11" s="46"/>
      <c r="TZW11" s="46"/>
      <c r="TZX11" s="46"/>
      <c r="TZY11" s="46"/>
      <c r="TZZ11" s="46"/>
      <c r="UAA11" s="46"/>
      <c r="UAB11" s="46"/>
      <c r="UAC11" s="46"/>
      <c r="UAD11" s="46"/>
      <c r="UAE11" s="46"/>
      <c r="UAF11" s="46"/>
      <c r="UAG11" s="46"/>
      <c r="UAH11" s="46"/>
      <c r="UAI11" s="46"/>
      <c r="UAJ11" s="46"/>
      <c r="UAK11" s="46"/>
      <c r="UAL11" s="46"/>
      <c r="UAM11" s="46"/>
      <c r="UAN11" s="46"/>
      <c r="UAO11" s="46"/>
      <c r="UAP11" s="46"/>
      <c r="UAQ11" s="46"/>
      <c r="UAR11" s="46"/>
      <c r="UAS11" s="46"/>
      <c r="UAT11" s="46"/>
      <c r="UAU11" s="46"/>
      <c r="UAV11" s="46"/>
      <c r="UAW11" s="46"/>
      <c r="UAX11" s="46"/>
      <c r="UAY11" s="46"/>
      <c r="UAZ11" s="46"/>
      <c r="UBA11" s="46"/>
      <c r="UBB11" s="46"/>
      <c r="UBC11" s="46"/>
      <c r="UBD11" s="46"/>
      <c r="UBE11" s="46"/>
      <c r="UBF11" s="46"/>
      <c r="UBG11" s="46"/>
      <c r="UBH11" s="46"/>
      <c r="UBI11" s="46"/>
      <c r="UBJ11" s="46"/>
      <c r="UBK11" s="46"/>
      <c r="UBL11" s="46"/>
      <c r="UBM11" s="46"/>
      <c r="UBN11" s="46"/>
      <c r="UBO11" s="46"/>
      <c r="UBP11" s="46"/>
      <c r="UBQ11" s="46"/>
      <c r="UBR11" s="46"/>
      <c r="UBS11" s="46"/>
      <c r="UBT11" s="46"/>
      <c r="UBU11" s="46"/>
      <c r="UBV11" s="46"/>
      <c r="UBW11" s="46"/>
      <c r="UBX11" s="46"/>
      <c r="UBY11" s="46"/>
      <c r="UBZ11" s="46"/>
      <c r="UCA11" s="46"/>
      <c r="UCB11" s="46"/>
      <c r="UCC11" s="46"/>
      <c r="UCD11" s="46"/>
      <c r="UCE11" s="46"/>
      <c r="UCF11" s="46"/>
      <c r="UCG11" s="46"/>
      <c r="UCH11" s="46"/>
      <c r="UCI11" s="46"/>
      <c r="UCJ11" s="46"/>
      <c r="UCK11" s="46"/>
      <c r="UCL11" s="46"/>
      <c r="UCM11" s="46"/>
      <c r="UCN11" s="46"/>
      <c r="UCO11" s="46"/>
      <c r="UCP11" s="46"/>
      <c r="UCQ11" s="46"/>
      <c r="UCR11" s="46"/>
      <c r="UCS11" s="46"/>
      <c r="UCT11" s="46"/>
      <c r="UCU11" s="46"/>
      <c r="UCV11" s="46"/>
      <c r="UCW11" s="46"/>
      <c r="UCX11" s="46"/>
      <c r="UCY11" s="46"/>
      <c r="UCZ11" s="46"/>
      <c r="UDA11" s="46"/>
      <c r="UDB11" s="46"/>
      <c r="UDC11" s="46"/>
      <c r="UDD11" s="46"/>
      <c r="UDE11" s="46"/>
      <c r="UDF11" s="46"/>
      <c r="UDG11" s="46"/>
      <c r="UDH11" s="46"/>
      <c r="UDI11" s="46"/>
      <c r="UDJ11" s="46"/>
      <c r="UDK11" s="46"/>
      <c r="UDL11" s="46"/>
      <c r="UDM11" s="46"/>
      <c r="UDN11" s="46"/>
      <c r="UDO11" s="46"/>
      <c r="UDP11" s="46"/>
      <c r="UDQ11" s="46"/>
      <c r="UDR11" s="46"/>
      <c r="UDS11" s="46"/>
      <c r="UDT11" s="46"/>
      <c r="UDU11" s="46"/>
      <c r="UDV11" s="46"/>
      <c r="UDW11" s="46"/>
      <c r="UDX11" s="46"/>
      <c r="UDY11" s="46"/>
      <c r="UDZ11" s="46"/>
      <c r="UEA11" s="46"/>
      <c r="UEB11" s="46"/>
      <c r="UEC11" s="46"/>
      <c r="UED11" s="46"/>
      <c r="UEE11" s="46"/>
      <c r="UEF11" s="46"/>
      <c r="UEG11" s="46"/>
      <c r="UEH11" s="46"/>
      <c r="UEI11" s="46"/>
      <c r="UEJ11" s="46"/>
      <c r="UEK11" s="46"/>
      <c r="UEL11" s="46"/>
      <c r="UEM11" s="46"/>
      <c r="UEN11" s="46"/>
      <c r="UEO11" s="46"/>
      <c r="UEP11" s="46"/>
      <c r="UEQ11" s="46"/>
      <c r="UER11" s="46"/>
      <c r="UES11" s="46"/>
      <c r="UET11" s="46"/>
      <c r="UEU11" s="46"/>
      <c r="UEV11" s="46"/>
      <c r="UEW11" s="46"/>
      <c r="UEX11" s="46"/>
      <c r="UEY11" s="46"/>
      <c r="UEZ11" s="46"/>
      <c r="UFA11" s="46"/>
      <c r="UFB11" s="46"/>
      <c r="UFC11" s="46"/>
      <c r="UFD11" s="46"/>
      <c r="UFE11" s="46"/>
      <c r="UFF11" s="46"/>
      <c r="UFG11" s="46"/>
      <c r="UFH11" s="46"/>
      <c r="UFI11" s="46"/>
      <c r="UFJ11" s="46"/>
      <c r="UFK11" s="46"/>
      <c r="UFL11" s="46"/>
      <c r="UFM11" s="46"/>
      <c r="UFN11" s="46"/>
      <c r="UFO11" s="46"/>
      <c r="UFP11" s="46"/>
      <c r="UFQ11" s="46"/>
      <c r="UFR11" s="46"/>
      <c r="UFS11" s="46"/>
      <c r="UFT11" s="46"/>
      <c r="UFU11" s="46"/>
      <c r="UFV11" s="46"/>
      <c r="UFW11" s="46"/>
      <c r="UFX11" s="46"/>
      <c r="UFY11" s="46"/>
      <c r="UFZ11" s="46"/>
      <c r="UGA11" s="46"/>
      <c r="UGB11" s="46"/>
      <c r="UGC11" s="46"/>
      <c r="UGD11" s="46"/>
      <c r="UGE11" s="46"/>
      <c r="UGF11" s="46"/>
      <c r="UGG11" s="46"/>
      <c r="UGH11" s="46"/>
      <c r="UGI11" s="46"/>
      <c r="UGJ11" s="46"/>
      <c r="UGK11" s="46"/>
      <c r="UGL11" s="46"/>
      <c r="UGM11" s="46"/>
      <c r="UGN11" s="46"/>
      <c r="UGO11" s="46"/>
      <c r="UGP11" s="46"/>
      <c r="UGQ11" s="46"/>
      <c r="UGR11" s="46"/>
      <c r="UGS11" s="46"/>
      <c r="UGT11" s="46"/>
      <c r="UGU11" s="46"/>
      <c r="UGV11" s="46"/>
      <c r="UGW11" s="46"/>
      <c r="UGX11" s="46"/>
      <c r="UGY11" s="46"/>
      <c r="UGZ11" s="46"/>
      <c r="UHA11" s="46"/>
      <c r="UHB11" s="46"/>
      <c r="UHC11" s="46"/>
      <c r="UHD11" s="46"/>
      <c r="UHE11" s="46"/>
      <c r="UHF11" s="46"/>
      <c r="UHG11" s="46"/>
      <c r="UHH11" s="46"/>
      <c r="UHI11" s="46"/>
      <c r="UHJ11" s="46"/>
      <c r="UHK11" s="46"/>
      <c r="UHL11" s="46"/>
      <c r="UHM11" s="46"/>
      <c r="UHN11" s="46"/>
      <c r="UHO11" s="46"/>
      <c r="UHP11" s="46"/>
      <c r="UHQ11" s="46"/>
      <c r="UHR11" s="46"/>
      <c r="UHS11" s="46"/>
      <c r="UHT11" s="46"/>
      <c r="UHU11" s="46"/>
      <c r="UHV11" s="46"/>
      <c r="UHW11" s="46"/>
      <c r="UHX11" s="46"/>
      <c r="UHY11" s="46"/>
      <c r="UHZ11" s="46"/>
      <c r="UIA11" s="46"/>
      <c r="UIB11" s="46"/>
      <c r="UIC11" s="46"/>
      <c r="UID11" s="46"/>
      <c r="UIE11" s="46"/>
      <c r="UIF11" s="46"/>
      <c r="UIG11" s="46"/>
      <c r="UIH11" s="46"/>
      <c r="UII11" s="46"/>
      <c r="UIJ11" s="46"/>
      <c r="UIK11" s="46"/>
      <c r="UIL11" s="46"/>
      <c r="UIM11" s="46"/>
      <c r="UIN11" s="46"/>
      <c r="UIO11" s="46"/>
      <c r="UIP11" s="46"/>
      <c r="UIQ11" s="46"/>
      <c r="UIR11" s="46"/>
      <c r="UIS11" s="46"/>
      <c r="UIT11" s="46"/>
      <c r="UIU11" s="46"/>
      <c r="UIV11" s="46"/>
      <c r="UIW11" s="46"/>
      <c r="UIX11" s="46"/>
      <c r="UIY11" s="46"/>
      <c r="UIZ11" s="46"/>
      <c r="UJA11" s="46"/>
      <c r="UJB11" s="46"/>
      <c r="UJC11" s="46"/>
      <c r="UJD11" s="46"/>
      <c r="UJE11" s="46"/>
      <c r="UJF11" s="46"/>
      <c r="UJG11" s="46"/>
      <c r="UJH11" s="46"/>
      <c r="UJI11" s="46"/>
      <c r="UJJ11" s="46"/>
      <c r="UJK11" s="46"/>
      <c r="UJL11" s="46"/>
      <c r="UJM11" s="46"/>
      <c r="UJN11" s="46"/>
      <c r="UJO11" s="46"/>
      <c r="UJP11" s="46"/>
      <c r="UJQ11" s="46"/>
      <c r="UJR11" s="46"/>
      <c r="UJS11" s="46"/>
      <c r="UJT11" s="46"/>
      <c r="UJU11" s="46"/>
      <c r="UJV11" s="46"/>
      <c r="UJW11" s="46"/>
      <c r="UJX11" s="46"/>
      <c r="UJY11" s="46"/>
      <c r="UJZ11" s="46"/>
      <c r="UKA11" s="46"/>
      <c r="UKB11" s="46"/>
      <c r="UKC11" s="46"/>
      <c r="UKD11" s="46"/>
      <c r="UKE11" s="46"/>
      <c r="UKF11" s="46"/>
      <c r="UKG11" s="46"/>
      <c r="UKH11" s="46"/>
      <c r="UKI11" s="46"/>
      <c r="UKJ11" s="46"/>
      <c r="UKK11" s="46"/>
      <c r="UKL11" s="46"/>
      <c r="UKM11" s="46"/>
      <c r="UKN11" s="46"/>
      <c r="UKO11" s="46"/>
      <c r="UKP11" s="46"/>
      <c r="UKQ11" s="46"/>
      <c r="UKR11" s="46"/>
      <c r="UKS11" s="46"/>
      <c r="UKT11" s="46"/>
      <c r="UKU11" s="46"/>
      <c r="UKV11" s="46"/>
      <c r="UKW11" s="46"/>
      <c r="UKX11" s="46"/>
      <c r="UKY11" s="46"/>
      <c r="UKZ11" s="46"/>
      <c r="ULA11" s="46"/>
      <c r="ULB11" s="46"/>
      <c r="ULC11" s="46"/>
      <c r="ULD11" s="46"/>
      <c r="ULE11" s="46"/>
      <c r="ULF11" s="46"/>
      <c r="ULG11" s="46"/>
      <c r="ULH11" s="46"/>
      <c r="ULI11" s="46"/>
      <c r="ULJ11" s="46"/>
      <c r="ULK11" s="46"/>
      <c r="ULL11" s="46"/>
      <c r="ULM11" s="46"/>
      <c r="ULN11" s="46"/>
      <c r="ULO11" s="46"/>
      <c r="ULP11" s="46"/>
      <c r="ULQ11" s="46"/>
      <c r="ULR11" s="46"/>
      <c r="ULS11" s="46"/>
      <c r="ULT11" s="46"/>
      <c r="ULU11" s="46"/>
      <c r="ULV11" s="46"/>
      <c r="ULW11" s="46"/>
      <c r="ULX11" s="46"/>
      <c r="ULY11" s="46"/>
      <c r="ULZ11" s="46"/>
      <c r="UMA11" s="46"/>
      <c r="UMB11" s="46"/>
      <c r="UMC11" s="46"/>
      <c r="UMD11" s="46"/>
      <c r="UME11" s="46"/>
      <c r="UMF11" s="46"/>
      <c r="UMG11" s="46"/>
      <c r="UMH11" s="46"/>
      <c r="UMI11" s="46"/>
      <c r="UMJ11" s="46"/>
      <c r="UMK11" s="46"/>
      <c r="UML11" s="46"/>
      <c r="UMM11" s="46"/>
      <c r="UMN11" s="46"/>
      <c r="UMO11" s="46"/>
      <c r="UMP11" s="46"/>
      <c r="UMQ11" s="46"/>
      <c r="UMR11" s="46"/>
      <c r="UMS11" s="46"/>
      <c r="UMT11" s="46"/>
      <c r="UMU11" s="46"/>
      <c r="UMV11" s="46"/>
      <c r="UMW11" s="46"/>
      <c r="UMX11" s="46"/>
      <c r="UMY11" s="46"/>
      <c r="UMZ11" s="46"/>
      <c r="UNA11" s="46"/>
      <c r="UNB11" s="46"/>
      <c r="UNC11" s="46"/>
      <c r="UND11" s="46"/>
      <c r="UNE11" s="46"/>
      <c r="UNF11" s="46"/>
      <c r="UNG11" s="46"/>
      <c r="UNH11" s="46"/>
      <c r="UNI11" s="46"/>
      <c r="UNJ11" s="46"/>
      <c r="UNK11" s="46"/>
      <c r="UNL11" s="46"/>
      <c r="UNM11" s="46"/>
      <c r="UNN11" s="46"/>
      <c r="UNO11" s="46"/>
      <c r="UNP11" s="46"/>
      <c r="UNQ11" s="46"/>
      <c r="UNR11" s="46"/>
      <c r="UNS11" s="46"/>
      <c r="UNT11" s="46"/>
      <c r="UNU11" s="46"/>
      <c r="UNV11" s="46"/>
      <c r="UNW11" s="46"/>
      <c r="UNX11" s="46"/>
      <c r="UNY11" s="46"/>
      <c r="UNZ11" s="46"/>
      <c r="UOA11" s="46"/>
      <c r="UOB11" s="46"/>
      <c r="UOC11" s="46"/>
      <c r="UOD11" s="46"/>
      <c r="UOE11" s="46"/>
      <c r="UOF11" s="46"/>
      <c r="UOG11" s="46"/>
      <c r="UOH11" s="46"/>
      <c r="UOI11" s="46"/>
      <c r="UOJ11" s="46"/>
      <c r="UOK11" s="46"/>
      <c r="UOL11" s="46"/>
      <c r="UOM11" s="46"/>
      <c r="UON11" s="46"/>
      <c r="UOO11" s="46"/>
      <c r="UOP11" s="46"/>
      <c r="UOQ11" s="46"/>
      <c r="UOR11" s="46"/>
      <c r="UOS11" s="46"/>
      <c r="UOT11" s="46"/>
      <c r="UOU11" s="46"/>
      <c r="UOV11" s="46"/>
      <c r="UOW11" s="46"/>
      <c r="UOX11" s="46"/>
      <c r="UOY11" s="46"/>
      <c r="UOZ11" s="46"/>
      <c r="UPA11" s="46"/>
      <c r="UPB11" s="46"/>
      <c r="UPC11" s="46"/>
      <c r="UPD11" s="46"/>
      <c r="UPE11" s="46"/>
      <c r="UPF11" s="46"/>
      <c r="UPG11" s="46"/>
      <c r="UPH11" s="46"/>
      <c r="UPI11" s="46"/>
      <c r="UPJ11" s="46"/>
      <c r="UPK11" s="46"/>
      <c r="UPL11" s="46"/>
      <c r="UPM11" s="46"/>
      <c r="UPN11" s="46"/>
      <c r="UPO11" s="46"/>
      <c r="UPP11" s="46"/>
      <c r="UPQ11" s="46"/>
      <c r="UPR11" s="46"/>
      <c r="UPS11" s="46"/>
      <c r="UPT11" s="46"/>
      <c r="UPU11" s="46"/>
      <c r="UPV11" s="46"/>
      <c r="UPW11" s="46"/>
      <c r="UPX11" s="46"/>
      <c r="UPY11" s="46"/>
      <c r="UPZ11" s="46"/>
      <c r="UQA11" s="46"/>
      <c r="UQB11" s="46"/>
      <c r="UQC11" s="46"/>
      <c r="UQD11" s="46"/>
      <c r="UQE11" s="46"/>
      <c r="UQF11" s="46"/>
      <c r="UQG11" s="46"/>
      <c r="UQH11" s="46"/>
      <c r="UQI11" s="46"/>
      <c r="UQJ11" s="46"/>
      <c r="UQK11" s="46"/>
      <c r="UQL11" s="46"/>
      <c r="UQM11" s="46"/>
      <c r="UQN11" s="46"/>
      <c r="UQO11" s="46"/>
      <c r="UQP11" s="46"/>
      <c r="UQQ11" s="46"/>
      <c r="UQR11" s="46"/>
      <c r="UQS11" s="46"/>
      <c r="UQT11" s="46"/>
      <c r="UQU11" s="46"/>
      <c r="UQV11" s="46"/>
      <c r="UQW11" s="46"/>
      <c r="UQX11" s="46"/>
      <c r="UQY11" s="46"/>
      <c r="UQZ11" s="46"/>
      <c r="URA11" s="46"/>
      <c r="URB11" s="46"/>
      <c r="URC11" s="46"/>
      <c r="URD11" s="46"/>
      <c r="URE11" s="46"/>
      <c r="URF11" s="46"/>
      <c r="URG11" s="46"/>
      <c r="URH11" s="46"/>
      <c r="URI11" s="46"/>
      <c r="URJ11" s="46"/>
      <c r="URK11" s="46"/>
      <c r="URL11" s="46"/>
      <c r="URM11" s="46"/>
      <c r="URN11" s="46"/>
      <c r="URO11" s="46"/>
      <c r="URP11" s="46"/>
      <c r="URQ11" s="46"/>
      <c r="URR11" s="46"/>
      <c r="URS11" s="46"/>
      <c r="URT11" s="46"/>
      <c r="URU11" s="46"/>
      <c r="URV11" s="46"/>
      <c r="URW11" s="46"/>
      <c r="URX11" s="46"/>
      <c r="URY11" s="46"/>
      <c r="URZ11" s="46"/>
      <c r="USA11" s="46"/>
      <c r="USB11" s="46"/>
      <c r="USC11" s="46"/>
      <c r="USD11" s="46"/>
      <c r="USE11" s="46"/>
      <c r="USF11" s="46"/>
      <c r="USG11" s="46"/>
      <c r="USH11" s="46"/>
      <c r="USI11" s="46"/>
      <c r="USJ11" s="46"/>
      <c r="USK11" s="46"/>
      <c r="USL11" s="46"/>
      <c r="USM11" s="46"/>
      <c r="USN11" s="46"/>
      <c r="USO11" s="46"/>
      <c r="USP11" s="46"/>
      <c r="USQ11" s="46"/>
      <c r="USR11" s="46"/>
      <c r="USS11" s="46"/>
      <c r="UST11" s="46"/>
      <c r="USU11" s="46"/>
      <c r="USV11" s="46"/>
      <c r="USW11" s="46"/>
      <c r="USX11" s="46"/>
      <c r="USY11" s="46"/>
      <c r="USZ11" s="46"/>
      <c r="UTA11" s="46"/>
      <c r="UTB11" s="46"/>
      <c r="UTC11" s="46"/>
      <c r="UTD11" s="46"/>
      <c r="UTE11" s="46"/>
      <c r="UTF11" s="46"/>
      <c r="UTG11" s="46"/>
      <c r="UTH11" s="46"/>
      <c r="UTI11" s="46"/>
      <c r="UTJ11" s="46"/>
      <c r="UTK11" s="46"/>
      <c r="UTL11" s="46"/>
      <c r="UTM11" s="46"/>
      <c r="UTN11" s="46"/>
      <c r="UTO11" s="46"/>
      <c r="UTP11" s="46"/>
      <c r="UTQ11" s="46"/>
      <c r="UTR11" s="46"/>
      <c r="UTS11" s="46"/>
      <c r="UTT11" s="46"/>
      <c r="UTU11" s="46"/>
      <c r="UTV11" s="46"/>
      <c r="UTW11" s="46"/>
      <c r="UTX11" s="46"/>
      <c r="UTY11" s="46"/>
      <c r="UTZ11" s="46"/>
      <c r="UUA11" s="46"/>
      <c r="UUB11" s="46"/>
      <c r="UUC11" s="46"/>
      <c r="UUD11" s="46"/>
      <c r="UUE11" s="46"/>
      <c r="UUF11" s="46"/>
      <c r="UUG11" s="46"/>
      <c r="UUH11" s="46"/>
      <c r="UUI11" s="46"/>
      <c r="UUJ11" s="46"/>
      <c r="UUK11" s="46"/>
      <c r="UUL11" s="46"/>
      <c r="UUM11" s="46"/>
      <c r="UUN11" s="46"/>
      <c r="UUO11" s="46"/>
      <c r="UUP11" s="46"/>
      <c r="UUQ11" s="46"/>
      <c r="UUR11" s="46"/>
      <c r="UUS11" s="46"/>
      <c r="UUT11" s="46"/>
      <c r="UUU11" s="46"/>
      <c r="UUV11" s="46"/>
      <c r="UUW11" s="46"/>
      <c r="UUX11" s="46"/>
      <c r="UUY11" s="46"/>
      <c r="UUZ11" s="46"/>
      <c r="UVA11" s="46"/>
      <c r="UVB11" s="46"/>
      <c r="UVC11" s="46"/>
      <c r="UVD11" s="46"/>
      <c r="UVE11" s="46"/>
      <c r="UVF11" s="46"/>
      <c r="UVG11" s="46"/>
      <c r="UVH11" s="46"/>
      <c r="UVI11" s="46"/>
      <c r="UVJ11" s="46"/>
      <c r="UVK11" s="46"/>
      <c r="UVL11" s="46"/>
      <c r="UVM11" s="46"/>
      <c r="UVN11" s="46"/>
      <c r="UVO11" s="46"/>
      <c r="UVP11" s="46"/>
      <c r="UVQ11" s="46"/>
      <c r="UVR11" s="46"/>
      <c r="UVS11" s="46"/>
      <c r="UVT11" s="46"/>
      <c r="UVU11" s="46"/>
      <c r="UVV11" s="46"/>
      <c r="UVW11" s="46"/>
      <c r="UVX11" s="46"/>
      <c r="UVY11" s="46"/>
      <c r="UVZ11" s="46"/>
      <c r="UWA11" s="46"/>
      <c r="UWB11" s="46"/>
      <c r="UWC11" s="46"/>
      <c r="UWD11" s="46"/>
      <c r="UWE11" s="46"/>
      <c r="UWF11" s="46"/>
      <c r="UWG11" s="46"/>
      <c r="UWH11" s="46"/>
      <c r="UWI11" s="46"/>
      <c r="UWJ11" s="46"/>
      <c r="UWK11" s="46"/>
      <c r="UWL11" s="46"/>
      <c r="UWM11" s="46"/>
      <c r="UWN11" s="46"/>
      <c r="UWO11" s="46"/>
      <c r="UWP11" s="46"/>
      <c r="UWQ11" s="46"/>
      <c r="UWR11" s="46"/>
      <c r="UWS11" s="46"/>
      <c r="UWT11" s="46"/>
      <c r="UWU11" s="46"/>
      <c r="UWV11" s="46"/>
      <c r="UWW11" s="46"/>
      <c r="UWX11" s="46"/>
      <c r="UWY11" s="46"/>
      <c r="UWZ11" s="46"/>
      <c r="UXA11" s="46"/>
      <c r="UXB11" s="46"/>
      <c r="UXC11" s="46"/>
      <c r="UXD11" s="46"/>
      <c r="UXE11" s="46"/>
      <c r="UXF11" s="46"/>
      <c r="UXG11" s="46"/>
      <c r="UXH11" s="46"/>
      <c r="UXI11" s="46"/>
      <c r="UXJ11" s="46"/>
      <c r="UXK11" s="46"/>
      <c r="UXL11" s="46"/>
      <c r="UXM11" s="46"/>
      <c r="UXN11" s="46"/>
      <c r="UXO11" s="46"/>
      <c r="UXP11" s="46"/>
      <c r="UXQ11" s="46"/>
      <c r="UXR11" s="46"/>
      <c r="UXS11" s="46"/>
      <c r="UXT11" s="46"/>
      <c r="UXU11" s="46"/>
      <c r="UXV11" s="46"/>
      <c r="UXW11" s="46"/>
      <c r="UXX11" s="46"/>
      <c r="UXY11" s="46"/>
      <c r="UXZ11" s="46"/>
      <c r="UYA11" s="46"/>
      <c r="UYB11" s="46"/>
      <c r="UYC11" s="46"/>
      <c r="UYD11" s="46"/>
      <c r="UYE11" s="46"/>
      <c r="UYF11" s="46"/>
      <c r="UYG11" s="46"/>
      <c r="UYH11" s="46"/>
      <c r="UYI11" s="46"/>
      <c r="UYJ11" s="46"/>
      <c r="UYK11" s="46"/>
      <c r="UYL11" s="46"/>
      <c r="UYM11" s="46"/>
      <c r="UYN11" s="46"/>
      <c r="UYO11" s="46"/>
      <c r="UYP11" s="46"/>
      <c r="UYQ11" s="46"/>
      <c r="UYR11" s="46"/>
      <c r="UYS11" s="46"/>
      <c r="UYT11" s="46"/>
      <c r="UYU11" s="46"/>
      <c r="UYV11" s="46"/>
      <c r="UYW11" s="46"/>
      <c r="UYX11" s="46"/>
      <c r="UYY11" s="46"/>
      <c r="UYZ11" s="46"/>
      <c r="UZA11" s="46"/>
      <c r="UZB11" s="46"/>
      <c r="UZC11" s="46"/>
      <c r="UZD11" s="46"/>
      <c r="UZE11" s="46"/>
      <c r="UZF11" s="46"/>
      <c r="UZG11" s="46"/>
      <c r="UZH11" s="46"/>
      <c r="UZI11" s="46"/>
      <c r="UZJ11" s="46"/>
      <c r="UZK11" s="46"/>
      <c r="UZL11" s="46"/>
      <c r="UZM11" s="46"/>
      <c r="UZN11" s="46"/>
      <c r="UZO11" s="46"/>
      <c r="UZP11" s="46"/>
      <c r="UZQ11" s="46"/>
      <c r="UZR11" s="46"/>
      <c r="UZS11" s="46"/>
      <c r="UZT11" s="46"/>
      <c r="UZU11" s="46"/>
      <c r="UZV11" s="46"/>
      <c r="UZW11" s="46"/>
      <c r="UZX11" s="46"/>
      <c r="UZY11" s="46"/>
      <c r="UZZ11" s="46"/>
      <c r="VAA11" s="46"/>
      <c r="VAB11" s="46"/>
      <c r="VAC11" s="46"/>
      <c r="VAD11" s="46"/>
      <c r="VAE11" s="46"/>
      <c r="VAF11" s="46"/>
      <c r="VAG11" s="46"/>
      <c r="VAH11" s="46"/>
      <c r="VAI11" s="46"/>
      <c r="VAJ11" s="46"/>
      <c r="VAK11" s="46"/>
      <c r="VAL11" s="46"/>
      <c r="VAM11" s="46"/>
      <c r="VAN11" s="46"/>
      <c r="VAO11" s="46"/>
      <c r="VAP11" s="46"/>
      <c r="VAQ11" s="46"/>
      <c r="VAR11" s="46"/>
      <c r="VAS11" s="46"/>
      <c r="VAT11" s="46"/>
      <c r="VAU11" s="46"/>
      <c r="VAV11" s="46"/>
      <c r="VAW11" s="46"/>
      <c r="VAX11" s="46"/>
      <c r="VAY11" s="46"/>
      <c r="VAZ11" s="46"/>
      <c r="VBA11" s="46"/>
      <c r="VBB11" s="46"/>
      <c r="VBC11" s="46"/>
      <c r="VBD11" s="46"/>
      <c r="VBE11" s="46"/>
      <c r="VBF11" s="46"/>
      <c r="VBG11" s="46"/>
      <c r="VBH11" s="46"/>
      <c r="VBI11" s="46"/>
      <c r="VBJ11" s="46"/>
      <c r="VBK11" s="46"/>
      <c r="VBL11" s="46"/>
      <c r="VBM11" s="46"/>
      <c r="VBN11" s="46"/>
      <c r="VBO11" s="46"/>
      <c r="VBP11" s="46"/>
      <c r="VBQ11" s="46"/>
      <c r="VBR11" s="46"/>
      <c r="VBS11" s="46"/>
      <c r="VBT11" s="46"/>
      <c r="VBU11" s="46"/>
      <c r="VBV11" s="46"/>
      <c r="VBW11" s="46"/>
      <c r="VBX11" s="46"/>
      <c r="VBY11" s="46"/>
      <c r="VBZ11" s="46"/>
      <c r="VCA11" s="46"/>
      <c r="VCB11" s="46"/>
      <c r="VCC11" s="46"/>
      <c r="VCD11" s="46"/>
      <c r="VCE11" s="46"/>
      <c r="VCF11" s="46"/>
      <c r="VCG11" s="46"/>
      <c r="VCH11" s="46"/>
      <c r="VCI11" s="46"/>
      <c r="VCJ11" s="46"/>
      <c r="VCK11" s="46"/>
      <c r="VCL11" s="46"/>
      <c r="VCM11" s="46"/>
      <c r="VCN11" s="46"/>
      <c r="VCO11" s="46"/>
      <c r="VCP11" s="46"/>
      <c r="VCQ11" s="46"/>
      <c r="VCR11" s="46"/>
      <c r="VCS11" s="46"/>
      <c r="VCT11" s="46"/>
      <c r="VCU11" s="46"/>
      <c r="VCV11" s="46"/>
      <c r="VCW11" s="46"/>
      <c r="VCX11" s="46"/>
      <c r="VCY11" s="46"/>
      <c r="VCZ11" s="46"/>
      <c r="VDA11" s="46"/>
      <c r="VDB11" s="46"/>
      <c r="VDC11" s="46"/>
      <c r="VDD11" s="46"/>
      <c r="VDE11" s="46"/>
      <c r="VDF11" s="46"/>
      <c r="VDG11" s="46"/>
      <c r="VDH11" s="46"/>
      <c r="VDI11" s="46"/>
      <c r="VDJ11" s="46"/>
      <c r="VDK11" s="46"/>
      <c r="VDL11" s="46"/>
      <c r="VDM11" s="46"/>
      <c r="VDN11" s="46"/>
      <c r="VDO11" s="46"/>
      <c r="VDP11" s="46"/>
      <c r="VDQ11" s="46"/>
      <c r="VDR11" s="46"/>
      <c r="VDS11" s="46"/>
      <c r="VDT11" s="46"/>
      <c r="VDU11" s="46"/>
      <c r="VDV11" s="46"/>
      <c r="VDW11" s="46"/>
      <c r="VDX11" s="46"/>
      <c r="VDY11" s="46"/>
      <c r="VDZ11" s="46"/>
      <c r="VEA11" s="46"/>
      <c r="VEB11" s="46"/>
      <c r="VEC11" s="46"/>
      <c r="VED11" s="46"/>
      <c r="VEE11" s="46"/>
      <c r="VEF11" s="46"/>
      <c r="VEG11" s="46"/>
      <c r="VEH11" s="46"/>
      <c r="VEI11" s="46"/>
      <c r="VEJ11" s="46"/>
      <c r="VEK11" s="46"/>
      <c r="VEL11" s="46"/>
      <c r="VEM11" s="46"/>
      <c r="VEN11" s="46"/>
      <c r="VEO11" s="46"/>
      <c r="VEP11" s="46"/>
      <c r="VEQ11" s="46"/>
      <c r="VER11" s="46"/>
      <c r="VES11" s="46"/>
      <c r="VET11" s="46"/>
      <c r="VEU11" s="46"/>
      <c r="VEV11" s="46"/>
      <c r="VEW11" s="46"/>
      <c r="VEX11" s="46"/>
      <c r="VEY11" s="46"/>
      <c r="VEZ11" s="46"/>
      <c r="VFA11" s="46"/>
      <c r="VFB11" s="46"/>
      <c r="VFC11" s="46"/>
      <c r="VFD11" s="46"/>
      <c r="VFE11" s="46"/>
      <c r="VFF11" s="46"/>
      <c r="VFG11" s="46"/>
      <c r="VFH11" s="46"/>
      <c r="VFI11" s="46"/>
      <c r="VFJ11" s="46"/>
      <c r="VFK11" s="46"/>
      <c r="VFL11" s="46"/>
      <c r="VFM11" s="46"/>
      <c r="VFN11" s="46"/>
      <c r="VFO11" s="46"/>
      <c r="VFP11" s="46"/>
      <c r="VFQ11" s="46"/>
      <c r="VFR11" s="46"/>
      <c r="VFS11" s="46"/>
      <c r="VFT11" s="46"/>
      <c r="VFU11" s="46"/>
      <c r="VFV11" s="46"/>
      <c r="VFW11" s="46"/>
      <c r="VFX11" s="46"/>
      <c r="VFY11" s="46"/>
      <c r="VFZ11" s="46"/>
      <c r="VGA11" s="46"/>
      <c r="VGB11" s="46"/>
      <c r="VGC11" s="46"/>
      <c r="VGD11" s="46"/>
      <c r="VGE11" s="46"/>
      <c r="VGF11" s="46"/>
      <c r="VGG11" s="46"/>
      <c r="VGH11" s="46"/>
      <c r="VGI11" s="46"/>
      <c r="VGJ11" s="46"/>
      <c r="VGK11" s="46"/>
      <c r="VGL11" s="46"/>
      <c r="VGM11" s="46"/>
      <c r="VGN11" s="46"/>
      <c r="VGO11" s="46"/>
      <c r="VGP11" s="46"/>
      <c r="VGQ11" s="46"/>
      <c r="VGR11" s="46"/>
      <c r="VGS11" s="46"/>
      <c r="VGT11" s="46"/>
      <c r="VGU11" s="46"/>
      <c r="VGV11" s="46"/>
      <c r="VGW11" s="46"/>
      <c r="VGX11" s="46"/>
      <c r="VGY11" s="46"/>
      <c r="VGZ11" s="46"/>
      <c r="VHA11" s="46"/>
      <c r="VHB11" s="46"/>
      <c r="VHC11" s="46"/>
      <c r="VHD11" s="46"/>
      <c r="VHE11" s="46"/>
      <c r="VHF11" s="46"/>
      <c r="VHG11" s="46"/>
      <c r="VHH11" s="46"/>
      <c r="VHI11" s="46"/>
      <c r="VHJ11" s="46"/>
      <c r="VHK11" s="46"/>
      <c r="VHL11" s="46"/>
      <c r="VHM11" s="46"/>
      <c r="VHN11" s="46"/>
      <c r="VHO11" s="46"/>
      <c r="VHP11" s="46"/>
      <c r="VHQ11" s="46"/>
      <c r="VHR11" s="46"/>
      <c r="VHS11" s="46"/>
      <c r="VHT11" s="46"/>
      <c r="VHU11" s="46"/>
      <c r="VHV11" s="46"/>
      <c r="VHW11" s="46"/>
      <c r="VHX11" s="46"/>
      <c r="VHY11" s="46"/>
      <c r="VHZ11" s="46"/>
      <c r="VIA11" s="46"/>
      <c r="VIB11" s="46"/>
      <c r="VIC11" s="46"/>
      <c r="VID11" s="46"/>
      <c r="VIE11" s="46"/>
      <c r="VIF11" s="46"/>
      <c r="VIG11" s="46"/>
      <c r="VIH11" s="46"/>
      <c r="VII11" s="46"/>
      <c r="VIJ11" s="46"/>
      <c r="VIK11" s="46"/>
      <c r="VIL11" s="46"/>
      <c r="VIM11" s="46"/>
      <c r="VIN11" s="46"/>
      <c r="VIO11" s="46"/>
      <c r="VIP11" s="46"/>
      <c r="VIQ11" s="46"/>
      <c r="VIR11" s="46"/>
      <c r="VIS11" s="46"/>
      <c r="VIT11" s="46"/>
      <c r="VIU11" s="46"/>
      <c r="VIV11" s="46"/>
      <c r="VIW11" s="46"/>
      <c r="VIX11" s="46"/>
      <c r="VIY11" s="46"/>
      <c r="VIZ11" s="46"/>
      <c r="VJA11" s="46"/>
      <c r="VJB11" s="46"/>
      <c r="VJC11" s="46"/>
      <c r="VJD11" s="46"/>
      <c r="VJE11" s="46"/>
      <c r="VJF11" s="46"/>
      <c r="VJG11" s="46"/>
      <c r="VJH11" s="46"/>
      <c r="VJI11" s="46"/>
      <c r="VJJ11" s="46"/>
      <c r="VJK11" s="46"/>
      <c r="VJL11" s="46"/>
      <c r="VJM11" s="46"/>
      <c r="VJN11" s="46"/>
      <c r="VJO11" s="46"/>
      <c r="VJP11" s="46"/>
      <c r="VJQ11" s="46"/>
      <c r="VJR11" s="46"/>
      <c r="VJS11" s="46"/>
      <c r="VJT11" s="46"/>
      <c r="VJU11" s="46"/>
      <c r="VJV11" s="46"/>
      <c r="VJW11" s="46"/>
      <c r="VJX11" s="46"/>
      <c r="VJY11" s="46"/>
      <c r="VJZ11" s="46"/>
      <c r="VKA11" s="46"/>
      <c r="VKB11" s="46"/>
      <c r="VKC11" s="46"/>
      <c r="VKD11" s="46"/>
      <c r="VKE11" s="46"/>
      <c r="VKF11" s="46"/>
      <c r="VKG11" s="46"/>
      <c r="VKH11" s="46"/>
      <c r="VKI11" s="46"/>
      <c r="VKJ11" s="46"/>
      <c r="VKK11" s="46"/>
      <c r="VKL11" s="46"/>
      <c r="VKM11" s="46"/>
      <c r="VKN11" s="46"/>
      <c r="VKO11" s="46"/>
      <c r="VKP11" s="46"/>
      <c r="VKQ11" s="46"/>
      <c r="VKR11" s="46"/>
      <c r="VKS11" s="46"/>
      <c r="VKT11" s="46"/>
      <c r="VKU11" s="46"/>
      <c r="VKV11" s="46"/>
      <c r="VKW11" s="46"/>
      <c r="VKX11" s="46"/>
      <c r="VKY11" s="46"/>
      <c r="VKZ11" s="46"/>
      <c r="VLA11" s="46"/>
      <c r="VLB11" s="46"/>
      <c r="VLC11" s="46"/>
      <c r="VLD11" s="46"/>
      <c r="VLE11" s="46"/>
      <c r="VLF11" s="46"/>
      <c r="VLG11" s="46"/>
      <c r="VLH11" s="46"/>
      <c r="VLI11" s="46"/>
      <c r="VLJ11" s="46"/>
      <c r="VLK11" s="46"/>
      <c r="VLL11" s="46"/>
      <c r="VLM11" s="46"/>
      <c r="VLN11" s="46"/>
      <c r="VLO11" s="46"/>
      <c r="VLP11" s="46"/>
      <c r="VLQ11" s="46"/>
      <c r="VLR11" s="46"/>
      <c r="VLS11" s="46"/>
      <c r="VLT11" s="46"/>
      <c r="VLU11" s="46"/>
      <c r="VLV11" s="46"/>
      <c r="VLW11" s="46"/>
      <c r="VLX11" s="46"/>
      <c r="VLY11" s="46"/>
      <c r="VLZ11" s="46"/>
      <c r="VMA11" s="46"/>
      <c r="VMB11" s="46"/>
      <c r="VMC11" s="46"/>
      <c r="VMD11" s="46"/>
      <c r="VME11" s="46"/>
      <c r="VMF11" s="46"/>
      <c r="VMG11" s="46"/>
      <c r="VMH11" s="46"/>
      <c r="VMI11" s="46"/>
      <c r="VMJ11" s="46"/>
      <c r="VMK11" s="46"/>
      <c r="VML11" s="46"/>
      <c r="VMM11" s="46"/>
      <c r="VMN11" s="46"/>
      <c r="VMO11" s="46"/>
      <c r="VMP11" s="46"/>
      <c r="VMQ11" s="46"/>
      <c r="VMR11" s="46"/>
      <c r="VMS11" s="46"/>
      <c r="VMT11" s="46"/>
      <c r="VMU11" s="46"/>
      <c r="VMV11" s="46"/>
      <c r="VMW11" s="46"/>
      <c r="VMX11" s="46"/>
      <c r="VMY11" s="46"/>
      <c r="VMZ11" s="46"/>
      <c r="VNA11" s="46"/>
      <c r="VNB11" s="46"/>
      <c r="VNC11" s="46"/>
      <c r="VND11" s="46"/>
      <c r="VNE11" s="46"/>
      <c r="VNF11" s="46"/>
      <c r="VNG11" s="46"/>
      <c r="VNH11" s="46"/>
      <c r="VNI11" s="46"/>
      <c r="VNJ11" s="46"/>
      <c r="VNK11" s="46"/>
      <c r="VNL11" s="46"/>
      <c r="VNM11" s="46"/>
      <c r="VNN11" s="46"/>
      <c r="VNO11" s="46"/>
      <c r="VNP11" s="46"/>
      <c r="VNQ11" s="46"/>
      <c r="VNR11" s="46"/>
      <c r="VNS11" s="46"/>
      <c r="VNT11" s="46"/>
      <c r="VNU11" s="46"/>
      <c r="VNV11" s="46"/>
      <c r="VNW11" s="46"/>
      <c r="VNX11" s="46"/>
      <c r="VNY11" s="46"/>
      <c r="VNZ11" s="46"/>
      <c r="VOA11" s="46"/>
      <c r="VOB11" s="46"/>
      <c r="VOC11" s="46"/>
      <c r="VOD11" s="46"/>
      <c r="VOE11" s="46"/>
      <c r="VOF11" s="46"/>
      <c r="VOG11" s="46"/>
      <c r="VOH11" s="46"/>
      <c r="VOI11" s="46"/>
      <c r="VOJ11" s="46"/>
      <c r="VOK11" s="46"/>
      <c r="VOL11" s="46"/>
      <c r="VOM11" s="46"/>
      <c r="VON11" s="46"/>
      <c r="VOO11" s="46"/>
      <c r="VOP11" s="46"/>
      <c r="VOQ11" s="46"/>
      <c r="VOR11" s="46"/>
      <c r="VOS11" s="46"/>
      <c r="VOT11" s="46"/>
      <c r="VOU11" s="46"/>
      <c r="VOV11" s="46"/>
      <c r="VOW11" s="46"/>
      <c r="VOX11" s="46"/>
      <c r="VOY11" s="46"/>
      <c r="VOZ11" s="46"/>
      <c r="VPA11" s="46"/>
      <c r="VPB11" s="46"/>
      <c r="VPC11" s="46"/>
      <c r="VPD11" s="46"/>
      <c r="VPE11" s="46"/>
      <c r="VPF11" s="46"/>
      <c r="VPG11" s="46"/>
      <c r="VPH11" s="46"/>
      <c r="VPI11" s="46"/>
      <c r="VPJ11" s="46"/>
      <c r="VPK11" s="46"/>
      <c r="VPL11" s="46"/>
      <c r="VPM11" s="46"/>
      <c r="VPN11" s="46"/>
      <c r="VPO11" s="46"/>
      <c r="VPP11" s="46"/>
      <c r="VPQ11" s="46"/>
      <c r="VPR11" s="46"/>
      <c r="VPS11" s="46"/>
      <c r="VPT11" s="46"/>
      <c r="VPU11" s="46"/>
      <c r="VPV11" s="46"/>
      <c r="VPW11" s="46"/>
      <c r="VPX11" s="46"/>
      <c r="VPY11" s="46"/>
      <c r="VPZ11" s="46"/>
      <c r="VQA11" s="46"/>
      <c r="VQB11" s="46"/>
      <c r="VQC11" s="46"/>
      <c r="VQD11" s="46"/>
      <c r="VQE11" s="46"/>
      <c r="VQF11" s="46"/>
      <c r="VQG11" s="46"/>
      <c r="VQH11" s="46"/>
      <c r="VQI11" s="46"/>
      <c r="VQJ11" s="46"/>
      <c r="VQK11" s="46"/>
      <c r="VQL11" s="46"/>
      <c r="VQM11" s="46"/>
      <c r="VQN11" s="46"/>
      <c r="VQO11" s="46"/>
      <c r="VQP11" s="46"/>
      <c r="VQQ11" s="46"/>
      <c r="VQR11" s="46"/>
      <c r="VQS11" s="46"/>
      <c r="VQT11" s="46"/>
      <c r="VQU11" s="46"/>
      <c r="VQV11" s="46"/>
      <c r="VQW11" s="46"/>
      <c r="VQX11" s="46"/>
      <c r="VQY11" s="46"/>
      <c r="VQZ11" s="46"/>
      <c r="VRA11" s="46"/>
      <c r="VRB11" s="46"/>
      <c r="VRC11" s="46"/>
      <c r="VRD11" s="46"/>
      <c r="VRE11" s="46"/>
      <c r="VRF11" s="46"/>
      <c r="VRG11" s="46"/>
      <c r="VRH11" s="46"/>
      <c r="VRI11" s="46"/>
      <c r="VRJ11" s="46"/>
      <c r="VRK11" s="46"/>
      <c r="VRL11" s="46"/>
      <c r="VRM11" s="46"/>
      <c r="VRN11" s="46"/>
      <c r="VRO11" s="46"/>
      <c r="VRP11" s="46"/>
      <c r="VRQ11" s="46"/>
      <c r="VRR11" s="46"/>
      <c r="VRS11" s="46"/>
      <c r="VRT11" s="46"/>
      <c r="VRU11" s="46"/>
      <c r="VRV11" s="46"/>
      <c r="VRW11" s="46"/>
      <c r="VRX11" s="46"/>
      <c r="VRY11" s="46"/>
      <c r="VRZ11" s="46"/>
      <c r="VSA11" s="46"/>
      <c r="VSB11" s="46"/>
      <c r="VSC11" s="46"/>
      <c r="VSD11" s="46"/>
      <c r="VSE11" s="46"/>
      <c r="VSF11" s="46"/>
      <c r="VSG11" s="46"/>
      <c r="VSH11" s="46"/>
      <c r="VSI11" s="46"/>
      <c r="VSJ11" s="46"/>
      <c r="VSK11" s="46"/>
      <c r="VSL11" s="46"/>
      <c r="VSM11" s="46"/>
      <c r="VSN11" s="46"/>
      <c r="VSO11" s="46"/>
      <c r="VSP11" s="46"/>
      <c r="VSQ11" s="46"/>
      <c r="VSR11" s="46"/>
      <c r="VSS11" s="46"/>
      <c r="VST11" s="46"/>
      <c r="VSU11" s="46"/>
      <c r="VSV11" s="46"/>
      <c r="VSW11" s="46"/>
      <c r="VSX11" s="46"/>
      <c r="VSY11" s="46"/>
      <c r="VSZ11" s="46"/>
      <c r="VTA11" s="46"/>
      <c r="VTB11" s="46"/>
      <c r="VTC11" s="46"/>
      <c r="VTD11" s="46"/>
      <c r="VTE11" s="46"/>
      <c r="VTF11" s="46"/>
      <c r="VTG11" s="46"/>
      <c r="VTH11" s="46"/>
      <c r="VTI11" s="46"/>
      <c r="VTJ11" s="46"/>
      <c r="VTK11" s="46"/>
      <c r="VTL11" s="46"/>
      <c r="VTM11" s="46"/>
      <c r="VTN11" s="46"/>
      <c r="VTO11" s="46"/>
      <c r="VTP11" s="46"/>
      <c r="VTQ11" s="46"/>
      <c r="VTR11" s="46"/>
      <c r="VTS11" s="46"/>
      <c r="VTT11" s="46"/>
      <c r="VTU11" s="46"/>
      <c r="VTV11" s="46"/>
      <c r="VTW11" s="46"/>
      <c r="VTX11" s="46"/>
      <c r="VTY11" s="46"/>
      <c r="VTZ11" s="46"/>
      <c r="VUA11" s="46"/>
      <c r="VUB11" s="46"/>
      <c r="VUC11" s="46"/>
      <c r="VUD11" s="46"/>
      <c r="VUE11" s="46"/>
      <c r="VUF11" s="46"/>
      <c r="VUG11" s="46"/>
      <c r="VUH11" s="46"/>
      <c r="VUI11" s="46"/>
      <c r="VUJ11" s="46"/>
      <c r="VUK11" s="46"/>
      <c r="VUL11" s="46"/>
      <c r="VUM11" s="46"/>
      <c r="VUN11" s="46"/>
      <c r="VUO11" s="46"/>
      <c r="VUP11" s="46"/>
      <c r="VUQ11" s="46"/>
      <c r="VUR11" s="46"/>
      <c r="VUS11" s="46"/>
      <c r="VUT11" s="46"/>
      <c r="VUU11" s="46"/>
      <c r="VUV11" s="46"/>
      <c r="VUW11" s="46"/>
      <c r="VUX11" s="46"/>
      <c r="VUY11" s="46"/>
      <c r="VUZ11" s="46"/>
      <c r="VVA11" s="46"/>
      <c r="VVB11" s="46"/>
      <c r="VVC11" s="46"/>
      <c r="VVD11" s="46"/>
      <c r="VVE11" s="46"/>
      <c r="VVF11" s="46"/>
      <c r="VVG11" s="46"/>
      <c r="VVH11" s="46"/>
      <c r="VVI11" s="46"/>
      <c r="VVJ11" s="46"/>
      <c r="VVK11" s="46"/>
      <c r="VVL11" s="46"/>
      <c r="VVM11" s="46"/>
      <c r="VVN11" s="46"/>
      <c r="VVO11" s="46"/>
      <c r="VVP11" s="46"/>
      <c r="VVQ11" s="46"/>
      <c r="VVR11" s="46"/>
      <c r="VVS11" s="46"/>
      <c r="VVT11" s="46"/>
      <c r="VVU11" s="46"/>
      <c r="VVV11" s="46"/>
      <c r="VVW11" s="46"/>
      <c r="VVX11" s="46"/>
      <c r="VVY11" s="46"/>
      <c r="VVZ11" s="46"/>
      <c r="VWA11" s="46"/>
      <c r="VWB11" s="46"/>
      <c r="VWC11" s="46"/>
      <c r="VWD11" s="46"/>
      <c r="VWE11" s="46"/>
      <c r="VWF11" s="46"/>
      <c r="VWG11" s="46"/>
      <c r="VWH11" s="46"/>
      <c r="VWI11" s="46"/>
      <c r="VWJ11" s="46"/>
      <c r="VWK11" s="46"/>
      <c r="VWL11" s="46"/>
      <c r="VWM11" s="46"/>
      <c r="VWN11" s="46"/>
      <c r="VWO11" s="46"/>
      <c r="VWP11" s="46"/>
      <c r="VWQ11" s="46"/>
      <c r="VWR11" s="46"/>
      <c r="VWS11" s="46"/>
      <c r="VWT11" s="46"/>
      <c r="VWU11" s="46"/>
      <c r="VWV11" s="46"/>
      <c r="VWW11" s="46"/>
      <c r="VWX11" s="46"/>
      <c r="VWY11" s="46"/>
      <c r="VWZ11" s="46"/>
      <c r="VXA11" s="46"/>
      <c r="VXB11" s="46"/>
      <c r="VXC11" s="46"/>
      <c r="VXD11" s="46"/>
      <c r="VXE11" s="46"/>
      <c r="VXF11" s="46"/>
      <c r="VXG11" s="46"/>
      <c r="VXH11" s="46"/>
      <c r="VXI11" s="46"/>
      <c r="VXJ11" s="46"/>
      <c r="VXK11" s="46"/>
      <c r="VXL11" s="46"/>
      <c r="VXM11" s="46"/>
      <c r="VXN11" s="46"/>
      <c r="VXO11" s="46"/>
      <c r="VXP11" s="46"/>
      <c r="VXQ11" s="46"/>
      <c r="VXR11" s="46"/>
      <c r="VXS11" s="46"/>
      <c r="VXT11" s="46"/>
      <c r="VXU11" s="46"/>
      <c r="VXV11" s="46"/>
      <c r="VXW11" s="46"/>
      <c r="VXX11" s="46"/>
      <c r="VXY11" s="46"/>
      <c r="VXZ11" s="46"/>
      <c r="VYA11" s="46"/>
      <c r="VYB11" s="46"/>
      <c r="VYC11" s="46"/>
      <c r="VYD11" s="46"/>
      <c r="VYE11" s="46"/>
      <c r="VYF11" s="46"/>
      <c r="VYG11" s="46"/>
      <c r="VYH11" s="46"/>
      <c r="VYI11" s="46"/>
      <c r="VYJ11" s="46"/>
      <c r="VYK11" s="46"/>
      <c r="VYL11" s="46"/>
      <c r="VYM11" s="46"/>
      <c r="VYN11" s="46"/>
      <c r="VYO11" s="46"/>
      <c r="VYP11" s="46"/>
      <c r="VYQ11" s="46"/>
      <c r="VYR11" s="46"/>
      <c r="VYS11" s="46"/>
      <c r="VYT11" s="46"/>
      <c r="VYU11" s="46"/>
      <c r="VYV11" s="46"/>
      <c r="VYW11" s="46"/>
      <c r="VYX11" s="46"/>
      <c r="VYY11" s="46"/>
      <c r="VYZ11" s="46"/>
      <c r="VZA11" s="46"/>
      <c r="VZB11" s="46"/>
      <c r="VZC11" s="46"/>
      <c r="VZD11" s="46"/>
      <c r="VZE11" s="46"/>
      <c r="VZF11" s="46"/>
      <c r="VZG11" s="46"/>
      <c r="VZH11" s="46"/>
      <c r="VZI11" s="46"/>
      <c r="VZJ11" s="46"/>
      <c r="VZK11" s="46"/>
      <c r="VZL11" s="46"/>
      <c r="VZM11" s="46"/>
      <c r="VZN11" s="46"/>
      <c r="VZO11" s="46"/>
      <c r="VZP11" s="46"/>
      <c r="VZQ11" s="46"/>
      <c r="VZR11" s="46"/>
      <c r="VZS11" s="46"/>
      <c r="VZT11" s="46"/>
      <c r="VZU11" s="46"/>
      <c r="VZV11" s="46"/>
      <c r="VZW11" s="46"/>
      <c r="VZX11" s="46"/>
      <c r="VZY11" s="46"/>
      <c r="VZZ11" s="46"/>
      <c r="WAA11" s="46"/>
      <c r="WAB11" s="46"/>
      <c r="WAC11" s="46"/>
      <c r="WAD11" s="46"/>
      <c r="WAE11" s="46"/>
      <c r="WAF11" s="46"/>
      <c r="WAG11" s="46"/>
      <c r="WAH11" s="46"/>
      <c r="WAI11" s="46"/>
      <c r="WAJ11" s="46"/>
      <c r="WAK11" s="46"/>
      <c r="WAL11" s="46"/>
      <c r="WAM11" s="46"/>
      <c r="WAN11" s="46"/>
      <c r="WAO11" s="46"/>
      <c r="WAP11" s="46"/>
      <c r="WAQ11" s="46"/>
      <c r="WAR11" s="46"/>
      <c r="WAS11" s="46"/>
      <c r="WAT11" s="46"/>
      <c r="WAU11" s="46"/>
      <c r="WAV11" s="46"/>
      <c r="WAW11" s="46"/>
      <c r="WAX11" s="46"/>
      <c r="WAY11" s="46"/>
      <c r="WAZ11" s="46"/>
      <c r="WBA11" s="46"/>
      <c r="WBB11" s="46"/>
      <c r="WBC11" s="46"/>
      <c r="WBD11" s="46"/>
      <c r="WBE11" s="46"/>
      <c r="WBF11" s="46"/>
      <c r="WBG11" s="46"/>
      <c r="WBH11" s="46"/>
      <c r="WBI11" s="46"/>
      <c r="WBJ11" s="46"/>
      <c r="WBK11" s="46"/>
      <c r="WBL11" s="46"/>
      <c r="WBM11" s="46"/>
      <c r="WBN11" s="46"/>
      <c r="WBO11" s="46"/>
      <c r="WBP11" s="46"/>
      <c r="WBQ11" s="46"/>
      <c r="WBR11" s="46"/>
      <c r="WBS11" s="46"/>
      <c r="WBT11" s="46"/>
      <c r="WBU11" s="46"/>
      <c r="WBV11" s="46"/>
      <c r="WBW11" s="46"/>
      <c r="WBX11" s="46"/>
      <c r="WBY11" s="46"/>
      <c r="WBZ11" s="46"/>
      <c r="WCA11" s="46"/>
      <c r="WCB11" s="46"/>
      <c r="WCC11" s="46"/>
      <c r="WCD11" s="46"/>
      <c r="WCE11" s="46"/>
      <c r="WCF11" s="46"/>
      <c r="WCG11" s="46"/>
      <c r="WCH11" s="46"/>
      <c r="WCI11" s="46"/>
      <c r="WCJ11" s="46"/>
      <c r="WCK11" s="46"/>
      <c r="WCL11" s="46"/>
      <c r="WCM11" s="46"/>
      <c r="WCN11" s="46"/>
      <c r="WCO11" s="46"/>
      <c r="WCP11" s="46"/>
      <c r="WCQ11" s="46"/>
      <c r="WCR11" s="46"/>
      <c r="WCS11" s="46"/>
      <c r="WCT11" s="46"/>
      <c r="WCU11" s="46"/>
      <c r="WCV11" s="46"/>
      <c r="WCW11" s="46"/>
      <c r="WCX11" s="46"/>
      <c r="WCY11" s="46"/>
      <c r="WCZ11" s="46"/>
      <c r="WDA11" s="46"/>
      <c r="WDB11" s="46"/>
      <c r="WDC11" s="46"/>
      <c r="WDD11" s="46"/>
      <c r="WDE11" s="46"/>
      <c r="WDF11" s="46"/>
      <c r="WDG11" s="46"/>
      <c r="WDH11" s="46"/>
      <c r="WDI11" s="46"/>
      <c r="WDJ11" s="46"/>
      <c r="WDK11" s="46"/>
      <c r="WDL11" s="46"/>
      <c r="WDM11" s="46"/>
      <c r="WDN11" s="46"/>
      <c r="WDO11" s="46"/>
      <c r="WDP11" s="46"/>
      <c r="WDQ11" s="46"/>
      <c r="WDR11" s="46"/>
      <c r="WDS11" s="46"/>
      <c r="WDT11" s="46"/>
      <c r="WDU11" s="46"/>
      <c r="WDV11" s="46"/>
      <c r="WDW11" s="46"/>
      <c r="WDX11" s="46"/>
      <c r="WDY11" s="46"/>
      <c r="WDZ11" s="46"/>
      <c r="WEA11" s="46"/>
      <c r="WEB11" s="46"/>
      <c r="WEC11" s="46"/>
      <c r="WED11" s="46"/>
      <c r="WEE11" s="46"/>
      <c r="WEF11" s="46"/>
      <c r="WEG11" s="46"/>
      <c r="WEH11" s="46"/>
      <c r="WEI11" s="46"/>
      <c r="WEJ11" s="46"/>
      <c r="WEK11" s="46"/>
      <c r="WEL11" s="46"/>
      <c r="WEM11" s="46"/>
      <c r="WEN11" s="46"/>
      <c r="WEO11" s="46"/>
      <c r="WEP11" s="46"/>
      <c r="WEQ11" s="46"/>
      <c r="WER11" s="46"/>
      <c r="WES11" s="46"/>
      <c r="WET11" s="46"/>
      <c r="WEU11" s="46"/>
      <c r="WEV11" s="46"/>
      <c r="WEW11" s="46"/>
      <c r="WEX11" s="46"/>
      <c r="WEY11" s="46"/>
      <c r="WEZ11" s="46"/>
      <c r="WFA11" s="46"/>
      <c r="WFB11" s="46"/>
      <c r="WFC11" s="46"/>
      <c r="WFD11" s="46"/>
      <c r="WFE11" s="46"/>
      <c r="WFF11" s="46"/>
      <c r="WFG11" s="46"/>
      <c r="WFH11" s="46"/>
      <c r="WFI11" s="46"/>
      <c r="WFJ11" s="46"/>
      <c r="WFK11" s="46"/>
      <c r="WFL11" s="46"/>
      <c r="WFM11" s="46"/>
      <c r="WFN11" s="46"/>
      <c r="WFO11" s="46"/>
      <c r="WFP11" s="46"/>
      <c r="WFQ11" s="46"/>
      <c r="WFR11" s="46"/>
      <c r="WFS11" s="46"/>
      <c r="WFT11" s="46"/>
      <c r="WFU11" s="46"/>
      <c r="WFV11" s="46"/>
      <c r="WFW11" s="46"/>
      <c r="WFX11" s="46"/>
      <c r="WFY11" s="46"/>
      <c r="WFZ11" s="46"/>
      <c r="WGA11" s="46"/>
      <c r="WGB11" s="46"/>
      <c r="WGC11" s="46"/>
      <c r="WGD11" s="46"/>
      <c r="WGE11" s="46"/>
      <c r="WGF11" s="46"/>
      <c r="WGG11" s="46"/>
      <c r="WGH11" s="46"/>
      <c r="WGI11" s="46"/>
      <c r="WGJ11" s="46"/>
      <c r="WGK11" s="46"/>
      <c r="WGL11" s="46"/>
      <c r="WGM11" s="46"/>
      <c r="WGN11" s="46"/>
      <c r="WGO11" s="46"/>
      <c r="WGP11" s="46"/>
      <c r="WGQ11" s="46"/>
      <c r="WGR11" s="46"/>
      <c r="WGS11" s="46"/>
      <c r="WGT11" s="46"/>
      <c r="WGU11" s="46"/>
      <c r="WGV11" s="46"/>
      <c r="WGW11" s="46"/>
      <c r="WGX11" s="46"/>
      <c r="WGY11" s="46"/>
      <c r="WGZ11" s="46"/>
      <c r="WHA11" s="46"/>
      <c r="WHB11" s="46"/>
      <c r="WHC11" s="46"/>
      <c r="WHD11" s="46"/>
      <c r="WHE11" s="46"/>
      <c r="WHF11" s="46"/>
      <c r="WHG11" s="46"/>
      <c r="WHH11" s="46"/>
      <c r="WHI11" s="46"/>
      <c r="WHJ11" s="46"/>
      <c r="WHK11" s="46"/>
      <c r="WHL11" s="46"/>
      <c r="WHM11" s="46"/>
      <c r="WHN11" s="46"/>
      <c r="WHO11" s="46"/>
      <c r="WHP11" s="46"/>
      <c r="WHQ11" s="46"/>
      <c r="WHR11" s="46"/>
      <c r="WHS11" s="46"/>
      <c r="WHT11" s="46"/>
      <c r="WHU11" s="46"/>
      <c r="WHV11" s="46"/>
      <c r="WHW11" s="46"/>
      <c r="WHX11" s="46"/>
      <c r="WHY11" s="46"/>
      <c r="WHZ11" s="46"/>
      <c r="WIA11" s="46"/>
      <c r="WIB11" s="46"/>
      <c r="WIC11" s="46"/>
      <c r="WID11" s="46"/>
      <c r="WIE11" s="46"/>
      <c r="WIF11" s="46"/>
      <c r="WIG11" s="46"/>
      <c r="WIH11" s="46"/>
      <c r="WII11" s="46"/>
      <c r="WIJ11" s="46"/>
      <c r="WIK11" s="46"/>
      <c r="WIL11" s="46"/>
      <c r="WIM11" s="46"/>
      <c r="WIN11" s="46"/>
      <c r="WIO11" s="46"/>
      <c r="WIP11" s="46"/>
      <c r="WIQ11" s="46"/>
      <c r="WIR11" s="46"/>
      <c r="WIS11" s="46"/>
      <c r="WIT11" s="46"/>
      <c r="WIU11" s="46"/>
      <c r="WIV11" s="46"/>
      <c r="WIW11" s="46"/>
      <c r="WIX11" s="46"/>
      <c r="WIY11" s="46"/>
      <c r="WIZ11" s="46"/>
      <c r="WJA11" s="46"/>
      <c r="WJB11" s="46"/>
      <c r="WJC11" s="46"/>
      <c r="WJD11" s="46"/>
      <c r="WJE11" s="46"/>
      <c r="WJF11" s="46"/>
      <c r="WJG11" s="46"/>
      <c r="WJH11" s="46"/>
      <c r="WJI11" s="46"/>
      <c r="WJJ11" s="46"/>
      <c r="WJK11" s="46"/>
      <c r="WJL11" s="46"/>
      <c r="WJM11" s="46"/>
      <c r="WJN11" s="46"/>
      <c r="WJO11" s="46"/>
      <c r="WJP11" s="46"/>
      <c r="WJQ11" s="46"/>
      <c r="WJR11" s="46"/>
      <c r="WJS11" s="46"/>
      <c r="WJT11" s="46"/>
      <c r="WJU11" s="46"/>
      <c r="WJV11" s="46"/>
      <c r="WJW11" s="46"/>
      <c r="WJX11" s="46"/>
      <c r="WJY11" s="46"/>
      <c r="WJZ11" s="46"/>
      <c r="WKA11" s="46"/>
      <c r="WKB11" s="46"/>
      <c r="WKC11" s="46"/>
      <c r="WKD11" s="46"/>
      <c r="WKE11" s="46"/>
      <c r="WKF11" s="46"/>
      <c r="WKG11" s="46"/>
      <c r="WKH11" s="46"/>
      <c r="WKI11" s="46"/>
      <c r="WKJ11" s="46"/>
      <c r="WKK11" s="46"/>
      <c r="WKL11" s="46"/>
      <c r="WKM11" s="46"/>
      <c r="WKN11" s="46"/>
      <c r="WKO11" s="46"/>
      <c r="WKP11" s="46"/>
      <c r="WKQ11" s="46"/>
      <c r="WKR11" s="46"/>
      <c r="WKS11" s="46"/>
      <c r="WKT11" s="46"/>
      <c r="WKU11" s="46"/>
      <c r="WKV11" s="46"/>
      <c r="WKW11" s="46"/>
      <c r="WKX11" s="46"/>
      <c r="WKY11" s="46"/>
      <c r="WKZ11" s="46"/>
      <c r="WLA11" s="46"/>
      <c r="WLB11" s="46"/>
      <c r="WLC11" s="46"/>
      <c r="WLD11" s="46"/>
      <c r="WLE11" s="46"/>
      <c r="WLF11" s="46"/>
      <c r="WLG11" s="46"/>
      <c r="WLH11" s="46"/>
      <c r="WLI11" s="46"/>
      <c r="WLJ11" s="46"/>
      <c r="WLK11" s="46"/>
      <c r="WLL11" s="46"/>
      <c r="WLM11" s="46"/>
      <c r="WLN11" s="46"/>
      <c r="WLO11" s="46"/>
      <c r="WLP11" s="46"/>
      <c r="WLQ11" s="46"/>
      <c r="WLR11" s="46"/>
      <c r="WLS11" s="46"/>
      <c r="WLT11" s="46"/>
      <c r="WLU11" s="46"/>
      <c r="WLV11" s="46"/>
      <c r="WLW11" s="46"/>
      <c r="WLX11" s="46"/>
      <c r="WLY11" s="46"/>
      <c r="WLZ11" s="46"/>
      <c r="WMA11" s="46"/>
      <c r="WMB11" s="46"/>
      <c r="WMC11" s="46"/>
      <c r="WMD11" s="46"/>
      <c r="WME11" s="46"/>
      <c r="WMF11" s="46"/>
      <c r="WMG11" s="46"/>
      <c r="WMH11" s="46"/>
      <c r="WMI11" s="46"/>
      <c r="WMJ11" s="46"/>
      <c r="WMK11" s="46"/>
      <c r="WML11" s="46"/>
      <c r="WMM11" s="46"/>
      <c r="WMN11" s="46"/>
      <c r="WMO11" s="46"/>
      <c r="WMP11" s="46"/>
      <c r="WMQ11" s="46"/>
      <c r="WMR11" s="46"/>
      <c r="WMS11" s="46"/>
      <c r="WMT11" s="46"/>
      <c r="WMU11" s="46"/>
      <c r="WMV11" s="46"/>
      <c r="WMW11" s="46"/>
      <c r="WMX11" s="46"/>
      <c r="WMY11" s="46"/>
      <c r="WMZ11" s="46"/>
      <c r="WNA11" s="46"/>
      <c r="WNB11" s="46"/>
      <c r="WNC11" s="46"/>
      <c r="WND11" s="46"/>
      <c r="WNE11" s="46"/>
      <c r="WNF11" s="46"/>
      <c r="WNG11" s="46"/>
      <c r="WNH11" s="46"/>
      <c r="WNI11" s="46"/>
      <c r="WNJ11" s="46"/>
      <c r="WNK11" s="46"/>
      <c r="WNL11" s="46"/>
      <c r="WNM11" s="46"/>
      <c r="WNN11" s="46"/>
      <c r="WNO11" s="46"/>
      <c r="WNP11" s="46"/>
      <c r="WNQ11" s="46"/>
      <c r="WNR11" s="46"/>
      <c r="WNS11" s="46"/>
      <c r="WNT11" s="46"/>
      <c r="WNU11" s="46"/>
      <c r="WNV11" s="46"/>
      <c r="WNW11" s="46"/>
      <c r="WNX11" s="46"/>
      <c r="WNY11" s="46"/>
      <c r="WNZ11" s="46"/>
      <c r="WOA11" s="46"/>
      <c r="WOB11" s="46"/>
      <c r="WOC11" s="46"/>
      <c r="WOD11" s="46"/>
      <c r="WOE11" s="46"/>
      <c r="WOF11" s="46"/>
      <c r="WOG11" s="46"/>
      <c r="WOH11" s="46"/>
      <c r="WOI11" s="46"/>
      <c r="WOJ11" s="46"/>
      <c r="WOK11" s="46"/>
      <c r="WOL11" s="46"/>
      <c r="WOM11" s="46"/>
      <c r="WON11" s="46"/>
      <c r="WOO11" s="46"/>
      <c r="WOP11" s="46"/>
      <c r="WOQ11" s="46"/>
      <c r="WOR11" s="46"/>
      <c r="WOS11" s="46"/>
      <c r="WOT11" s="46"/>
      <c r="WOU11" s="46"/>
      <c r="WOV11" s="46"/>
      <c r="WOW11" s="46"/>
      <c r="WOX11" s="46"/>
      <c r="WOY11" s="46"/>
      <c r="WOZ11" s="46"/>
      <c r="WPA11" s="46"/>
      <c r="WPB11" s="46"/>
      <c r="WPC11" s="46"/>
      <c r="WPD11" s="46"/>
      <c r="WPE11" s="46"/>
      <c r="WPF11" s="46"/>
      <c r="WPG11" s="46"/>
      <c r="WPH11" s="46"/>
      <c r="WPI11" s="46"/>
      <c r="WPJ11" s="46"/>
      <c r="WPK11" s="46"/>
      <c r="WPL11" s="46"/>
      <c r="WPM11" s="46"/>
      <c r="WPN11" s="46"/>
      <c r="WPO11" s="46"/>
      <c r="WPP11" s="46"/>
      <c r="WPQ11" s="46"/>
      <c r="WPR11" s="46"/>
      <c r="WPS11" s="46"/>
      <c r="WPT11" s="46"/>
      <c r="WPU11" s="46"/>
      <c r="WPV11" s="46"/>
      <c r="WPW11" s="46"/>
      <c r="WPX11" s="46"/>
      <c r="WPY11" s="46"/>
      <c r="WPZ11" s="46"/>
      <c r="WQA11" s="46"/>
      <c r="WQB11" s="46"/>
      <c r="WQC11" s="46"/>
      <c r="WQD11" s="46"/>
      <c r="WQE11" s="46"/>
      <c r="WQF11" s="46"/>
      <c r="WQG11" s="46"/>
      <c r="WQH11" s="46"/>
      <c r="WQI11" s="46"/>
      <c r="WQJ11" s="46"/>
      <c r="WQK11" s="46"/>
      <c r="WQL11" s="46"/>
      <c r="WQM11" s="46"/>
      <c r="WQN11" s="46"/>
      <c r="WQO11" s="46"/>
      <c r="WQP11" s="46"/>
      <c r="WQQ11" s="46"/>
      <c r="WQR11" s="46"/>
      <c r="WQS11" s="46"/>
      <c r="WQT11" s="46"/>
      <c r="WQU11" s="46"/>
      <c r="WQV11" s="46"/>
      <c r="WQW11" s="46"/>
      <c r="WQX11" s="46"/>
      <c r="WQY11" s="46"/>
      <c r="WQZ11" s="46"/>
      <c r="WRA11" s="46"/>
      <c r="WRB11" s="46"/>
      <c r="WRC11" s="46"/>
      <c r="WRD11" s="46"/>
      <c r="WRE11" s="46"/>
      <c r="WRF11" s="46"/>
      <c r="WRG11" s="46"/>
      <c r="WRH11" s="46"/>
      <c r="WRI11" s="46"/>
      <c r="WRJ11" s="46"/>
      <c r="WRK11" s="46"/>
      <c r="WRL11" s="46"/>
      <c r="WRM11" s="46"/>
      <c r="WRN11" s="46"/>
      <c r="WRO11" s="46"/>
      <c r="WRP11" s="46"/>
      <c r="WRQ11" s="46"/>
      <c r="WRR11" s="46"/>
      <c r="WRS11" s="46"/>
      <c r="WRT11" s="46"/>
      <c r="WRU11" s="46"/>
      <c r="WRV11" s="46"/>
      <c r="WRW11" s="46"/>
      <c r="WRX11" s="46"/>
      <c r="WRY11" s="46"/>
      <c r="WRZ11" s="46"/>
      <c r="WSA11" s="46"/>
      <c r="WSB11" s="46"/>
      <c r="WSC11" s="46"/>
      <c r="WSD11" s="46"/>
      <c r="WSE11" s="46"/>
      <c r="WSF11" s="46"/>
      <c r="WSG11" s="46"/>
      <c r="WSH11" s="46"/>
      <c r="WSI11" s="46"/>
      <c r="WSJ11" s="46"/>
      <c r="WSK11" s="46"/>
      <c r="WSL11" s="46"/>
      <c r="WSM11" s="46"/>
      <c r="WSN11" s="46"/>
      <c r="WSO11" s="46"/>
      <c r="WSP11" s="46"/>
      <c r="WSQ11" s="46"/>
      <c r="WSR11" s="46"/>
      <c r="WSS11" s="46"/>
      <c r="WST11" s="46"/>
      <c r="WSU11" s="46"/>
      <c r="WSV11" s="46"/>
      <c r="WSW11" s="46"/>
      <c r="WSX11" s="46"/>
      <c r="WSY11" s="46"/>
      <c r="WSZ11" s="46"/>
      <c r="WTA11" s="46"/>
      <c r="WTB11" s="46"/>
      <c r="WTC11" s="46"/>
      <c r="WTD11" s="46"/>
      <c r="WTE11" s="46"/>
      <c r="WTF11" s="46"/>
      <c r="WTG11" s="46"/>
      <c r="WTH11" s="46"/>
      <c r="WTI11" s="46"/>
      <c r="WTJ11" s="46"/>
      <c r="WTK11" s="46"/>
      <c r="WTL11" s="46"/>
      <c r="WTM11" s="46"/>
      <c r="WTN11" s="46"/>
      <c r="WTO11" s="46"/>
      <c r="WTP11" s="46"/>
      <c r="WTQ11" s="46"/>
      <c r="WTR11" s="46"/>
      <c r="WTS11" s="46"/>
      <c r="WTT11" s="46"/>
      <c r="WTU11" s="46"/>
      <c r="WTV11" s="46"/>
      <c r="WTW11" s="46"/>
      <c r="WTX11" s="46"/>
      <c r="WTY11" s="46"/>
      <c r="WTZ11" s="46"/>
      <c r="WUA11" s="46"/>
      <c r="WUB11" s="46"/>
      <c r="WUC11" s="46"/>
      <c r="WUD11" s="46"/>
      <c r="WUE11" s="46"/>
      <c r="WUF11" s="46"/>
      <c r="WUG11" s="46"/>
      <c r="WUH11" s="46"/>
      <c r="WUI11" s="46"/>
      <c r="WUJ11" s="46"/>
      <c r="WUK11" s="46"/>
      <c r="WUL11" s="46"/>
      <c r="WUM11" s="46"/>
      <c r="WUN11" s="46"/>
      <c r="WUO11" s="46"/>
      <c r="WUP11" s="46"/>
      <c r="WUQ11" s="46"/>
      <c r="WUR11" s="46"/>
      <c r="WUS11" s="46"/>
      <c r="WUT11" s="46"/>
      <c r="WUU11" s="46"/>
      <c r="WUV11" s="46"/>
      <c r="WUW11" s="46"/>
      <c r="WUX11" s="46"/>
      <c r="WUY11" s="46"/>
    </row>
    <row r="12" spans="1:16119" s="45" customFormat="1">
      <c r="A12" s="57">
        <v>4</v>
      </c>
      <c r="B12" s="58" t="s">
        <v>86</v>
      </c>
      <c r="C12" s="59">
        <f>'[8]estimate civil'!F18</f>
        <v>660.91500000000008</v>
      </c>
      <c r="D12" s="62">
        <v>0.13</v>
      </c>
      <c r="E12" s="61">
        <f>C12*13/100</f>
        <v>85.918950000000009</v>
      </c>
      <c r="F12" s="62">
        <v>0.46</v>
      </c>
      <c r="G12" s="61">
        <f>C12*46/100</f>
        <v>304.02090000000004</v>
      </c>
      <c r="H12" s="60" t="s">
        <v>8</v>
      </c>
      <c r="I12" s="60" t="s">
        <v>8</v>
      </c>
      <c r="J12" s="62">
        <v>0.92</v>
      </c>
      <c r="K12" s="61">
        <f>C12*92/100</f>
        <v>608.04180000000008</v>
      </c>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c r="IW12" s="46"/>
      <c r="IX12" s="46"/>
      <c r="IY12" s="46"/>
      <c r="IZ12" s="46"/>
      <c r="JA12" s="46"/>
      <c r="JB12" s="46"/>
      <c r="JC12" s="46"/>
      <c r="JD12" s="46"/>
      <c r="JE12" s="46"/>
      <c r="JF12" s="46"/>
      <c r="JG12" s="46"/>
      <c r="JH12" s="46"/>
      <c r="JI12" s="46"/>
      <c r="JJ12" s="46"/>
      <c r="JK12" s="46"/>
      <c r="JL12" s="46"/>
      <c r="JM12" s="46"/>
      <c r="JN12" s="46"/>
      <c r="JO12" s="46"/>
      <c r="JP12" s="46"/>
      <c r="JQ12" s="46"/>
      <c r="JR12" s="46"/>
      <c r="JS12" s="46"/>
      <c r="JT12" s="46"/>
      <c r="JU12" s="46"/>
      <c r="JV12" s="46"/>
      <c r="JW12" s="46"/>
      <c r="JX12" s="46"/>
      <c r="JY12" s="46"/>
      <c r="JZ12" s="46"/>
      <c r="KA12" s="46"/>
      <c r="KB12" s="46"/>
      <c r="KC12" s="46"/>
      <c r="KD12" s="46"/>
      <c r="KE12" s="46"/>
      <c r="KF12" s="46"/>
      <c r="KG12" s="46"/>
      <c r="KH12" s="46"/>
      <c r="KI12" s="46"/>
      <c r="KJ12" s="46"/>
      <c r="KK12" s="46"/>
      <c r="KL12" s="46"/>
      <c r="KM12" s="46"/>
      <c r="KN12" s="46"/>
      <c r="KO12" s="46"/>
      <c r="KP12" s="46"/>
      <c r="KQ12" s="46"/>
      <c r="KR12" s="46"/>
      <c r="KS12" s="46"/>
      <c r="KT12" s="46"/>
      <c r="KU12" s="46"/>
      <c r="KV12" s="46"/>
      <c r="KW12" s="46"/>
      <c r="KX12" s="46"/>
      <c r="KY12" s="46"/>
      <c r="KZ12" s="46"/>
      <c r="LA12" s="46"/>
      <c r="LB12" s="46"/>
      <c r="LC12" s="46"/>
      <c r="LD12" s="46"/>
      <c r="LE12" s="46"/>
      <c r="LF12" s="46"/>
      <c r="LG12" s="46"/>
      <c r="LH12" s="46"/>
      <c r="LI12" s="46"/>
      <c r="LJ12" s="46"/>
      <c r="LK12" s="46"/>
      <c r="LL12" s="46"/>
      <c r="LM12" s="46"/>
      <c r="LN12" s="46"/>
      <c r="LO12" s="46"/>
      <c r="LP12" s="46"/>
      <c r="LQ12" s="46"/>
      <c r="LR12" s="46"/>
      <c r="LS12" s="46"/>
      <c r="LT12" s="46"/>
      <c r="LU12" s="46"/>
      <c r="LV12" s="46"/>
      <c r="LW12" s="46"/>
      <c r="LX12" s="46"/>
      <c r="LY12" s="46"/>
      <c r="LZ12" s="46"/>
      <c r="MA12" s="46"/>
      <c r="MB12" s="46"/>
      <c r="MC12" s="46"/>
      <c r="MD12" s="46"/>
      <c r="ME12" s="46"/>
      <c r="MF12" s="46"/>
      <c r="MG12" s="46"/>
      <c r="MH12" s="46"/>
      <c r="MI12" s="46"/>
      <c r="MJ12" s="46"/>
      <c r="MK12" s="46"/>
      <c r="ML12" s="46"/>
      <c r="MM12" s="46"/>
      <c r="MN12" s="46"/>
      <c r="MO12" s="46"/>
      <c r="MP12" s="46"/>
      <c r="MQ12" s="46"/>
      <c r="MR12" s="46"/>
      <c r="MS12" s="46"/>
      <c r="MT12" s="46"/>
      <c r="MU12" s="46"/>
      <c r="MV12" s="46"/>
      <c r="MW12" s="46"/>
      <c r="MX12" s="46"/>
      <c r="MY12" s="46"/>
      <c r="MZ12" s="46"/>
      <c r="NA12" s="46"/>
      <c r="NB12" s="46"/>
      <c r="NC12" s="46"/>
      <c r="ND12" s="46"/>
      <c r="NE12" s="46"/>
      <c r="NF12" s="46"/>
      <c r="NG12" s="46"/>
      <c r="NH12" s="46"/>
      <c r="NI12" s="46"/>
      <c r="NJ12" s="46"/>
      <c r="NK12" s="46"/>
      <c r="NL12" s="46"/>
      <c r="NM12" s="46"/>
      <c r="NN12" s="46"/>
      <c r="NO12" s="46"/>
      <c r="NP12" s="46"/>
      <c r="NQ12" s="46"/>
      <c r="NR12" s="46"/>
      <c r="NS12" s="46"/>
      <c r="NT12" s="46"/>
      <c r="NU12" s="46"/>
      <c r="NV12" s="46"/>
      <c r="NW12" s="46"/>
      <c r="NX12" s="46"/>
      <c r="NY12" s="46"/>
      <c r="NZ12" s="46"/>
      <c r="OA12" s="46"/>
      <c r="OB12" s="46"/>
      <c r="OC12" s="46"/>
      <c r="OD12" s="46"/>
      <c r="OE12" s="46"/>
      <c r="OF12" s="46"/>
      <c r="OG12" s="46"/>
      <c r="OH12" s="46"/>
      <c r="OI12" s="46"/>
      <c r="OJ12" s="46"/>
      <c r="OK12" s="46"/>
      <c r="OL12" s="46"/>
      <c r="OM12" s="46"/>
      <c r="ON12" s="46"/>
      <c r="OO12" s="46"/>
      <c r="OP12" s="46"/>
      <c r="OQ12" s="46"/>
      <c r="OR12" s="46"/>
      <c r="OS12" s="46"/>
      <c r="OT12" s="46"/>
      <c r="OU12" s="46"/>
      <c r="OV12" s="46"/>
      <c r="OW12" s="46"/>
      <c r="OX12" s="46"/>
      <c r="OY12" s="46"/>
      <c r="OZ12" s="46"/>
      <c r="PA12" s="46"/>
      <c r="PB12" s="46"/>
      <c r="PC12" s="46"/>
      <c r="PD12" s="46"/>
      <c r="PE12" s="46"/>
      <c r="PF12" s="46"/>
      <c r="PG12" s="46"/>
      <c r="PH12" s="46"/>
      <c r="PI12" s="46"/>
      <c r="PJ12" s="46"/>
      <c r="PK12" s="46"/>
      <c r="PL12" s="46"/>
      <c r="PM12" s="46"/>
      <c r="PN12" s="46"/>
      <c r="PO12" s="46"/>
      <c r="PP12" s="46"/>
      <c r="PQ12" s="46"/>
      <c r="PR12" s="46"/>
      <c r="PS12" s="46"/>
      <c r="PT12" s="46"/>
      <c r="PU12" s="46"/>
      <c r="PV12" s="46"/>
      <c r="PW12" s="46"/>
      <c r="PX12" s="46"/>
      <c r="PY12" s="46"/>
      <c r="PZ12" s="46"/>
      <c r="QA12" s="46"/>
      <c r="QB12" s="46"/>
      <c r="QC12" s="46"/>
      <c r="QD12" s="46"/>
      <c r="QE12" s="46"/>
      <c r="QF12" s="46"/>
      <c r="QG12" s="46"/>
      <c r="QH12" s="46"/>
      <c r="QI12" s="46"/>
      <c r="QJ12" s="46"/>
      <c r="QK12" s="46"/>
      <c r="QL12" s="46"/>
      <c r="QM12" s="46"/>
      <c r="QN12" s="46"/>
      <c r="QO12" s="46"/>
      <c r="QP12" s="46"/>
      <c r="QQ12" s="46"/>
      <c r="QR12" s="46"/>
      <c r="QS12" s="46"/>
      <c r="QT12" s="46"/>
      <c r="QU12" s="46"/>
      <c r="QV12" s="46"/>
      <c r="QW12" s="46"/>
      <c r="QX12" s="46"/>
      <c r="QY12" s="46"/>
      <c r="QZ12" s="46"/>
      <c r="RA12" s="46"/>
      <c r="RB12" s="46"/>
      <c r="RC12" s="46"/>
      <c r="RD12" s="46"/>
      <c r="RE12" s="46"/>
      <c r="RF12" s="46"/>
      <c r="RG12" s="46"/>
      <c r="RH12" s="46"/>
      <c r="RI12" s="46"/>
      <c r="RJ12" s="46"/>
      <c r="RK12" s="46"/>
      <c r="RL12" s="46"/>
      <c r="RM12" s="46"/>
      <c r="RN12" s="46"/>
      <c r="RO12" s="46"/>
      <c r="RP12" s="46"/>
      <c r="RQ12" s="46"/>
      <c r="RR12" s="46"/>
      <c r="RS12" s="46"/>
      <c r="RT12" s="46"/>
      <c r="RU12" s="46"/>
      <c r="RV12" s="46"/>
      <c r="RW12" s="46"/>
      <c r="RX12" s="46"/>
      <c r="RY12" s="46"/>
      <c r="RZ12" s="46"/>
      <c r="SA12" s="46"/>
      <c r="SB12" s="46"/>
      <c r="SC12" s="46"/>
      <c r="SD12" s="46"/>
      <c r="SE12" s="46"/>
      <c r="SF12" s="46"/>
      <c r="SG12" s="46"/>
      <c r="SH12" s="46"/>
      <c r="SI12" s="46"/>
      <c r="SJ12" s="46"/>
      <c r="SK12" s="46"/>
      <c r="SL12" s="46"/>
      <c r="SM12" s="46"/>
      <c r="SN12" s="46"/>
      <c r="SO12" s="46"/>
      <c r="SP12" s="46"/>
      <c r="SQ12" s="46"/>
      <c r="SR12" s="46"/>
      <c r="SS12" s="46"/>
      <c r="ST12" s="46"/>
      <c r="SU12" s="46"/>
      <c r="SV12" s="46"/>
      <c r="SW12" s="46"/>
      <c r="SX12" s="46"/>
      <c r="SY12" s="46"/>
      <c r="SZ12" s="46"/>
      <c r="TA12" s="46"/>
      <c r="TB12" s="46"/>
      <c r="TC12" s="46"/>
      <c r="TD12" s="46"/>
      <c r="TE12" s="46"/>
      <c r="TF12" s="46"/>
      <c r="TG12" s="46"/>
      <c r="TH12" s="46"/>
      <c r="TI12" s="46"/>
      <c r="TJ12" s="46"/>
      <c r="TK12" s="46"/>
      <c r="TL12" s="46"/>
      <c r="TM12" s="46"/>
      <c r="TN12" s="46"/>
      <c r="TO12" s="46"/>
      <c r="TP12" s="46"/>
      <c r="TQ12" s="46"/>
      <c r="TR12" s="46"/>
      <c r="TS12" s="46"/>
      <c r="TT12" s="46"/>
      <c r="TU12" s="46"/>
      <c r="TV12" s="46"/>
      <c r="TW12" s="46"/>
      <c r="TX12" s="46"/>
      <c r="TY12" s="46"/>
      <c r="TZ12" s="46"/>
      <c r="UA12" s="46"/>
      <c r="UB12" s="46"/>
      <c r="UC12" s="46"/>
      <c r="UD12" s="46"/>
      <c r="UE12" s="46"/>
      <c r="UF12" s="46"/>
      <c r="UG12" s="46"/>
      <c r="UH12" s="46"/>
      <c r="UI12" s="46"/>
      <c r="UJ12" s="46"/>
      <c r="UK12" s="46"/>
      <c r="UL12" s="46"/>
      <c r="UM12" s="46"/>
      <c r="UN12" s="46"/>
      <c r="UO12" s="46"/>
      <c r="UP12" s="46"/>
      <c r="UQ12" s="46"/>
      <c r="UR12" s="46"/>
      <c r="US12" s="46"/>
      <c r="UT12" s="46"/>
      <c r="UU12" s="46"/>
      <c r="UV12" s="46"/>
      <c r="UW12" s="46"/>
      <c r="UX12" s="46"/>
      <c r="UY12" s="46"/>
      <c r="UZ12" s="46"/>
      <c r="VA12" s="46"/>
      <c r="VB12" s="46"/>
      <c r="VC12" s="46"/>
      <c r="VD12" s="46"/>
      <c r="VE12" s="46"/>
      <c r="VF12" s="46"/>
      <c r="VG12" s="46"/>
      <c r="VH12" s="46"/>
      <c r="VI12" s="46"/>
      <c r="VJ12" s="46"/>
      <c r="VK12" s="46"/>
      <c r="VL12" s="46"/>
      <c r="VM12" s="46"/>
      <c r="VN12" s="46"/>
      <c r="VO12" s="46"/>
      <c r="VP12" s="46"/>
      <c r="VQ12" s="46"/>
      <c r="VR12" s="46"/>
      <c r="VS12" s="46"/>
      <c r="VT12" s="46"/>
      <c r="VU12" s="46"/>
      <c r="VV12" s="46"/>
      <c r="VW12" s="46"/>
      <c r="VX12" s="46"/>
      <c r="VY12" s="46"/>
      <c r="VZ12" s="46"/>
      <c r="WA12" s="46"/>
      <c r="WB12" s="46"/>
      <c r="WC12" s="46"/>
      <c r="WD12" s="46"/>
      <c r="WE12" s="46"/>
      <c r="WF12" s="46"/>
      <c r="WG12" s="46"/>
      <c r="WH12" s="46"/>
      <c r="WI12" s="46"/>
      <c r="WJ12" s="46"/>
      <c r="WK12" s="46"/>
      <c r="WL12" s="46"/>
      <c r="WM12" s="46"/>
      <c r="WN12" s="46"/>
      <c r="WO12" s="46"/>
      <c r="WP12" s="46"/>
      <c r="WQ12" s="46"/>
      <c r="WR12" s="46"/>
      <c r="WS12" s="46"/>
      <c r="WT12" s="46"/>
      <c r="WU12" s="46"/>
      <c r="WV12" s="46"/>
      <c r="WW12" s="46"/>
      <c r="WX12" s="46"/>
      <c r="WY12" s="46"/>
      <c r="WZ12" s="46"/>
      <c r="XA12" s="46"/>
      <c r="XB12" s="46"/>
      <c r="XC12" s="46"/>
      <c r="XD12" s="46"/>
      <c r="XE12" s="46"/>
      <c r="XF12" s="46"/>
      <c r="XG12" s="46"/>
      <c r="XH12" s="46"/>
      <c r="XI12" s="46"/>
      <c r="XJ12" s="46"/>
      <c r="XK12" s="46"/>
      <c r="XL12" s="46"/>
      <c r="XM12" s="46"/>
      <c r="XN12" s="46"/>
      <c r="XO12" s="46"/>
      <c r="XP12" s="46"/>
      <c r="XQ12" s="46"/>
      <c r="XR12" s="46"/>
      <c r="XS12" s="46"/>
      <c r="XT12" s="46"/>
      <c r="XU12" s="46"/>
      <c r="XV12" s="46"/>
      <c r="XW12" s="46"/>
      <c r="XX12" s="46"/>
      <c r="XY12" s="46"/>
      <c r="XZ12" s="46"/>
      <c r="YA12" s="46"/>
      <c r="YB12" s="46"/>
      <c r="YC12" s="46"/>
      <c r="YD12" s="46"/>
      <c r="YE12" s="46"/>
      <c r="YF12" s="46"/>
      <c r="YG12" s="46"/>
      <c r="YH12" s="46"/>
      <c r="YI12" s="46"/>
      <c r="YJ12" s="46"/>
      <c r="YK12" s="46"/>
      <c r="YL12" s="46"/>
      <c r="YM12" s="46"/>
      <c r="YN12" s="46"/>
      <c r="YO12" s="46"/>
      <c r="YP12" s="46"/>
      <c r="YQ12" s="46"/>
      <c r="YR12" s="46"/>
      <c r="YS12" s="46"/>
      <c r="YT12" s="46"/>
      <c r="YU12" s="46"/>
      <c r="YV12" s="46"/>
      <c r="YW12" s="46"/>
      <c r="YX12" s="46"/>
      <c r="YY12" s="46"/>
      <c r="YZ12" s="46"/>
      <c r="ZA12" s="46"/>
      <c r="ZB12" s="46"/>
      <c r="ZC12" s="46"/>
      <c r="ZD12" s="46"/>
      <c r="ZE12" s="46"/>
      <c r="ZF12" s="46"/>
      <c r="ZG12" s="46"/>
      <c r="ZH12" s="46"/>
      <c r="ZI12" s="46"/>
      <c r="ZJ12" s="46"/>
      <c r="ZK12" s="46"/>
      <c r="ZL12" s="46"/>
      <c r="ZM12" s="46"/>
      <c r="ZN12" s="46"/>
      <c r="ZO12" s="46"/>
      <c r="ZP12" s="46"/>
      <c r="ZQ12" s="46"/>
      <c r="ZR12" s="46"/>
      <c r="ZS12" s="46"/>
      <c r="ZT12" s="46"/>
      <c r="ZU12" s="46"/>
      <c r="ZV12" s="46"/>
      <c r="ZW12" s="46"/>
      <c r="ZX12" s="46"/>
      <c r="ZY12" s="46"/>
      <c r="ZZ12" s="46"/>
      <c r="AAA12" s="46"/>
      <c r="AAB12" s="46"/>
      <c r="AAC12" s="46"/>
      <c r="AAD12" s="46"/>
      <c r="AAE12" s="46"/>
      <c r="AAF12" s="46"/>
      <c r="AAG12" s="46"/>
      <c r="AAH12" s="46"/>
      <c r="AAI12" s="46"/>
      <c r="AAJ12" s="46"/>
      <c r="AAK12" s="46"/>
      <c r="AAL12" s="46"/>
      <c r="AAM12" s="46"/>
      <c r="AAN12" s="46"/>
      <c r="AAO12" s="46"/>
      <c r="AAP12" s="46"/>
      <c r="AAQ12" s="46"/>
      <c r="AAR12" s="46"/>
      <c r="AAS12" s="46"/>
      <c r="AAT12" s="46"/>
      <c r="AAU12" s="46"/>
      <c r="AAV12" s="46"/>
      <c r="AAW12" s="46"/>
      <c r="AAX12" s="46"/>
      <c r="AAY12" s="46"/>
      <c r="AAZ12" s="46"/>
      <c r="ABA12" s="46"/>
      <c r="ABB12" s="46"/>
      <c r="ABC12" s="46"/>
      <c r="ABD12" s="46"/>
      <c r="ABE12" s="46"/>
      <c r="ABF12" s="46"/>
      <c r="ABG12" s="46"/>
      <c r="ABH12" s="46"/>
      <c r="ABI12" s="46"/>
      <c r="ABJ12" s="46"/>
      <c r="ABK12" s="46"/>
      <c r="ABL12" s="46"/>
      <c r="ABM12" s="46"/>
      <c r="ABN12" s="46"/>
      <c r="ABO12" s="46"/>
      <c r="ABP12" s="46"/>
      <c r="ABQ12" s="46"/>
      <c r="ABR12" s="46"/>
      <c r="ABS12" s="46"/>
      <c r="ABT12" s="46"/>
      <c r="ABU12" s="46"/>
      <c r="ABV12" s="46"/>
      <c r="ABW12" s="46"/>
      <c r="ABX12" s="46"/>
      <c r="ABY12" s="46"/>
      <c r="ABZ12" s="46"/>
      <c r="ACA12" s="46"/>
      <c r="ACB12" s="46"/>
      <c r="ACC12" s="46"/>
      <c r="ACD12" s="46"/>
      <c r="ACE12" s="46"/>
      <c r="ACF12" s="46"/>
      <c r="ACG12" s="46"/>
      <c r="ACH12" s="46"/>
      <c r="ACI12" s="46"/>
      <c r="ACJ12" s="46"/>
      <c r="ACK12" s="46"/>
      <c r="ACL12" s="46"/>
      <c r="ACM12" s="46"/>
      <c r="ACN12" s="46"/>
      <c r="ACO12" s="46"/>
      <c r="ACP12" s="46"/>
      <c r="ACQ12" s="46"/>
      <c r="ACR12" s="46"/>
      <c r="ACS12" s="46"/>
      <c r="ACT12" s="46"/>
      <c r="ACU12" s="46"/>
      <c r="ACV12" s="46"/>
      <c r="ACW12" s="46"/>
      <c r="ACX12" s="46"/>
      <c r="ACY12" s="46"/>
      <c r="ACZ12" s="46"/>
      <c r="ADA12" s="46"/>
      <c r="ADB12" s="46"/>
      <c r="ADC12" s="46"/>
      <c r="ADD12" s="46"/>
      <c r="ADE12" s="46"/>
      <c r="ADF12" s="46"/>
      <c r="ADG12" s="46"/>
      <c r="ADH12" s="46"/>
      <c r="ADI12" s="46"/>
      <c r="ADJ12" s="46"/>
      <c r="ADK12" s="46"/>
      <c r="ADL12" s="46"/>
      <c r="ADM12" s="46"/>
      <c r="ADN12" s="46"/>
      <c r="ADO12" s="46"/>
      <c r="ADP12" s="46"/>
      <c r="ADQ12" s="46"/>
      <c r="ADR12" s="46"/>
      <c r="ADS12" s="46"/>
      <c r="ADT12" s="46"/>
      <c r="ADU12" s="46"/>
      <c r="ADV12" s="46"/>
      <c r="ADW12" s="46"/>
      <c r="ADX12" s="46"/>
      <c r="ADY12" s="46"/>
      <c r="ADZ12" s="46"/>
      <c r="AEA12" s="46"/>
      <c r="AEB12" s="46"/>
      <c r="AEC12" s="46"/>
      <c r="AED12" s="46"/>
      <c r="AEE12" s="46"/>
      <c r="AEF12" s="46"/>
      <c r="AEG12" s="46"/>
      <c r="AEH12" s="46"/>
      <c r="AEI12" s="46"/>
      <c r="AEJ12" s="46"/>
      <c r="AEK12" s="46"/>
      <c r="AEL12" s="46"/>
      <c r="AEM12" s="46"/>
      <c r="AEN12" s="46"/>
      <c r="AEO12" s="46"/>
      <c r="AEP12" s="46"/>
      <c r="AEQ12" s="46"/>
      <c r="AER12" s="46"/>
      <c r="AES12" s="46"/>
      <c r="AET12" s="46"/>
      <c r="AEU12" s="46"/>
      <c r="AEV12" s="46"/>
      <c r="AEW12" s="46"/>
      <c r="AEX12" s="46"/>
      <c r="AEY12" s="46"/>
      <c r="AEZ12" s="46"/>
      <c r="AFA12" s="46"/>
      <c r="AFB12" s="46"/>
      <c r="AFC12" s="46"/>
      <c r="AFD12" s="46"/>
      <c r="AFE12" s="46"/>
      <c r="AFF12" s="46"/>
      <c r="AFG12" s="46"/>
      <c r="AFH12" s="46"/>
      <c r="AFI12" s="46"/>
      <c r="AFJ12" s="46"/>
      <c r="AFK12" s="46"/>
      <c r="AFL12" s="46"/>
      <c r="AFM12" s="46"/>
      <c r="AFN12" s="46"/>
      <c r="AFO12" s="46"/>
      <c r="AFP12" s="46"/>
      <c r="AFQ12" s="46"/>
      <c r="AFR12" s="46"/>
      <c r="AFS12" s="46"/>
      <c r="AFT12" s="46"/>
      <c r="AFU12" s="46"/>
      <c r="AFV12" s="46"/>
      <c r="AFW12" s="46"/>
      <c r="AFX12" s="46"/>
      <c r="AFY12" s="46"/>
      <c r="AFZ12" s="46"/>
      <c r="AGA12" s="46"/>
      <c r="AGB12" s="46"/>
      <c r="AGC12" s="46"/>
      <c r="AGD12" s="46"/>
      <c r="AGE12" s="46"/>
      <c r="AGF12" s="46"/>
      <c r="AGG12" s="46"/>
      <c r="AGH12" s="46"/>
      <c r="AGI12" s="46"/>
      <c r="AGJ12" s="46"/>
      <c r="AGK12" s="46"/>
      <c r="AGL12" s="46"/>
      <c r="AGM12" s="46"/>
      <c r="AGN12" s="46"/>
      <c r="AGO12" s="46"/>
      <c r="AGP12" s="46"/>
      <c r="AGQ12" s="46"/>
      <c r="AGR12" s="46"/>
      <c r="AGS12" s="46"/>
      <c r="AGT12" s="46"/>
      <c r="AGU12" s="46"/>
      <c r="AGV12" s="46"/>
      <c r="AGW12" s="46"/>
      <c r="AGX12" s="46"/>
      <c r="AGY12" s="46"/>
      <c r="AGZ12" s="46"/>
      <c r="AHA12" s="46"/>
      <c r="AHB12" s="46"/>
      <c r="AHC12" s="46"/>
      <c r="AHD12" s="46"/>
      <c r="AHE12" s="46"/>
      <c r="AHF12" s="46"/>
      <c r="AHG12" s="46"/>
      <c r="AHH12" s="46"/>
      <c r="AHI12" s="46"/>
      <c r="AHJ12" s="46"/>
      <c r="AHK12" s="46"/>
      <c r="AHL12" s="46"/>
      <c r="AHM12" s="46"/>
      <c r="AHN12" s="46"/>
      <c r="AHO12" s="46"/>
      <c r="AHP12" s="46"/>
      <c r="AHQ12" s="46"/>
      <c r="AHR12" s="46"/>
      <c r="AHS12" s="46"/>
      <c r="AHT12" s="46"/>
      <c r="AHU12" s="46"/>
      <c r="AHV12" s="46"/>
      <c r="AHW12" s="46"/>
      <c r="AHX12" s="46"/>
      <c r="AHY12" s="46"/>
      <c r="AHZ12" s="46"/>
      <c r="AIA12" s="46"/>
      <c r="AIB12" s="46"/>
      <c r="AIC12" s="46"/>
      <c r="AID12" s="46"/>
      <c r="AIE12" s="46"/>
      <c r="AIF12" s="46"/>
      <c r="AIG12" s="46"/>
      <c r="AIH12" s="46"/>
      <c r="AII12" s="46"/>
      <c r="AIJ12" s="46"/>
      <c r="AIK12" s="46"/>
      <c r="AIL12" s="46"/>
      <c r="AIM12" s="46"/>
      <c r="AIN12" s="46"/>
      <c r="AIO12" s="46"/>
      <c r="AIP12" s="46"/>
      <c r="AIQ12" s="46"/>
      <c r="AIR12" s="46"/>
      <c r="AIS12" s="46"/>
      <c r="AIT12" s="46"/>
      <c r="AIU12" s="46"/>
      <c r="AIV12" s="46"/>
      <c r="AIW12" s="46"/>
      <c r="AIX12" s="46"/>
      <c r="AIY12" s="46"/>
      <c r="AIZ12" s="46"/>
      <c r="AJA12" s="46"/>
      <c r="AJB12" s="46"/>
      <c r="AJC12" s="46"/>
      <c r="AJD12" s="46"/>
      <c r="AJE12" s="46"/>
      <c r="AJF12" s="46"/>
      <c r="AJG12" s="46"/>
      <c r="AJH12" s="46"/>
      <c r="AJI12" s="46"/>
      <c r="AJJ12" s="46"/>
      <c r="AJK12" s="46"/>
      <c r="AJL12" s="46"/>
      <c r="AJM12" s="46"/>
      <c r="AJN12" s="46"/>
      <c r="AJO12" s="46"/>
      <c r="AJP12" s="46"/>
      <c r="AJQ12" s="46"/>
      <c r="AJR12" s="46"/>
      <c r="AJS12" s="46"/>
      <c r="AJT12" s="46"/>
      <c r="AJU12" s="46"/>
      <c r="AJV12" s="46"/>
      <c r="AJW12" s="46"/>
      <c r="AJX12" s="46"/>
      <c r="AJY12" s="46"/>
      <c r="AJZ12" s="46"/>
      <c r="AKA12" s="46"/>
      <c r="AKB12" s="46"/>
      <c r="AKC12" s="46"/>
      <c r="AKD12" s="46"/>
      <c r="AKE12" s="46"/>
      <c r="AKF12" s="46"/>
      <c r="AKG12" s="46"/>
      <c r="AKH12" s="46"/>
      <c r="AKI12" s="46"/>
      <c r="AKJ12" s="46"/>
      <c r="AKK12" s="46"/>
      <c r="AKL12" s="46"/>
      <c r="AKM12" s="46"/>
      <c r="AKN12" s="46"/>
      <c r="AKO12" s="46"/>
      <c r="AKP12" s="46"/>
      <c r="AKQ12" s="46"/>
      <c r="AKR12" s="46"/>
      <c r="AKS12" s="46"/>
      <c r="AKT12" s="46"/>
      <c r="AKU12" s="46"/>
      <c r="AKV12" s="46"/>
      <c r="AKW12" s="46"/>
      <c r="AKX12" s="46"/>
      <c r="AKY12" s="46"/>
      <c r="AKZ12" s="46"/>
      <c r="ALA12" s="46"/>
      <c r="ALB12" s="46"/>
      <c r="ALC12" s="46"/>
      <c r="ALD12" s="46"/>
      <c r="ALE12" s="46"/>
      <c r="ALF12" s="46"/>
      <c r="ALG12" s="46"/>
      <c r="ALH12" s="46"/>
      <c r="ALI12" s="46"/>
      <c r="ALJ12" s="46"/>
      <c r="ALK12" s="46"/>
      <c r="ALL12" s="46"/>
      <c r="ALM12" s="46"/>
      <c r="ALN12" s="46"/>
      <c r="ALO12" s="46"/>
      <c r="ALP12" s="46"/>
      <c r="ALQ12" s="46"/>
      <c r="ALR12" s="46"/>
      <c r="ALS12" s="46"/>
      <c r="ALT12" s="46"/>
      <c r="ALU12" s="46"/>
      <c r="ALV12" s="46"/>
      <c r="ALW12" s="46"/>
      <c r="ALX12" s="46"/>
      <c r="ALY12" s="46"/>
      <c r="ALZ12" s="46"/>
      <c r="AMA12" s="46"/>
      <c r="AMB12" s="46"/>
      <c r="AMC12" s="46"/>
      <c r="AMD12" s="46"/>
      <c r="AME12" s="46"/>
      <c r="AMF12" s="46"/>
      <c r="AMG12" s="46"/>
      <c r="AMH12" s="46"/>
      <c r="AMI12" s="46"/>
      <c r="AMJ12" s="46"/>
      <c r="AMK12" s="46"/>
      <c r="AML12" s="46"/>
      <c r="AMM12" s="46"/>
      <c r="AMN12" s="46"/>
      <c r="AMO12" s="46"/>
      <c r="AMP12" s="46"/>
      <c r="AMQ12" s="46"/>
      <c r="AMR12" s="46"/>
      <c r="AMS12" s="46"/>
      <c r="AMT12" s="46"/>
      <c r="AMU12" s="46"/>
      <c r="AMV12" s="46"/>
      <c r="AMW12" s="46"/>
      <c r="AMX12" s="46"/>
      <c r="AMY12" s="46"/>
      <c r="AMZ12" s="46"/>
      <c r="ANA12" s="46"/>
      <c r="ANB12" s="46"/>
      <c r="ANC12" s="46"/>
      <c r="AND12" s="46"/>
      <c r="ANE12" s="46"/>
      <c r="ANF12" s="46"/>
      <c r="ANG12" s="46"/>
      <c r="ANH12" s="46"/>
      <c r="ANI12" s="46"/>
      <c r="ANJ12" s="46"/>
      <c r="ANK12" s="46"/>
      <c r="ANL12" s="46"/>
      <c r="ANM12" s="46"/>
      <c r="ANN12" s="46"/>
      <c r="ANO12" s="46"/>
      <c r="ANP12" s="46"/>
      <c r="ANQ12" s="46"/>
      <c r="ANR12" s="46"/>
      <c r="ANS12" s="46"/>
      <c r="ANT12" s="46"/>
      <c r="ANU12" s="46"/>
      <c r="ANV12" s="46"/>
      <c r="ANW12" s="46"/>
      <c r="ANX12" s="46"/>
      <c r="ANY12" s="46"/>
      <c r="ANZ12" s="46"/>
      <c r="AOA12" s="46"/>
      <c r="AOB12" s="46"/>
      <c r="AOC12" s="46"/>
      <c r="AOD12" s="46"/>
      <c r="AOE12" s="46"/>
      <c r="AOF12" s="46"/>
      <c r="AOG12" s="46"/>
      <c r="AOH12" s="46"/>
      <c r="AOI12" s="46"/>
      <c r="AOJ12" s="46"/>
      <c r="AOK12" s="46"/>
      <c r="AOL12" s="46"/>
      <c r="AOM12" s="46"/>
      <c r="AON12" s="46"/>
      <c r="AOO12" s="46"/>
      <c r="AOP12" s="46"/>
      <c r="AOQ12" s="46"/>
      <c r="AOR12" s="46"/>
      <c r="AOS12" s="46"/>
      <c r="AOT12" s="46"/>
      <c r="AOU12" s="46"/>
      <c r="AOV12" s="46"/>
      <c r="AOW12" s="46"/>
      <c r="AOX12" s="46"/>
      <c r="AOY12" s="46"/>
      <c r="AOZ12" s="46"/>
      <c r="APA12" s="46"/>
      <c r="APB12" s="46"/>
      <c r="APC12" s="46"/>
      <c r="APD12" s="46"/>
      <c r="APE12" s="46"/>
      <c r="APF12" s="46"/>
      <c r="APG12" s="46"/>
      <c r="APH12" s="46"/>
      <c r="API12" s="46"/>
      <c r="APJ12" s="46"/>
      <c r="APK12" s="46"/>
      <c r="APL12" s="46"/>
      <c r="APM12" s="46"/>
      <c r="APN12" s="46"/>
      <c r="APO12" s="46"/>
      <c r="APP12" s="46"/>
      <c r="APQ12" s="46"/>
      <c r="APR12" s="46"/>
      <c r="APS12" s="46"/>
      <c r="APT12" s="46"/>
      <c r="APU12" s="46"/>
      <c r="APV12" s="46"/>
      <c r="APW12" s="46"/>
      <c r="APX12" s="46"/>
      <c r="APY12" s="46"/>
      <c r="APZ12" s="46"/>
      <c r="AQA12" s="46"/>
      <c r="AQB12" s="46"/>
      <c r="AQC12" s="46"/>
      <c r="AQD12" s="46"/>
      <c r="AQE12" s="46"/>
      <c r="AQF12" s="46"/>
      <c r="AQG12" s="46"/>
      <c r="AQH12" s="46"/>
      <c r="AQI12" s="46"/>
      <c r="AQJ12" s="46"/>
      <c r="AQK12" s="46"/>
      <c r="AQL12" s="46"/>
      <c r="AQM12" s="46"/>
      <c r="AQN12" s="46"/>
      <c r="AQO12" s="46"/>
      <c r="AQP12" s="46"/>
      <c r="AQQ12" s="46"/>
      <c r="AQR12" s="46"/>
      <c r="AQS12" s="46"/>
      <c r="AQT12" s="46"/>
      <c r="AQU12" s="46"/>
      <c r="AQV12" s="46"/>
      <c r="AQW12" s="46"/>
      <c r="AQX12" s="46"/>
      <c r="AQY12" s="46"/>
      <c r="AQZ12" s="46"/>
      <c r="ARA12" s="46"/>
      <c r="ARB12" s="46"/>
      <c r="ARC12" s="46"/>
      <c r="ARD12" s="46"/>
      <c r="ARE12" s="46"/>
      <c r="ARF12" s="46"/>
      <c r="ARG12" s="46"/>
      <c r="ARH12" s="46"/>
      <c r="ARI12" s="46"/>
      <c r="ARJ12" s="46"/>
      <c r="ARK12" s="46"/>
      <c r="ARL12" s="46"/>
      <c r="ARM12" s="46"/>
      <c r="ARN12" s="46"/>
      <c r="ARO12" s="46"/>
      <c r="ARP12" s="46"/>
      <c r="ARQ12" s="46"/>
      <c r="ARR12" s="46"/>
      <c r="ARS12" s="46"/>
      <c r="ART12" s="46"/>
      <c r="ARU12" s="46"/>
      <c r="ARV12" s="46"/>
      <c r="ARW12" s="46"/>
      <c r="ARX12" s="46"/>
      <c r="ARY12" s="46"/>
      <c r="ARZ12" s="46"/>
      <c r="ASA12" s="46"/>
      <c r="ASB12" s="46"/>
      <c r="ASC12" s="46"/>
      <c r="ASD12" s="46"/>
      <c r="ASE12" s="46"/>
      <c r="ASF12" s="46"/>
      <c r="ASG12" s="46"/>
      <c r="ASH12" s="46"/>
      <c r="ASI12" s="46"/>
      <c r="ASJ12" s="46"/>
      <c r="ASK12" s="46"/>
      <c r="ASL12" s="46"/>
      <c r="ASM12" s="46"/>
      <c r="ASN12" s="46"/>
      <c r="ASO12" s="46"/>
      <c r="ASP12" s="46"/>
      <c r="ASQ12" s="46"/>
      <c r="ASR12" s="46"/>
      <c r="ASS12" s="46"/>
      <c r="AST12" s="46"/>
      <c r="ASU12" s="46"/>
      <c r="ASV12" s="46"/>
      <c r="ASW12" s="46"/>
      <c r="ASX12" s="46"/>
      <c r="ASY12" s="46"/>
      <c r="ASZ12" s="46"/>
      <c r="ATA12" s="46"/>
      <c r="ATB12" s="46"/>
      <c r="ATC12" s="46"/>
      <c r="ATD12" s="46"/>
      <c r="ATE12" s="46"/>
      <c r="ATF12" s="46"/>
      <c r="ATG12" s="46"/>
      <c r="ATH12" s="46"/>
      <c r="ATI12" s="46"/>
      <c r="ATJ12" s="46"/>
      <c r="ATK12" s="46"/>
      <c r="ATL12" s="46"/>
      <c r="ATM12" s="46"/>
      <c r="ATN12" s="46"/>
      <c r="ATO12" s="46"/>
      <c r="ATP12" s="46"/>
      <c r="ATQ12" s="46"/>
      <c r="ATR12" s="46"/>
      <c r="ATS12" s="46"/>
      <c r="ATT12" s="46"/>
      <c r="ATU12" s="46"/>
      <c r="ATV12" s="46"/>
      <c r="ATW12" s="46"/>
      <c r="ATX12" s="46"/>
      <c r="ATY12" s="46"/>
      <c r="ATZ12" s="46"/>
      <c r="AUA12" s="46"/>
      <c r="AUB12" s="46"/>
      <c r="AUC12" s="46"/>
      <c r="AUD12" s="46"/>
      <c r="AUE12" s="46"/>
      <c r="AUF12" s="46"/>
      <c r="AUG12" s="46"/>
      <c r="AUH12" s="46"/>
      <c r="AUI12" s="46"/>
      <c r="AUJ12" s="46"/>
      <c r="AUK12" s="46"/>
      <c r="AUL12" s="46"/>
      <c r="AUM12" s="46"/>
      <c r="AUN12" s="46"/>
      <c r="AUO12" s="46"/>
      <c r="AUP12" s="46"/>
      <c r="AUQ12" s="46"/>
      <c r="AUR12" s="46"/>
      <c r="AUS12" s="46"/>
      <c r="AUT12" s="46"/>
      <c r="AUU12" s="46"/>
      <c r="AUV12" s="46"/>
      <c r="AUW12" s="46"/>
      <c r="AUX12" s="46"/>
      <c r="AUY12" s="46"/>
      <c r="AUZ12" s="46"/>
      <c r="AVA12" s="46"/>
      <c r="AVB12" s="46"/>
      <c r="AVC12" s="46"/>
      <c r="AVD12" s="46"/>
      <c r="AVE12" s="46"/>
      <c r="AVF12" s="46"/>
      <c r="AVG12" s="46"/>
      <c r="AVH12" s="46"/>
      <c r="AVI12" s="46"/>
      <c r="AVJ12" s="46"/>
      <c r="AVK12" s="46"/>
      <c r="AVL12" s="46"/>
      <c r="AVM12" s="46"/>
      <c r="AVN12" s="46"/>
      <c r="AVO12" s="46"/>
      <c r="AVP12" s="46"/>
      <c r="AVQ12" s="46"/>
      <c r="AVR12" s="46"/>
      <c r="AVS12" s="46"/>
      <c r="AVT12" s="46"/>
      <c r="AVU12" s="46"/>
      <c r="AVV12" s="46"/>
      <c r="AVW12" s="46"/>
      <c r="AVX12" s="46"/>
      <c r="AVY12" s="46"/>
      <c r="AVZ12" s="46"/>
      <c r="AWA12" s="46"/>
      <c r="AWB12" s="46"/>
      <c r="AWC12" s="46"/>
      <c r="AWD12" s="46"/>
      <c r="AWE12" s="46"/>
      <c r="AWF12" s="46"/>
      <c r="AWG12" s="46"/>
      <c r="AWH12" s="46"/>
      <c r="AWI12" s="46"/>
      <c r="AWJ12" s="46"/>
      <c r="AWK12" s="46"/>
      <c r="AWL12" s="46"/>
      <c r="AWM12" s="46"/>
      <c r="AWN12" s="46"/>
      <c r="AWO12" s="46"/>
      <c r="AWP12" s="46"/>
      <c r="AWQ12" s="46"/>
      <c r="AWR12" s="46"/>
      <c r="AWS12" s="46"/>
      <c r="AWT12" s="46"/>
      <c r="AWU12" s="46"/>
      <c r="AWV12" s="46"/>
      <c r="AWW12" s="46"/>
      <c r="AWX12" s="46"/>
      <c r="AWY12" s="46"/>
      <c r="AWZ12" s="46"/>
      <c r="AXA12" s="46"/>
      <c r="AXB12" s="46"/>
      <c r="AXC12" s="46"/>
      <c r="AXD12" s="46"/>
      <c r="AXE12" s="46"/>
      <c r="AXF12" s="46"/>
      <c r="AXG12" s="46"/>
      <c r="AXH12" s="46"/>
      <c r="AXI12" s="46"/>
      <c r="AXJ12" s="46"/>
      <c r="AXK12" s="46"/>
      <c r="AXL12" s="46"/>
      <c r="AXM12" s="46"/>
      <c r="AXN12" s="46"/>
      <c r="AXO12" s="46"/>
      <c r="AXP12" s="46"/>
      <c r="AXQ12" s="46"/>
      <c r="AXR12" s="46"/>
      <c r="AXS12" s="46"/>
      <c r="AXT12" s="46"/>
      <c r="AXU12" s="46"/>
      <c r="AXV12" s="46"/>
      <c r="AXW12" s="46"/>
      <c r="AXX12" s="46"/>
      <c r="AXY12" s="46"/>
      <c r="AXZ12" s="46"/>
      <c r="AYA12" s="46"/>
      <c r="AYB12" s="46"/>
      <c r="AYC12" s="46"/>
      <c r="AYD12" s="46"/>
      <c r="AYE12" s="46"/>
      <c r="AYF12" s="46"/>
      <c r="AYG12" s="46"/>
      <c r="AYH12" s="46"/>
      <c r="AYI12" s="46"/>
      <c r="AYJ12" s="46"/>
      <c r="AYK12" s="46"/>
      <c r="AYL12" s="46"/>
      <c r="AYM12" s="46"/>
      <c r="AYN12" s="46"/>
      <c r="AYO12" s="46"/>
      <c r="AYP12" s="46"/>
      <c r="AYQ12" s="46"/>
      <c r="AYR12" s="46"/>
      <c r="AYS12" s="46"/>
      <c r="AYT12" s="46"/>
      <c r="AYU12" s="46"/>
      <c r="AYV12" s="46"/>
      <c r="AYW12" s="46"/>
      <c r="AYX12" s="46"/>
      <c r="AYY12" s="46"/>
      <c r="AYZ12" s="46"/>
      <c r="AZA12" s="46"/>
      <c r="AZB12" s="46"/>
      <c r="AZC12" s="46"/>
      <c r="AZD12" s="46"/>
      <c r="AZE12" s="46"/>
      <c r="AZF12" s="46"/>
      <c r="AZG12" s="46"/>
      <c r="AZH12" s="46"/>
      <c r="AZI12" s="46"/>
      <c r="AZJ12" s="46"/>
      <c r="AZK12" s="46"/>
      <c r="AZL12" s="46"/>
      <c r="AZM12" s="46"/>
      <c r="AZN12" s="46"/>
      <c r="AZO12" s="46"/>
      <c r="AZP12" s="46"/>
      <c r="AZQ12" s="46"/>
      <c r="AZR12" s="46"/>
      <c r="AZS12" s="46"/>
      <c r="AZT12" s="46"/>
      <c r="AZU12" s="46"/>
      <c r="AZV12" s="46"/>
      <c r="AZW12" s="46"/>
      <c r="AZX12" s="46"/>
      <c r="AZY12" s="46"/>
      <c r="AZZ12" s="46"/>
      <c r="BAA12" s="46"/>
      <c r="BAB12" s="46"/>
      <c r="BAC12" s="46"/>
      <c r="BAD12" s="46"/>
      <c r="BAE12" s="46"/>
      <c r="BAF12" s="46"/>
      <c r="BAG12" s="46"/>
      <c r="BAH12" s="46"/>
      <c r="BAI12" s="46"/>
      <c r="BAJ12" s="46"/>
      <c r="BAK12" s="46"/>
      <c r="BAL12" s="46"/>
      <c r="BAM12" s="46"/>
      <c r="BAN12" s="46"/>
      <c r="BAO12" s="46"/>
      <c r="BAP12" s="46"/>
      <c r="BAQ12" s="46"/>
      <c r="BAR12" s="46"/>
      <c r="BAS12" s="46"/>
      <c r="BAT12" s="46"/>
      <c r="BAU12" s="46"/>
      <c r="BAV12" s="46"/>
      <c r="BAW12" s="46"/>
      <c r="BAX12" s="46"/>
      <c r="BAY12" s="46"/>
      <c r="BAZ12" s="46"/>
      <c r="BBA12" s="46"/>
      <c r="BBB12" s="46"/>
      <c r="BBC12" s="46"/>
      <c r="BBD12" s="46"/>
      <c r="BBE12" s="46"/>
      <c r="BBF12" s="46"/>
      <c r="BBG12" s="46"/>
      <c r="BBH12" s="46"/>
      <c r="BBI12" s="46"/>
      <c r="BBJ12" s="46"/>
      <c r="BBK12" s="46"/>
      <c r="BBL12" s="46"/>
      <c r="BBM12" s="46"/>
      <c r="BBN12" s="46"/>
      <c r="BBO12" s="46"/>
      <c r="BBP12" s="46"/>
      <c r="BBQ12" s="46"/>
      <c r="BBR12" s="46"/>
      <c r="BBS12" s="46"/>
      <c r="BBT12" s="46"/>
      <c r="BBU12" s="46"/>
      <c r="BBV12" s="46"/>
      <c r="BBW12" s="46"/>
      <c r="BBX12" s="46"/>
      <c r="BBY12" s="46"/>
      <c r="BBZ12" s="46"/>
      <c r="BCA12" s="46"/>
      <c r="BCB12" s="46"/>
      <c r="BCC12" s="46"/>
      <c r="BCD12" s="46"/>
      <c r="BCE12" s="46"/>
      <c r="BCF12" s="46"/>
      <c r="BCG12" s="46"/>
      <c r="BCH12" s="46"/>
      <c r="BCI12" s="46"/>
      <c r="BCJ12" s="46"/>
      <c r="BCK12" s="46"/>
      <c r="BCL12" s="46"/>
      <c r="BCM12" s="46"/>
      <c r="BCN12" s="46"/>
      <c r="BCO12" s="46"/>
      <c r="BCP12" s="46"/>
      <c r="BCQ12" s="46"/>
      <c r="BCR12" s="46"/>
      <c r="BCS12" s="46"/>
      <c r="BCT12" s="46"/>
      <c r="BCU12" s="46"/>
      <c r="BCV12" s="46"/>
      <c r="BCW12" s="46"/>
      <c r="BCX12" s="46"/>
      <c r="BCY12" s="46"/>
      <c r="BCZ12" s="46"/>
      <c r="BDA12" s="46"/>
      <c r="BDB12" s="46"/>
      <c r="BDC12" s="46"/>
      <c r="BDD12" s="46"/>
      <c r="BDE12" s="46"/>
      <c r="BDF12" s="46"/>
      <c r="BDG12" s="46"/>
      <c r="BDH12" s="46"/>
      <c r="BDI12" s="46"/>
      <c r="BDJ12" s="46"/>
      <c r="BDK12" s="46"/>
      <c r="BDL12" s="46"/>
      <c r="BDM12" s="46"/>
      <c r="BDN12" s="46"/>
      <c r="BDO12" s="46"/>
      <c r="BDP12" s="46"/>
      <c r="BDQ12" s="46"/>
      <c r="BDR12" s="46"/>
      <c r="BDS12" s="46"/>
      <c r="BDT12" s="46"/>
      <c r="BDU12" s="46"/>
      <c r="BDV12" s="46"/>
      <c r="BDW12" s="46"/>
      <c r="BDX12" s="46"/>
      <c r="BDY12" s="46"/>
      <c r="BDZ12" s="46"/>
      <c r="BEA12" s="46"/>
      <c r="BEB12" s="46"/>
      <c r="BEC12" s="46"/>
      <c r="BED12" s="46"/>
      <c r="BEE12" s="46"/>
      <c r="BEF12" s="46"/>
      <c r="BEG12" s="46"/>
      <c r="BEH12" s="46"/>
      <c r="BEI12" s="46"/>
      <c r="BEJ12" s="46"/>
      <c r="BEK12" s="46"/>
      <c r="BEL12" s="46"/>
      <c r="BEM12" s="46"/>
      <c r="BEN12" s="46"/>
      <c r="BEO12" s="46"/>
      <c r="BEP12" s="46"/>
      <c r="BEQ12" s="46"/>
      <c r="BER12" s="46"/>
      <c r="BES12" s="46"/>
      <c r="BET12" s="46"/>
      <c r="BEU12" s="46"/>
      <c r="BEV12" s="46"/>
      <c r="BEW12" s="46"/>
      <c r="BEX12" s="46"/>
      <c r="BEY12" s="46"/>
      <c r="BEZ12" s="46"/>
      <c r="BFA12" s="46"/>
      <c r="BFB12" s="46"/>
      <c r="BFC12" s="46"/>
      <c r="BFD12" s="46"/>
      <c r="BFE12" s="46"/>
      <c r="BFF12" s="46"/>
      <c r="BFG12" s="46"/>
      <c r="BFH12" s="46"/>
      <c r="BFI12" s="46"/>
      <c r="BFJ12" s="46"/>
      <c r="BFK12" s="46"/>
      <c r="BFL12" s="46"/>
      <c r="BFM12" s="46"/>
      <c r="BFN12" s="46"/>
      <c r="BFO12" s="46"/>
      <c r="BFP12" s="46"/>
      <c r="BFQ12" s="46"/>
      <c r="BFR12" s="46"/>
      <c r="BFS12" s="46"/>
      <c r="BFT12" s="46"/>
      <c r="BFU12" s="46"/>
      <c r="BFV12" s="46"/>
      <c r="BFW12" s="46"/>
      <c r="BFX12" s="46"/>
      <c r="BFY12" s="46"/>
      <c r="BFZ12" s="46"/>
      <c r="BGA12" s="46"/>
      <c r="BGB12" s="46"/>
      <c r="BGC12" s="46"/>
      <c r="BGD12" s="46"/>
      <c r="BGE12" s="46"/>
      <c r="BGF12" s="46"/>
      <c r="BGG12" s="46"/>
      <c r="BGH12" s="46"/>
      <c r="BGI12" s="46"/>
      <c r="BGJ12" s="46"/>
      <c r="BGK12" s="46"/>
      <c r="BGL12" s="46"/>
      <c r="BGM12" s="46"/>
      <c r="BGN12" s="46"/>
      <c r="BGO12" s="46"/>
      <c r="BGP12" s="46"/>
      <c r="BGQ12" s="46"/>
      <c r="BGR12" s="46"/>
      <c r="BGS12" s="46"/>
      <c r="BGT12" s="46"/>
      <c r="BGU12" s="46"/>
      <c r="BGV12" s="46"/>
      <c r="BGW12" s="46"/>
      <c r="BGX12" s="46"/>
      <c r="BGY12" s="46"/>
      <c r="BGZ12" s="46"/>
      <c r="BHA12" s="46"/>
      <c r="BHB12" s="46"/>
      <c r="BHC12" s="46"/>
      <c r="BHD12" s="46"/>
      <c r="BHE12" s="46"/>
      <c r="BHF12" s="46"/>
      <c r="BHG12" s="46"/>
      <c r="BHH12" s="46"/>
      <c r="BHI12" s="46"/>
      <c r="BHJ12" s="46"/>
      <c r="BHK12" s="46"/>
      <c r="BHL12" s="46"/>
      <c r="BHM12" s="46"/>
      <c r="BHN12" s="46"/>
      <c r="BHO12" s="46"/>
      <c r="BHP12" s="46"/>
      <c r="BHQ12" s="46"/>
      <c r="BHR12" s="46"/>
      <c r="BHS12" s="46"/>
      <c r="BHT12" s="46"/>
      <c r="BHU12" s="46"/>
      <c r="BHV12" s="46"/>
      <c r="BHW12" s="46"/>
      <c r="BHX12" s="46"/>
      <c r="BHY12" s="46"/>
      <c r="BHZ12" s="46"/>
      <c r="BIA12" s="46"/>
      <c r="BIB12" s="46"/>
      <c r="BIC12" s="46"/>
      <c r="BID12" s="46"/>
      <c r="BIE12" s="46"/>
      <c r="BIF12" s="46"/>
      <c r="BIG12" s="46"/>
      <c r="BIH12" s="46"/>
      <c r="BII12" s="46"/>
      <c r="BIJ12" s="46"/>
      <c r="BIK12" s="46"/>
      <c r="BIL12" s="46"/>
      <c r="BIM12" s="46"/>
      <c r="BIN12" s="46"/>
      <c r="BIO12" s="46"/>
      <c r="BIP12" s="46"/>
      <c r="BIQ12" s="46"/>
      <c r="BIR12" s="46"/>
      <c r="BIS12" s="46"/>
      <c r="BIT12" s="46"/>
      <c r="BIU12" s="46"/>
      <c r="BIV12" s="46"/>
      <c r="BIW12" s="46"/>
      <c r="BIX12" s="46"/>
      <c r="BIY12" s="46"/>
      <c r="BIZ12" s="46"/>
      <c r="BJA12" s="46"/>
      <c r="BJB12" s="46"/>
      <c r="BJC12" s="46"/>
      <c r="BJD12" s="46"/>
      <c r="BJE12" s="46"/>
      <c r="BJF12" s="46"/>
      <c r="BJG12" s="46"/>
      <c r="BJH12" s="46"/>
      <c r="BJI12" s="46"/>
      <c r="BJJ12" s="46"/>
      <c r="BJK12" s="46"/>
      <c r="BJL12" s="46"/>
      <c r="BJM12" s="46"/>
      <c r="BJN12" s="46"/>
      <c r="BJO12" s="46"/>
      <c r="BJP12" s="46"/>
      <c r="BJQ12" s="46"/>
      <c r="BJR12" s="46"/>
      <c r="BJS12" s="46"/>
      <c r="BJT12" s="46"/>
      <c r="BJU12" s="46"/>
      <c r="BJV12" s="46"/>
      <c r="BJW12" s="46"/>
      <c r="BJX12" s="46"/>
      <c r="BJY12" s="46"/>
      <c r="BJZ12" s="46"/>
      <c r="BKA12" s="46"/>
      <c r="BKB12" s="46"/>
      <c r="BKC12" s="46"/>
      <c r="BKD12" s="46"/>
      <c r="BKE12" s="46"/>
      <c r="BKF12" s="46"/>
      <c r="BKG12" s="46"/>
      <c r="BKH12" s="46"/>
      <c r="BKI12" s="46"/>
      <c r="BKJ12" s="46"/>
      <c r="BKK12" s="46"/>
      <c r="BKL12" s="46"/>
      <c r="BKM12" s="46"/>
      <c r="BKN12" s="46"/>
      <c r="BKO12" s="46"/>
      <c r="BKP12" s="46"/>
      <c r="BKQ12" s="46"/>
      <c r="BKR12" s="46"/>
      <c r="BKS12" s="46"/>
      <c r="BKT12" s="46"/>
      <c r="BKU12" s="46"/>
      <c r="BKV12" s="46"/>
      <c r="BKW12" s="46"/>
      <c r="BKX12" s="46"/>
      <c r="BKY12" s="46"/>
      <c r="BKZ12" s="46"/>
      <c r="BLA12" s="46"/>
      <c r="BLB12" s="46"/>
      <c r="BLC12" s="46"/>
      <c r="BLD12" s="46"/>
      <c r="BLE12" s="46"/>
      <c r="BLF12" s="46"/>
      <c r="BLG12" s="46"/>
      <c r="BLH12" s="46"/>
      <c r="BLI12" s="46"/>
      <c r="BLJ12" s="46"/>
      <c r="BLK12" s="46"/>
      <c r="BLL12" s="46"/>
      <c r="BLM12" s="46"/>
      <c r="BLN12" s="46"/>
      <c r="BLO12" s="46"/>
      <c r="BLP12" s="46"/>
      <c r="BLQ12" s="46"/>
      <c r="BLR12" s="46"/>
      <c r="BLS12" s="46"/>
      <c r="BLT12" s="46"/>
      <c r="BLU12" s="46"/>
      <c r="BLV12" s="46"/>
      <c r="BLW12" s="46"/>
      <c r="BLX12" s="46"/>
      <c r="BLY12" s="46"/>
      <c r="BLZ12" s="46"/>
      <c r="BMA12" s="46"/>
      <c r="BMB12" s="46"/>
      <c r="BMC12" s="46"/>
      <c r="BMD12" s="46"/>
      <c r="BME12" s="46"/>
      <c r="BMF12" s="46"/>
      <c r="BMG12" s="46"/>
      <c r="BMH12" s="46"/>
      <c r="BMI12" s="46"/>
      <c r="BMJ12" s="46"/>
      <c r="BMK12" s="46"/>
      <c r="BML12" s="46"/>
      <c r="BMM12" s="46"/>
      <c r="BMN12" s="46"/>
      <c r="BMO12" s="46"/>
      <c r="BMP12" s="46"/>
      <c r="BMQ12" s="46"/>
      <c r="BMR12" s="46"/>
      <c r="BMS12" s="46"/>
      <c r="BMT12" s="46"/>
      <c r="BMU12" s="46"/>
      <c r="BMV12" s="46"/>
      <c r="BMW12" s="46"/>
      <c r="BMX12" s="46"/>
      <c r="BMY12" s="46"/>
      <c r="BMZ12" s="46"/>
      <c r="BNA12" s="46"/>
      <c r="BNB12" s="46"/>
      <c r="BNC12" s="46"/>
      <c r="BND12" s="46"/>
      <c r="BNE12" s="46"/>
      <c r="BNF12" s="46"/>
      <c r="BNG12" s="46"/>
      <c r="BNH12" s="46"/>
      <c r="BNI12" s="46"/>
      <c r="BNJ12" s="46"/>
      <c r="BNK12" s="46"/>
      <c r="BNL12" s="46"/>
      <c r="BNM12" s="46"/>
      <c r="BNN12" s="46"/>
      <c r="BNO12" s="46"/>
      <c r="BNP12" s="46"/>
      <c r="BNQ12" s="46"/>
      <c r="BNR12" s="46"/>
      <c r="BNS12" s="46"/>
      <c r="BNT12" s="46"/>
      <c r="BNU12" s="46"/>
      <c r="BNV12" s="46"/>
      <c r="BNW12" s="46"/>
      <c r="BNX12" s="46"/>
      <c r="BNY12" s="46"/>
      <c r="BNZ12" s="46"/>
      <c r="BOA12" s="46"/>
      <c r="BOB12" s="46"/>
      <c r="BOC12" s="46"/>
      <c r="BOD12" s="46"/>
      <c r="BOE12" s="46"/>
      <c r="BOF12" s="46"/>
      <c r="BOG12" s="46"/>
      <c r="BOH12" s="46"/>
      <c r="BOI12" s="46"/>
      <c r="BOJ12" s="46"/>
      <c r="BOK12" s="46"/>
      <c r="BOL12" s="46"/>
      <c r="BOM12" s="46"/>
      <c r="BON12" s="46"/>
      <c r="BOO12" s="46"/>
      <c r="BOP12" s="46"/>
      <c r="BOQ12" s="46"/>
      <c r="BOR12" s="46"/>
      <c r="BOS12" s="46"/>
      <c r="BOT12" s="46"/>
      <c r="BOU12" s="46"/>
      <c r="BOV12" s="46"/>
      <c r="BOW12" s="46"/>
      <c r="BOX12" s="46"/>
      <c r="BOY12" s="46"/>
      <c r="BOZ12" s="46"/>
      <c r="BPA12" s="46"/>
      <c r="BPB12" s="46"/>
      <c r="BPC12" s="46"/>
      <c r="BPD12" s="46"/>
      <c r="BPE12" s="46"/>
      <c r="BPF12" s="46"/>
      <c r="BPG12" s="46"/>
      <c r="BPH12" s="46"/>
      <c r="BPI12" s="46"/>
      <c r="BPJ12" s="46"/>
      <c r="BPK12" s="46"/>
      <c r="BPL12" s="46"/>
      <c r="BPM12" s="46"/>
      <c r="BPN12" s="46"/>
      <c r="BPO12" s="46"/>
      <c r="BPP12" s="46"/>
      <c r="BPQ12" s="46"/>
      <c r="BPR12" s="46"/>
      <c r="BPS12" s="46"/>
      <c r="BPT12" s="46"/>
      <c r="BPU12" s="46"/>
      <c r="BPV12" s="46"/>
      <c r="BPW12" s="46"/>
      <c r="BPX12" s="46"/>
      <c r="BPY12" s="46"/>
      <c r="BPZ12" s="46"/>
      <c r="BQA12" s="46"/>
      <c r="BQB12" s="46"/>
      <c r="BQC12" s="46"/>
      <c r="BQD12" s="46"/>
      <c r="BQE12" s="46"/>
      <c r="BQF12" s="46"/>
      <c r="BQG12" s="46"/>
      <c r="BQH12" s="46"/>
      <c r="BQI12" s="46"/>
      <c r="BQJ12" s="46"/>
      <c r="BQK12" s="46"/>
      <c r="BQL12" s="46"/>
      <c r="BQM12" s="46"/>
      <c r="BQN12" s="46"/>
      <c r="BQO12" s="46"/>
      <c r="BQP12" s="46"/>
      <c r="BQQ12" s="46"/>
      <c r="BQR12" s="46"/>
      <c r="BQS12" s="46"/>
      <c r="BQT12" s="46"/>
      <c r="BQU12" s="46"/>
      <c r="BQV12" s="46"/>
      <c r="BQW12" s="46"/>
      <c r="BQX12" s="46"/>
      <c r="BQY12" s="46"/>
      <c r="BQZ12" s="46"/>
      <c r="BRA12" s="46"/>
      <c r="BRB12" s="46"/>
      <c r="BRC12" s="46"/>
      <c r="BRD12" s="46"/>
      <c r="BRE12" s="46"/>
      <c r="BRF12" s="46"/>
      <c r="BRG12" s="46"/>
      <c r="BRH12" s="46"/>
      <c r="BRI12" s="46"/>
      <c r="BRJ12" s="46"/>
      <c r="BRK12" s="46"/>
      <c r="BRL12" s="46"/>
      <c r="BRM12" s="46"/>
      <c r="BRN12" s="46"/>
      <c r="BRO12" s="46"/>
      <c r="BRP12" s="46"/>
      <c r="BRQ12" s="46"/>
      <c r="BRR12" s="46"/>
      <c r="BRS12" s="46"/>
      <c r="BRT12" s="46"/>
      <c r="BRU12" s="46"/>
      <c r="BRV12" s="46"/>
      <c r="BRW12" s="46"/>
      <c r="BRX12" s="46"/>
      <c r="BRY12" s="46"/>
      <c r="BRZ12" s="46"/>
      <c r="BSA12" s="46"/>
      <c r="BSB12" s="46"/>
      <c r="BSC12" s="46"/>
      <c r="BSD12" s="46"/>
      <c r="BSE12" s="46"/>
      <c r="BSF12" s="46"/>
      <c r="BSG12" s="46"/>
      <c r="BSH12" s="46"/>
      <c r="BSI12" s="46"/>
      <c r="BSJ12" s="46"/>
      <c r="BSK12" s="46"/>
      <c r="BSL12" s="46"/>
      <c r="BSM12" s="46"/>
      <c r="BSN12" s="46"/>
      <c r="BSO12" s="46"/>
      <c r="BSP12" s="46"/>
      <c r="BSQ12" s="46"/>
      <c r="BSR12" s="46"/>
      <c r="BSS12" s="46"/>
      <c r="BST12" s="46"/>
      <c r="BSU12" s="46"/>
      <c r="BSV12" s="46"/>
      <c r="BSW12" s="46"/>
      <c r="BSX12" s="46"/>
      <c r="BSY12" s="46"/>
      <c r="BSZ12" s="46"/>
      <c r="BTA12" s="46"/>
      <c r="BTB12" s="46"/>
      <c r="BTC12" s="46"/>
      <c r="BTD12" s="46"/>
      <c r="BTE12" s="46"/>
      <c r="BTF12" s="46"/>
      <c r="BTG12" s="46"/>
      <c r="BTH12" s="46"/>
      <c r="BTI12" s="46"/>
      <c r="BTJ12" s="46"/>
      <c r="BTK12" s="46"/>
      <c r="BTL12" s="46"/>
      <c r="BTM12" s="46"/>
      <c r="BTN12" s="46"/>
      <c r="BTO12" s="46"/>
      <c r="BTP12" s="46"/>
      <c r="BTQ12" s="46"/>
      <c r="BTR12" s="46"/>
      <c r="BTS12" s="46"/>
      <c r="BTT12" s="46"/>
      <c r="BTU12" s="46"/>
      <c r="BTV12" s="46"/>
      <c r="BTW12" s="46"/>
      <c r="BTX12" s="46"/>
      <c r="BTY12" s="46"/>
      <c r="BTZ12" s="46"/>
      <c r="BUA12" s="46"/>
      <c r="BUB12" s="46"/>
      <c r="BUC12" s="46"/>
      <c r="BUD12" s="46"/>
      <c r="BUE12" s="46"/>
      <c r="BUF12" s="46"/>
      <c r="BUG12" s="46"/>
      <c r="BUH12" s="46"/>
      <c r="BUI12" s="46"/>
      <c r="BUJ12" s="46"/>
      <c r="BUK12" s="46"/>
      <c r="BUL12" s="46"/>
      <c r="BUM12" s="46"/>
      <c r="BUN12" s="46"/>
      <c r="BUO12" s="46"/>
      <c r="BUP12" s="46"/>
      <c r="BUQ12" s="46"/>
      <c r="BUR12" s="46"/>
      <c r="BUS12" s="46"/>
      <c r="BUT12" s="46"/>
      <c r="BUU12" s="46"/>
      <c r="BUV12" s="46"/>
      <c r="BUW12" s="46"/>
      <c r="BUX12" s="46"/>
      <c r="BUY12" s="46"/>
      <c r="BUZ12" s="46"/>
      <c r="BVA12" s="46"/>
      <c r="BVB12" s="46"/>
      <c r="BVC12" s="46"/>
      <c r="BVD12" s="46"/>
      <c r="BVE12" s="46"/>
      <c r="BVF12" s="46"/>
      <c r="BVG12" s="46"/>
      <c r="BVH12" s="46"/>
      <c r="BVI12" s="46"/>
      <c r="BVJ12" s="46"/>
      <c r="BVK12" s="46"/>
      <c r="BVL12" s="46"/>
      <c r="BVM12" s="46"/>
      <c r="BVN12" s="46"/>
      <c r="BVO12" s="46"/>
      <c r="BVP12" s="46"/>
      <c r="BVQ12" s="46"/>
      <c r="BVR12" s="46"/>
      <c r="BVS12" s="46"/>
      <c r="BVT12" s="46"/>
      <c r="BVU12" s="46"/>
      <c r="BVV12" s="46"/>
      <c r="BVW12" s="46"/>
      <c r="BVX12" s="46"/>
      <c r="BVY12" s="46"/>
      <c r="BVZ12" s="46"/>
      <c r="BWA12" s="46"/>
      <c r="BWB12" s="46"/>
      <c r="BWC12" s="46"/>
      <c r="BWD12" s="46"/>
      <c r="BWE12" s="46"/>
      <c r="BWF12" s="46"/>
      <c r="BWG12" s="46"/>
      <c r="BWH12" s="46"/>
      <c r="BWI12" s="46"/>
      <c r="BWJ12" s="46"/>
      <c r="BWK12" s="46"/>
      <c r="BWL12" s="46"/>
      <c r="BWM12" s="46"/>
      <c r="BWN12" s="46"/>
      <c r="BWO12" s="46"/>
      <c r="BWP12" s="46"/>
      <c r="BWQ12" s="46"/>
      <c r="BWR12" s="46"/>
      <c r="BWS12" s="46"/>
      <c r="BWT12" s="46"/>
      <c r="BWU12" s="46"/>
      <c r="BWV12" s="46"/>
      <c r="BWW12" s="46"/>
      <c r="BWX12" s="46"/>
      <c r="BWY12" s="46"/>
      <c r="BWZ12" s="46"/>
      <c r="BXA12" s="46"/>
      <c r="BXB12" s="46"/>
      <c r="BXC12" s="46"/>
      <c r="BXD12" s="46"/>
      <c r="BXE12" s="46"/>
      <c r="BXF12" s="46"/>
      <c r="BXG12" s="46"/>
      <c r="BXH12" s="46"/>
      <c r="BXI12" s="46"/>
      <c r="BXJ12" s="46"/>
      <c r="BXK12" s="46"/>
      <c r="BXL12" s="46"/>
      <c r="BXM12" s="46"/>
      <c r="BXN12" s="46"/>
      <c r="BXO12" s="46"/>
      <c r="BXP12" s="46"/>
      <c r="BXQ12" s="46"/>
      <c r="BXR12" s="46"/>
      <c r="BXS12" s="46"/>
      <c r="BXT12" s="46"/>
      <c r="BXU12" s="46"/>
      <c r="BXV12" s="46"/>
      <c r="BXW12" s="46"/>
      <c r="BXX12" s="46"/>
      <c r="BXY12" s="46"/>
      <c r="BXZ12" s="46"/>
      <c r="BYA12" s="46"/>
      <c r="BYB12" s="46"/>
      <c r="BYC12" s="46"/>
      <c r="BYD12" s="46"/>
      <c r="BYE12" s="46"/>
      <c r="BYF12" s="46"/>
      <c r="BYG12" s="46"/>
      <c r="BYH12" s="46"/>
      <c r="BYI12" s="46"/>
      <c r="BYJ12" s="46"/>
      <c r="BYK12" s="46"/>
      <c r="BYL12" s="46"/>
      <c r="BYM12" s="46"/>
      <c r="BYN12" s="46"/>
      <c r="BYO12" s="46"/>
      <c r="BYP12" s="46"/>
      <c r="BYQ12" s="46"/>
      <c r="BYR12" s="46"/>
      <c r="BYS12" s="46"/>
      <c r="BYT12" s="46"/>
      <c r="BYU12" s="46"/>
      <c r="BYV12" s="46"/>
      <c r="BYW12" s="46"/>
      <c r="BYX12" s="46"/>
      <c r="BYY12" s="46"/>
      <c r="BYZ12" s="46"/>
      <c r="BZA12" s="46"/>
      <c r="BZB12" s="46"/>
      <c r="BZC12" s="46"/>
      <c r="BZD12" s="46"/>
      <c r="BZE12" s="46"/>
      <c r="BZF12" s="46"/>
      <c r="BZG12" s="46"/>
      <c r="BZH12" s="46"/>
      <c r="BZI12" s="46"/>
      <c r="BZJ12" s="46"/>
      <c r="BZK12" s="46"/>
      <c r="BZL12" s="46"/>
      <c r="BZM12" s="46"/>
      <c r="BZN12" s="46"/>
      <c r="BZO12" s="46"/>
      <c r="BZP12" s="46"/>
      <c r="BZQ12" s="46"/>
      <c r="BZR12" s="46"/>
      <c r="BZS12" s="46"/>
      <c r="BZT12" s="46"/>
      <c r="BZU12" s="46"/>
      <c r="BZV12" s="46"/>
      <c r="BZW12" s="46"/>
      <c r="BZX12" s="46"/>
      <c r="BZY12" s="46"/>
      <c r="BZZ12" s="46"/>
      <c r="CAA12" s="46"/>
      <c r="CAB12" s="46"/>
      <c r="CAC12" s="46"/>
      <c r="CAD12" s="46"/>
      <c r="CAE12" s="46"/>
      <c r="CAF12" s="46"/>
      <c r="CAG12" s="46"/>
      <c r="CAH12" s="46"/>
      <c r="CAI12" s="46"/>
      <c r="CAJ12" s="46"/>
      <c r="CAK12" s="46"/>
      <c r="CAL12" s="46"/>
      <c r="CAM12" s="46"/>
      <c r="CAN12" s="46"/>
      <c r="CAO12" s="46"/>
      <c r="CAP12" s="46"/>
      <c r="CAQ12" s="46"/>
      <c r="CAR12" s="46"/>
      <c r="CAS12" s="46"/>
      <c r="CAT12" s="46"/>
      <c r="CAU12" s="46"/>
      <c r="CAV12" s="46"/>
      <c r="CAW12" s="46"/>
      <c r="CAX12" s="46"/>
      <c r="CAY12" s="46"/>
      <c r="CAZ12" s="46"/>
      <c r="CBA12" s="46"/>
      <c r="CBB12" s="46"/>
      <c r="CBC12" s="46"/>
      <c r="CBD12" s="46"/>
      <c r="CBE12" s="46"/>
      <c r="CBF12" s="46"/>
      <c r="CBG12" s="46"/>
      <c r="CBH12" s="46"/>
      <c r="CBI12" s="46"/>
      <c r="CBJ12" s="46"/>
      <c r="CBK12" s="46"/>
      <c r="CBL12" s="46"/>
      <c r="CBM12" s="46"/>
      <c r="CBN12" s="46"/>
      <c r="CBO12" s="46"/>
      <c r="CBP12" s="46"/>
      <c r="CBQ12" s="46"/>
      <c r="CBR12" s="46"/>
      <c r="CBS12" s="46"/>
      <c r="CBT12" s="46"/>
      <c r="CBU12" s="46"/>
      <c r="CBV12" s="46"/>
      <c r="CBW12" s="46"/>
      <c r="CBX12" s="46"/>
      <c r="CBY12" s="46"/>
      <c r="CBZ12" s="46"/>
      <c r="CCA12" s="46"/>
      <c r="CCB12" s="46"/>
      <c r="CCC12" s="46"/>
      <c r="CCD12" s="46"/>
      <c r="CCE12" s="46"/>
      <c r="CCF12" s="46"/>
      <c r="CCG12" s="46"/>
      <c r="CCH12" s="46"/>
      <c r="CCI12" s="46"/>
      <c r="CCJ12" s="46"/>
      <c r="CCK12" s="46"/>
      <c r="CCL12" s="46"/>
      <c r="CCM12" s="46"/>
      <c r="CCN12" s="46"/>
      <c r="CCO12" s="46"/>
      <c r="CCP12" s="46"/>
      <c r="CCQ12" s="46"/>
      <c r="CCR12" s="46"/>
      <c r="CCS12" s="46"/>
      <c r="CCT12" s="46"/>
      <c r="CCU12" s="46"/>
      <c r="CCV12" s="46"/>
      <c r="CCW12" s="46"/>
      <c r="CCX12" s="46"/>
      <c r="CCY12" s="46"/>
      <c r="CCZ12" s="46"/>
      <c r="CDA12" s="46"/>
      <c r="CDB12" s="46"/>
      <c r="CDC12" s="46"/>
      <c r="CDD12" s="46"/>
      <c r="CDE12" s="46"/>
      <c r="CDF12" s="46"/>
      <c r="CDG12" s="46"/>
      <c r="CDH12" s="46"/>
      <c r="CDI12" s="46"/>
      <c r="CDJ12" s="46"/>
      <c r="CDK12" s="46"/>
      <c r="CDL12" s="46"/>
      <c r="CDM12" s="46"/>
      <c r="CDN12" s="46"/>
      <c r="CDO12" s="46"/>
      <c r="CDP12" s="46"/>
      <c r="CDQ12" s="46"/>
      <c r="CDR12" s="46"/>
      <c r="CDS12" s="46"/>
      <c r="CDT12" s="46"/>
      <c r="CDU12" s="46"/>
      <c r="CDV12" s="46"/>
      <c r="CDW12" s="46"/>
      <c r="CDX12" s="46"/>
      <c r="CDY12" s="46"/>
      <c r="CDZ12" s="46"/>
      <c r="CEA12" s="46"/>
      <c r="CEB12" s="46"/>
      <c r="CEC12" s="46"/>
      <c r="CED12" s="46"/>
      <c r="CEE12" s="46"/>
      <c r="CEF12" s="46"/>
      <c r="CEG12" s="46"/>
      <c r="CEH12" s="46"/>
      <c r="CEI12" s="46"/>
      <c r="CEJ12" s="46"/>
      <c r="CEK12" s="46"/>
      <c r="CEL12" s="46"/>
      <c r="CEM12" s="46"/>
      <c r="CEN12" s="46"/>
      <c r="CEO12" s="46"/>
      <c r="CEP12" s="46"/>
      <c r="CEQ12" s="46"/>
      <c r="CER12" s="46"/>
      <c r="CES12" s="46"/>
      <c r="CET12" s="46"/>
      <c r="CEU12" s="46"/>
      <c r="CEV12" s="46"/>
      <c r="CEW12" s="46"/>
      <c r="CEX12" s="46"/>
      <c r="CEY12" s="46"/>
      <c r="CEZ12" s="46"/>
      <c r="CFA12" s="46"/>
      <c r="CFB12" s="46"/>
      <c r="CFC12" s="46"/>
      <c r="CFD12" s="46"/>
      <c r="CFE12" s="46"/>
      <c r="CFF12" s="46"/>
      <c r="CFG12" s="46"/>
      <c r="CFH12" s="46"/>
      <c r="CFI12" s="46"/>
      <c r="CFJ12" s="46"/>
      <c r="CFK12" s="46"/>
      <c r="CFL12" s="46"/>
      <c r="CFM12" s="46"/>
      <c r="CFN12" s="46"/>
      <c r="CFO12" s="46"/>
      <c r="CFP12" s="46"/>
      <c r="CFQ12" s="46"/>
      <c r="CFR12" s="46"/>
      <c r="CFS12" s="46"/>
      <c r="CFT12" s="46"/>
      <c r="CFU12" s="46"/>
      <c r="CFV12" s="46"/>
      <c r="CFW12" s="46"/>
      <c r="CFX12" s="46"/>
      <c r="CFY12" s="46"/>
      <c r="CFZ12" s="46"/>
      <c r="CGA12" s="46"/>
      <c r="CGB12" s="46"/>
      <c r="CGC12" s="46"/>
      <c r="CGD12" s="46"/>
      <c r="CGE12" s="46"/>
      <c r="CGF12" s="46"/>
      <c r="CGG12" s="46"/>
      <c r="CGH12" s="46"/>
      <c r="CGI12" s="46"/>
      <c r="CGJ12" s="46"/>
      <c r="CGK12" s="46"/>
      <c r="CGL12" s="46"/>
      <c r="CGM12" s="46"/>
      <c r="CGN12" s="46"/>
      <c r="CGO12" s="46"/>
      <c r="CGP12" s="46"/>
      <c r="CGQ12" s="46"/>
      <c r="CGR12" s="46"/>
      <c r="CGS12" s="46"/>
      <c r="CGT12" s="46"/>
      <c r="CGU12" s="46"/>
      <c r="CGV12" s="46"/>
      <c r="CGW12" s="46"/>
      <c r="CGX12" s="46"/>
      <c r="CGY12" s="46"/>
      <c r="CGZ12" s="46"/>
      <c r="CHA12" s="46"/>
      <c r="CHB12" s="46"/>
      <c r="CHC12" s="46"/>
      <c r="CHD12" s="46"/>
      <c r="CHE12" s="46"/>
      <c r="CHF12" s="46"/>
      <c r="CHG12" s="46"/>
      <c r="CHH12" s="46"/>
      <c r="CHI12" s="46"/>
      <c r="CHJ12" s="46"/>
      <c r="CHK12" s="46"/>
      <c r="CHL12" s="46"/>
      <c r="CHM12" s="46"/>
      <c r="CHN12" s="46"/>
      <c r="CHO12" s="46"/>
      <c r="CHP12" s="46"/>
      <c r="CHQ12" s="46"/>
      <c r="CHR12" s="46"/>
      <c r="CHS12" s="46"/>
      <c r="CHT12" s="46"/>
      <c r="CHU12" s="46"/>
      <c r="CHV12" s="46"/>
      <c r="CHW12" s="46"/>
      <c r="CHX12" s="46"/>
      <c r="CHY12" s="46"/>
      <c r="CHZ12" s="46"/>
      <c r="CIA12" s="46"/>
      <c r="CIB12" s="46"/>
      <c r="CIC12" s="46"/>
      <c r="CID12" s="46"/>
      <c r="CIE12" s="46"/>
      <c r="CIF12" s="46"/>
      <c r="CIG12" s="46"/>
      <c r="CIH12" s="46"/>
      <c r="CII12" s="46"/>
      <c r="CIJ12" s="46"/>
      <c r="CIK12" s="46"/>
      <c r="CIL12" s="46"/>
      <c r="CIM12" s="46"/>
      <c r="CIN12" s="46"/>
      <c r="CIO12" s="46"/>
      <c r="CIP12" s="46"/>
      <c r="CIQ12" s="46"/>
      <c r="CIR12" s="46"/>
      <c r="CIS12" s="46"/>
      <c r="CIT12" s="46"/>
      <c r="CIU12" s="46"/>
      <c r="CIV12" s="46"/>
      <c r="CIW12" s="46"/>
      <c r="CIX12" s="46"/>
      <c r="CIY12" s="46"/>
      <c r="CIZ12" s="46"/>
      <c r="CJA12" s="46"/>
      <c r="CJB12" s="46"/>
      <c r="CJC12" s="46"/>
      <c r="CJD12" s="46"/>
      <c r="CJE12" s="46"/>
      <c r="CJF12" s="46"/>
      <c r="CJG12" s="46"/>
      <c r="CJH12" s="46"/>
      <c r="CJI12" s="46"/>
      <c r="CJJ12" s="46"/>
      <c r="CJK12" s="46"/>
      <c r="CJL12" s="46"/>
      <c r="CJM12" s="46"/>
      <c r="CJN12" s="46"/>
      <c r="CJO12" s="46"/>
      <c r="CJP12" s="46"/>
      <c r="CJQ12" s="46"/>
      <c r="CJR12" s="46"/>
      <c r="CJS12" s="46"/>
      <c r="CJT12" s="46"/>
      <c r="CJU12" s="46"/>
      <c r="CJV12" s="46"/>
      <c r="CJW12" s="46"/>
      <c r="CJX12" s="46"/>
      <c r="CJY12" s="46"/>
      <c r="CJZ12" s="46"/>
      <c r="CKA12" s="46"/>
      <c r="CKB12" s="46"/>
      <c r="CKC12" s="46"/>
      <c r="CKD12" s="46"/>
      <c r="CKE12" s="46"/>
      <c r="CKF12" s="46"/>
      <c r="CKG12" s="46"/>
      <c r="CKH12" s="46"/>
      <c r="CKI12" s="46"/>
      <c r="CKJ12" s="46"/>
      <c r="CKK12" s="46"/>
      <c r="CKL12" s="46"/>
      <c r="CKM12" s="46"/>
      <c r="CKN12" s="46"/>
      <c r="CKO12" s="46"/>
      <c r="CKP12" s="46"/>
      <c r="CKQ12" s="46"/>
      <c r="CKR12" s="46"/>
      <c r="CKS12" s="46"/>
      <c r="CKT12" s="46"/>
      <c r="CKU12" s="46"/>
      <c r="CKV12" s="46"/>
      <c r="CKW12" s="46"/>
      <c r="CKX12" s="46"/>
      <c r="CKY12" s="46"/>
      <c r="CKZ12" s="46"/>
      <c r="CLA12" s="46"/>
      <c r="CLB12" s="46"/>
      <c r="CLC12" s="46"/>
      <c r="CLD12" s="46"/>
      <c r="CLE12" s="46"/>
      <c r="CLF12" s="46"/>
      <c r="CLG12" s="46"/>
      <c r="CLH12" s="46"/>
      <c r="CLI12" s="46"/>
      <c r="CLJ12" s="46"/>
      <c r="CLK12" s="46"/>
      <c r="CLL12" s="46"/>
      <c r="CLM12" s="46"/>
      <c r="CLN12" s="46"/>
      <c r="CLO12" s="46"/>
      <c r="CLP12" s="46"/>
      <c r="CLQ12" s="46"/>
      <c r="CLR12" s="46"/>
      <c r="CLS12" s="46"/>
      <c r="CLT12" s="46"/>
      <c r="CLU12" s="46"/>
      <c r="CLV12" s="46"/>
      <c r="CLW12" s="46"/>
      <c r="CLX12" s="46"/>
      <c r="CLY12" s="46"/>
      <c r="CLZ12" s="46"/>
      <c r="CMA12" s="46"/>
      <c r="CMB12" s="46"/>
      <c r="CMC12" s="46"/>
      <c r="CMD12" s="46"/>
      <c r="CME12" s="46"/>
      <c r="CMF12" s="46"/>
      <c r="CMG12" s="46"/>
      <c r="CMH12" s="46"/>
      <c r="CMI12" s="46"/>
      <c r="CMJ12" s="46"/>
      <c r="CMK12" s="46"/>
      <c r="CML12" s="46"/>
      <c r="CMM12" s="46"/>
      <c r="CMN12" s="46"/>
      <c r="CMO12" s="46"/>
      <c r="CMP12" s="46"/>
      <c r="CMQ12" s="46"/>
      <c r="CMR12" s="46"/>
      <c r="CMS12" s="46"/>
      <c r="CMT12" s="46"/>
      <c r="CMU12" s="46"/>
      <c r="CMV12" s="46"/>
      <c r="CMW12" s="46"/>
      <c r="CMX12" s="46"/>
      <c r="CMY12" s="46"/>
      <c r="CMZ12" s="46"/>
      <c r="CNA12" s="46"/>
      <c r="CNB12" s="46"/>
      <c r="CNC12" s="46"/>
      <c r="CND12" s="46"/>
      <c r="CNE12" s="46"/>
      <c r="CNF12" s="46"/>
      <c r="CNG12" s="46"/>
      <c r="CNH12" s="46"/>
      <c r="CNI12" s="46"/>
      <c r="CNJ12" s="46"/>
      <c r="CNK12" s="46"/>
      <c r="CNL12" s="46"/>
      <c r="CNM12" s="46"/>
      <c r="CNN12" s="46"/>
      <c r="CNO12" s="46"/>
      <c r="CNP12" s="46"/>
      <c r="CNQ12" s="46"/>
      <c r="CNR12" s="46"/>
      <c r="CNS12" s="46"/>
      <c r="CNT12" s="46"/>
      <c r="CNU12" s="46"/>
      <c r="CNV12" s="46"/>
      <c r="CNW12" s="46"/>
      <c r="CNX12" s="46"/>
      <c r="CNY12" s="46"/>
      <c r="CNZ12" s="46"/>
      <c r="COA12" s="46"/>
      <c r="COB12" s="46"/>
      <c r="COC12" s="46"/>
      <c r="COD12" s="46"/>
      <c r="COE12" s="46"/>
      <c r="COF12" s="46"/>
      <c r="COG12" s="46"/>
      <c r="COH12" s="46"/>
      <c r="COI12" s="46"/>
      <c r="COJ12" s="46"/>
      <c r="COK12" s="46"/>
      <c r="COL12" s="46"/>
      <c r="COM12" s="46"/>
      <c r="CON12" s="46"/>
      <c r="COO12" s="46"/>
      <c r="COP12" s="46"/>
      <c r="COQ12" s="46"/>
      <c r="COR12" s="46"/>
      <c r="COS12" s="46"/>
      <c r="COT12" s="46"/>
      <c r="COU12" s="46"/>
      <c r="COV12" s="46"/>
      <c r="COW12" s="46"/>
      <c r="COX12" s="46"/>
      <c r="COY12" s="46"/>
      <c r="COZ12" s="46"/>
      <c r="CPA12" s="46"/>
      <c r="CPB12" s="46"/>
      <c r="CPC12" s="46"/>
      <c r="CPD12" s="46"/>
      <c r="CPE12" s="46"/>
      <c r="CPF12" s="46"/>
      <c r="CPG12" s="46"/>
      <c r="CPH12" s="46"/>
      <c r="CPI12" s="46"/>
      <c r="CPJ12" s="46"/>
      <c r="CPK12" s="46"/>
      <c r="CPL12" s="46"/>
      <c r="CPM12" s="46"/>
      <c r="CPN12" s="46"/>
      <c r="CPO12" s="46"/>
      <c r="CPP12" s="46"/>
      <c r="CPQ12" s="46"/>
      <c r="CPR12" s="46"/>
      <c r="CPS12" s="46"/>
      <c r="CPT12" s="46"/>
      <c r="CPU12" s="46"/>
      <c r="CPV12" s="46"/>
      <c r="CPW12" s="46"/>
      <c r="CPX12" s="46"/>
      <c r="CPY12" s="46"/>
      <c r="CPZ12" s="46"/>
      <c r="CQA12" s="46"/>
      <c r="CQB12" s="46"/>
      <c r="CQC12" s="46"/>
      <c r="CQD12" s="46"/>
      <c r="CQE12" s="46"/>
      <c r="CQF12" s="46"/>
      <c r="CQG12" s="46"/>
      <c r="CQH12" s="46"/>
      <c r="CQI12" s="46"/>
      <c r="CQJ12" s="46"/>
      <c r="CQK12" s="46"/>
      <c r="CQL12" s="46"/>
      <c r="CQM12" s="46"/>
      <c r="CQN12" s="46"/>
      <c r="CQO12" s="46"/>
      <c r="CQP12" s="46"/>
      <c r="CQQ12" s="46"/>
      <c r="CQR12" s="46"/>
      <c r="CQS12" s="46"/>
      <c r="CQT12" s="46"/>
      <c r="CQU12" s="46"/>
      <c r="CQV12" s="46"/>
      <c r="CQW12" s="46"/>
      <c r="CQX12" s="46"/>
      <c r="CQY12" s="46"/>
      <c r="CQZ12" s="46"/>
      <c r="CRA12" s="46"/>
      <c r="CRB12" s="46"/>
      <c r="CRC12" s="46"/>
      <c r="CRD12" s="46"/>
      <c r="CRE12" s="46"/>
      <c r="CRF12" s="46"/>
      <c r="CRG12" s="46"/>
      <c r="CRH12" s="46"/>
      <c r="CRI12" s="46"/>
      <c r="CRJ12" s="46"/>
      <c r="CRK12" s="46"/>
      <c r="CRL12" s="46"/>
      <c r="CRM12" s="46"/>
      <c r="CRN12" s="46"/>
      <c r="CRO12" s="46"/>
      <c r="CRP12" s="46"/>
      <c r="CRQ12" s="46"/>
      <c r="CRR12" s="46"/>
      <c r="CRS12" s="46"/>
      <c r="CRT12" s="46"/>
      <c r="CRU12" s="46"/>
      <c r="CRV12" s="46"/>
      <c r="CRW12" s="46"/>
      <c r="CRX12" s="46"/>
      <c r="CRY12" s="46"/>
      <c r="CRZ12" s="46"/>
      <c r="CSA12" s="46"/>
      <c r="CSB12" s="46"/>
      <c r="CSC12" s="46"/>
      <c r="CSD12" s="46"/>
      <c r="CSE12" s="46"/>
      <c r="CSF12" s="46"/>
      <c r="CSG12" s="46"/>
      <c r="CSH12" s="46"/>
      <c r="CSI12" s="46"/>
      <c r="CSJ12" s="46"/>
      <c r="CSK12" s="46"/>
      <c r="CSL12" s="46"/>
      <c r="CSM12" s="46"/>
      <c r="CSN12" s="46"/>
      <c r="CSO12" s="46"/>
      <c r="CSP12" s="46"/>
      <c r="CSQ12" s="46"/>
      <c r="CSR12" s="46"/>
      <c r="CSS12" s="46"/>
      <c r="CST12" s="46"/>
      <c r="CSU12" s="46"/>
      <c r="CSV12" s="46"/>
      <c r="CSW12" s="46"/>
      <c r="CSX12" s="46"/>
      <c r="CSY12" s="46"/>
      <c r="CSZ12" s="46"/>
      <c r="CTA12" s="46"/>
      <c r="CTB12" s="46"/>
      <c r="CTC12" s="46"/>
      <c r="CTD12" s="46"/>
      <c r="CTE12" s="46"/>
      <c r="CTF12" s="46"/>
      <c r="CTG12" s="46"/>
      <c r="CTH12" s="46"/>
      <c r="CTI12" s="46"/>
      <c r="CTJ12" s="46"/>
      <c r="CTK12" s="46"/>
      <c r="CTL12" s="46"/>
      <c r="CTM12" s="46"/>
      <c r="CTN12" s="46"/>
      <c r="CTO12" s="46"/>
      <c r="CTP12" s="46"/>
      <c r="CTQ12" s="46"/>
      <c r="CTR12" s="46"/>
      <c r="CTS12" s="46"/>
      <c r="CTT12" s="46"/>
      <c r="CTU12" s="46"/>
      <c r="CTV12" s="46"/>
      <c r="CTW12" s="46"/>
      <c r="CTX12" s="46"/>
      <c r="CTY12" s="46"/>
      <c r="CTZ12" s="46"/>
      <c r="CUA12" s="46"/>
      <c r="CUB12" s="46"/>
      <c r="CUC12" s="46"/>
      <c r="CUD12" s="46"/>
      <c r="CUE12" s="46"/>
      <c r="CUF12" s="46"/>
      <c r="CUG12" s="46"/>
      <c r="CUH12" s="46"/>
      <c r="CUI12" s="46"/>
      <c r="CUJ12" s="46"/>
      <c r="CUK12" s="46"/>
      <c r="CUL12" s="46"/>
      <c r="CUM12" s="46"/>
      <c r="CUN12" s="46"/>
      <c r="CUO12" s="46"/>
      <c r="CUP12" s="46"/>
      <c r="CUQ12" s="46"/>
      <c r="CUR12" s="46"/>
      <c r="CUS12" s="46"/>
      <c r="CUT12" s="46"/>
      <c r="CUU12" s="46"/>
      <c r="CUV12" s="46"/>
      <c r="CUW12" s="46"/>
      <c r="CUX12" s="46"/>
      <c r="CUY12" s="46"/>
      <c r="CUZ12" s="46"/>
      <c r="CVA12" s="46"/>
      <c r="CVB12" s="46"/>
      <c r="CVC12" s="46"/>
      <c r="CVD12" s="46"/>
      <c r="CVE12" s="46"/>
      <c r="CVF12" s="46"/>
      <c r="CVG12" s="46"/>
      <c r="CVH12" s="46"/>
      <c r="CVI12" s="46"/>
      <c r="CVJ12" s="46"/>
      <c r="CVK12" s="46"/>
      <c r="CVL12" s="46"/>
      <c r="CVM12" s="46"/>
      <c r="CVN12" s="46"/>
      <c r="CVO12" s="46"/>
      <c r="CVP12" s="46"/>
      <c r="CVQ12" s="46"/>
      <c r="CVR12" s="46"/>
      <c r="CVS12" s="46"/>
      <c r="CVT12" s="46"/>
      <c r="CVU12" s="46"/>
      <c r="CVV12" s="46"/>
      <c r="CVW12" s="46"/>
      <c r="CVX12" s="46"/>
      <c r="CVY12" s="46"/>
      <c r="CVZ12" s="46"/>
      <c r="CWA12" s="46"/>
      <c r="CWB12" s="46"/>
      <c r="CWC12" s="46"/>
      <c r="CWD12" s="46"/>
      <c r="CWE12" s="46"/>
      <c r="CWF12" s="46"/>
      <c r="CWG12" s="46"/>
      <c r="CWH12" s="46"/>
      <c r="CWI12" s="46"/>
      <c r="CWJ12" s="46"/>
      <c r="CWK12" s="46"/>
      <c r="CWL12" s="46"/>
      <c r="CWM12" s="46"/>
      <c r="CWN12" s="46"/>
      <c r="CWO12" s="46"/>
      <c r="CWP12" s="46"/>
      <c r="CWQ12" s="46"/>
      <c r="CWR12" s="46"/>
      <c r="CWS12" s="46"/>
      <c r="CWT12" s="46"/>
      <c r="CWU12" s="46"/>
      <c r="CWV12" s="46"/>
      <c r="CWW12" s="46"/>
      <c r="CWX12" s="46"/>
      <c r="CWY12" s="46"/>
      <c r="CWZ12" s="46"/>
      <c r="CXA12" s="46"/>
      <c r="CXB12" s="46"/>
      <c r="CXC12" s="46"/>
      <c r="CXD12" s="46"/>
      <c r="CXE12" s="46"/>
      <c r="CXF12" s="46"/>
      <c r="CXG12" s="46"/>
      <c r="CXH12" s="46"/>
      <c r="CXI12" s="46"/>
      <c r="CXJ12" s="46"/>
      <c r="CXK12" s="46"/>
      <c r="CXL12" s="46"/>
      <c r="CXM12" s="46"/>
      <c r="CXN12" s="46"/>
      <c r="CXO12" s="46"/>
      <c r="CXP12" s="46"/>
      <c r="CXQ12" s="46"/>
      <c r="CXR12" s="46"/>
      <c r="CXS12" s="46"/>
      <c r="CXT12" s="46"/>
      <c r="CXU12" s="46"/>
      <c r="CXV12" s="46"/>
      <c r="CXW12" s="46"/>
      <c r="CXX12" s="46"/>
      <c r="CXY12" s="46"/>
      <c r="CXZ12" s="46"/>
      <c r="CYA12" s="46"/>
      <c r="CYB12" s="46"/>
      <c r="CYC12" s="46"/>
      <c r="CYD12" s="46"/>
      <c r="CYE12" s="46"/>
      <c r="CYF12" s="46"/>
      <c r="CYG12" s="46"/>
      <c r="CYH12" s="46"/>
      <c r="CYI12" s="46"/>
      <c r="CYJ12" s="46"/>
      <c r="CYK12" s="46"/>
      <c r="CYL12" s="46"/>
      <c r="CYM12" s="46"/>
      <c r="CYN12" s="46"/>
      <c r="CYO12" s="46"/>
      <c r="CYP12" s="46"/>
      <c r="CYQ12" s="46"/>
      <c r="CYR12" s="46"/>
      <c r="CYS12" s="46"/>
      <c r="CYT12" s="46"/>
      <c r="CYU12" s="46"/>
      <c r="CYV12" s="46"/>
      <c r="CYW12" s="46"/>
      <c r="CYX12" s="46"/>
      <c r="CYY12" s="46"/>
      <c r="CYZ12" s="46"/>
      <c r="CZA12" s="46"/>
      <c r="CZB12" s="46"/>
      <c r="CZC12" s="46"/>
      <c r="CZD12" s="46"/>
      <c r="CZE12" s="46"/>
      <c r="CZF12" s="46"/>
      <c r="CZG12" s="46"/>
      <c r="CZH12" s="46"/>
      <c r="CZI12" s="46"/>
      <c r="CZJ12" s="46"/>
      <c r="CZK12" s="46"/>
      <c r="CZL12" s="46"/>
      <c r="CZM12" s="46"/>
      <c r="CZN12" s="46"/>
      <c r="CZO12" s="46"/>
      <c r="CZP12" s="46"/>
      <c r="CZQ12" s="46"/>
      <c r="CZR12" s="46"/>
      <c r="CZS12" s="46"/>
      <c r="CZT12" s="46"/>
      <c r="CZU12" s="46"/>
      <c r="CZV12" s="46"/>
      <c r="CZW12" s="46"/>
      <c r="CZX12" s="46"/>
      <c r="CZY12" s="46"/>
      <c r="CZZ12" s="46"/>
      <c r="DAA12" s="46"/>
      <c r="DAB12" s="46"/>
      <c r="DAC12" s="46"/>
      <c r="DAD12" s="46"/>
      <c r="DAE12" s="46"/>
      <c r="DAF12" s="46"/>
      <c r="DAG12" s="46"/>
      <c r="DAH12" s="46"/>
      <c r="DAI12" s="46"/>
      <c r="DAJ12" s="46"/>
      <c r="DAK12" s="46"/>
      <c r="DAL12" s="46"/>
      <c r="DAM12" s="46"/>
      <c r="DAN12" s="46"/>
      <c r="DAO12" s="46"/>
      <c r="DAP12" s="46"/>
      <c r="DAQ12" s="46"/>
      <c r="DAR12" s="46"/>
      <c r="DAS12" s="46"/>
      <c r="DAT12" s="46"/>
      <c r="DAU12" s="46"/>
      <c r="DAV12" s="46"/>
      <c r="DAW12" s="46"/>
      <c r="DAX12" s="46"/>
      <c r="DAY12" s="46"/>
      <c r="DAZ12" s="46"/>
      <c r="DBA12" s="46"/>
      <c r="DBB12" s="46"/>
      <c r="DBC12" s="46"/>
      <c r="DBD12" s="46"/>
      <c r="DBE12" s="46"/>
      <c r="DBF12" s="46"/>
      <c r="DBG12" s="46"/>
      <c r="DBH12" s="46"/>
      <c r="DBI12" s="46"/>
      <c r="DBJ12" s="46"/>
      <c r="DBK12" s="46"/>
      <c r="DBL12" s="46"/>
      <c r="DBM12" s="46"/>
      <c r="DBN12" s="46"/>
      <c r="DBO12" s="46"/>
      <c r="DBP12" s="46"/>
      <c r="DBQ12" s="46"/>
      <c r="DBR12" s="46"/>
      <c r="DBS12" s="46"/>
      <c r="DBT12" s="46"/>
      <c r="DBU12" s="46"/>
      <c r="DBV12" s="46"/>
      <c r="DBW12" s="46"/>
      <c r="DBX12" s="46"/>
      <c r="DBY12" s="46"/>
      <c r="DBZ12" s="46"/>
      <c r="DCA12" s="46"/>
      <c r="DCB12" s="46"/>
      <c r="DCC12" s="46"/>
      <c r="DCD12" s="46"/>
      <c r="DCE12" s="46"/>
      <c r="DCF12" s="46"/>
      <c r="DCG12" s="46"/>
      <c r="DCH12" s="46"/>
      <c r="DCI12" s="46"/>
      <c r="DCJ12" s="46"/>
      <c r="DCK12" s="46"/>
      <c r="DCL12" s="46"/>
      <c r="DCM12" s="46"/>
      <c r="DCN12" s="46"/>
      <c r="DCO12" s="46"/>
      <c r="DCP12" s="46"/>
      <c r="DCQ12" s="46"/>
      <c r="DCR12" s="46"/>
      <c r="DCS12" s="46"/>
      <c r="DCT12" s="46"/>
      <c r="DCU12" s="46"/>
      <c r="DCV12" s="46"/>
      <c r="DCW12" s="46"/>
      <c r="DCX12" s="46"/>
      <c r="DCY12" s="46"/>
      <c r="DCZ12" s="46"/>
      <c r="DDA12" s="46"/>
      <c r="DDB12" s="46"/>
      <c r="DDC12" s="46"/>
      <c r="DDD12" s="46"/>
      <c r="DDE12" s="46"/>
      <c r="DDF12" s="46"/>
      <c r="DDG12" s="46"/>
      <c r="DDH12" s="46"/>
      <c r="DDI12" s="46"/>
      <c r="DDJ12" s="46"/>
      <c r="DDK12" s="46"/>
      <c r="DDL12" s="46"/>
      <c r="DDM12" s="46"/>
      <c r="DDN12" s="46"/>
      <c r="DDO12" s="46"/>
      <c r="DDP12" s="46"/>
      <c r="DDQ12" s="46"/>
      <c r="DDR12" s="46"/>
      <c r="DDS12" s="46"/>
      <c r="DDT12" s="46"/>
      <c r="DDU12" s="46"/>
      <c r="DDV12" s="46"/>
      <c r="DDW12" s="46"/>
      <c r="DDX12" s="46"/>
      <c r="DDY12" s="46"/>
      <c r="DDZ12" s="46"/>
      <c r="DEA12" s="46"/>
      <c r="DEB12" s="46"/>
      <c r="DEC12" s="46"/>
      <c r="DED12" s="46"/>
      <c r="DEE12" s="46"/>
      <c r="DEF12" s="46"/>
      <c r="DEG12" s="46"/>
      <c r="DEH12" s="46"/>
      <c r="DEI12" s="46"/>
      <c r="DEJ12" s="46"/>
      <c r="DEK12" s="46"/>
      <c r="DEL12" s="46"/>
      <c r="DEM12" s="46"/>
      <c r="DEN12" s="46"/>
      <c r="DEO12" s="46"/>
      <c r="DEP12" s="46"/>
      <c r="DEQ12" s="46"/>
      <c r="DER12" s="46"/>
      <c r="DES12" s="46"/>
      <c r="DET12" s="46"/>
      <c r="DEU12" s="46"/>
      <c r="DEV12" s="46"/>
      <c r="DEW12" s="46"/>
      <c r="DEX12" s="46"/>
      <c r="DEY12" s="46"/>
      <c r="DEZ12" s="46"/>
      <c r="DFA12" s="46"/>
      <c r="DFB12" s="46"/>
      <c r="DFC12" s="46"/>
      <c r="DFD12" s="46"/>
      <c r="DFE12" s="46"/>
      <c r="DFF12" s="46"/>
      <c r="DFG12" s="46"/>
      <c r="DFH12" s="46"/>
      <c r="DFI12" s="46"/>
      <c r="DFJ12" s="46"/>
      <c r="DFK12" s="46"/>
      <c r="DFL12" s="46"/>
      <c r="DFM12" s="46"/>
      <c r="DFN12" s="46"/>
      <c r="DFO12" s="46"/>
      <c r="DFP12" s="46"/>
      <c r="DFQ12" s="46"/>
      <c r="DFR12" s="46"/>
      <c r="DFS12" s="46"/>
      <c r="DFT12" s="46"/>
      <c r="DFU12" s="46"/>
      <c r="DFV12" s="46"/>
      <c r="DFW12" s="46"/>
      <c r="DFX12" s="46"/>
      <c r="DFY12" s="46"/>
      <c r="DFZ12" s="46"/>
      <c r="DGA12" s="46"/>
      <c r="DGB12" s="46"/>
      <c r="DGC12" s="46"/>
      <c r="DGD12" s="46"/>
      <c r="DGE12" s="46"/>
      <c r="DGF12" s="46"/>
      <c r="DGG12" s="46"/>
      <c r="DGH12" s="46"/>
      <c r="DGI12" s="46"/>
      <c r="DGJ12" s="46"/>
      <c r="DGK12" s="46"/>
      <c r="DGL12" s="46"/>
      <c r="DGM12" s="46"/>
      <c r="DGN12" s="46"/>
      <c r="DGO12" s="46"/>
      <c r="DGP12" s="46"/>
      <c r="DGQ12" s="46"/>
      <c r="DGR12" s="46"/>
      <c r="DGS12" s="46"/>
      <c r="DGT12" s="46"/>
      <c r="DGU12" s="46"/>
      <c r="DGV12" s="46"/>
      <c r="DGW12" s="46"/>
      <c r="DGX12" s="46"/>
      <c r="DGY12" s="46"/>
      <c r="DGZ12" s="46"/>
      <c r="DHA12" s="46"/>
      <c r="DHB12" s="46"/>
      <c r="DHC12" s="46"/>
      <c r="DHD12" s="46"/>
      <c r="DHE12" s="46"/>
      <c r="DHF12" s="46"/>
      <c r="DHG12" s="46"/>
      <c r="DHH12" s="46"/>
      <c r="DHI12" s="46"/>
      <c r="DHJ12" s="46"/>
      <c r="DHK12" s="46"/>
      <c r="DHL12" s="46"/>
      <c r="DHM12" s="46"/>
      <c r="DHN12" s="46"/>
      <c r="DHO12" s="46"/>
      <c r="DHP12" s="46"/>
      <c r="DHQ12" s="46"/>
      <c r="DHR12" s="46"/>
      <c r="DHS12" s="46"/>
      <c r="DHT12" s="46"/>
      <c r="DHU12" s="46"/>
      <c r="DHV12" s="46"/>
      <c r="DHW12" s="46"/>
      <c r="DHX12" s="46"/>
      <c r="DHY12" s="46"/>
      <c r="DHZ12" s="46"/>
      <c r="DIA12" s="46"/>
      <c r="DIB12" s="46"/>
      <c r="DIC12" s="46"/>
      <c r="DID12" s="46"/>
      <c r="DIE12" s="46"/>
      <c r="DIF12" s="46"/>
      <c r="DIG12" s="46"/>
      <c r="DIH12" s="46"/>
      <c r="DII12" s="46"/>
      <c r="DIJ12" s="46"/>
      <c r="DIK12" s="46"/>
      <c r="DIL12" s="46"/>
      <c r="DIM12" s="46"/>
      <c r="DIN12" s="46"/>
      <c r="DIO12" s="46"/>
      <c r="DIP12" s="46"/>
      <c r="DIQ12" s="46"/>
      <c r="DIR12" s="46"/>
      <c r="DIS12" s="46"/>
      <c r="DIT12" s="46"/>
      <c r="DIU12" s="46"/>
      <c r="DIV12" s="46"/>
      <c r="DIW12" s="46"/>
      <c r="DIX12" s="46"/>
      <c r="DIY12" s="46"/>
      <c r="DIZ12" s="46"/>
      <c r="DJA12" s="46"/>
      <c r="DJB12" s="46"/>
      <c r="DJC12" s="46"/>
      <c r="DJD12" s="46"/>
      <c r="DJE12" s="46"/>
      <c r="DJF12" s="46"/>
      <c r="DJG12" s="46"/>
      <c r="DJH12" s="46"/>
      <c r="DJI12" s="46"/>
      <c r="DJJ12" s="46"/>
      <c r="DJK12" s="46"/>
      <c r="DJL12" s="46"/>
      <c r="DJM12" s="46"/>
      <c r="DJN12" s="46"/>
      <c r="DJO12" s="46"/>
      <c r="DJP12" s="46"/>
      <c r="DJQ12" s="46"/>
      <c r="DJR12" s="46"/>
      <c r="DJS12" s="46"/>
      <c r="DJT12" s="46"/>
      <c r="DJU12" s="46"/>
      <c r="DJV12" s="46"/>
      <c r="DJW12" s="46"/>
      <c r="DJX12" s="46"/>
      <c r="DJY12" s="46"/>
      <c r="DJZ12" s="46"/>
      <c r="DKA12" s="46"/>
      <c r="DKB12" s="46"/>
      <c r="DKC12" s="46"/>
      <c r="DKD12" s="46"/>
      <c r="DKE12" s="46"/>
      <c r="DKF12" s="46"/>
      <c r="DKG12" s="46"/>
      <c r="DKH12" s="46"/>
      <c r="DKI12" s="46"/>
      <c r="DKJ12" s="46"/>
      <c r="DKK12" s="46"/>
      <c r="DKL12" s="46"/>
      <c r="DKM12" s="46"/>
      <c r="DKN12" s="46"/>
      <c r="DKO12" s="46"/>
      <c r="DKP12" s="46"/>
      <c r="DKQ12" s="46"/>
      <c r="DKR12" s="46"/>
      <c r="DKS12" s="46"/>
      <c r="DKT12" s="46"/>
      <c r="DKU12" s="46"/>
      <c r="DKV12" s="46"/>
      <c r="DKW12" s="46"/>
      <c r="DKX12" s="46"/>
      <c r="DKY12" s="46"/>
      <c r="DKZ12" s="46"/>
      <c r="DLA12" s="46"/>
      <c r="DLB12" s="46"/>
      <c r="DLC12" s="46"/>
      <c r="DLD12" s="46"/>
      <c r="DLE12" s="46"/>
      <c r="DLF12" s="46"/>
      <c r="DLG12" s="46"/>
      <c r="DLH12" s="46"/>
      <c r="DLI12" s="46"/>
      <c r="DLJ12" s="46"/>
      <c r="DLK12" s="46"/>
      <c r="DLL12" s="46"/>
      <c r="DLM12" s="46"/>
      <c r="DLN12" s="46"/>
      <c r="DLO12" s="46"/>
      <c r="DLP12" s="46"/>
      <c r="DLQ12" s="46"/>
      <c r="DLR12" s="46"/>
      <c r="DLS12" s="46"/>
      <c r="DLT12" s="46"/>
      <c r="DLU12" s="46"/>
      <c r="DLV12" s="46"/>
      <c r="DLW12" s="46"/>
      <c r="DLX12" s="46"/>
      <c r="DLY12" s="46"/>
      <c r="DLZ12" s="46"/>
      <c r="DMA12" s="46"/>
      <c r="DMB12" s="46"/>
      <c r="DMC12" s="46"/>
      <c r="DMD12" s="46"/>
      <c r="DME12" s="46"/>
      <c r="DMF12" s="46"/>
      <c r="DMG12" s="46"/>
      <c r="DMH12" s="46"/>
      <c r="DMI12" s="46"/>
      <c r="DMJ12" s="46"/>
      <c r="DMK12" s="46"/>
      <c r="DML12" s="46"/>
      <c r="DMM12" s="46"/>
      <c r="DMN12" s="46"/>
      <c r="DMO12" s="46"/>
      <c r="DMP12" s="46"/>
      <c r="DMQ12" s="46"/>
      <c r="DMR12" s="46"/>
      <c r="DMS12" s="46"/>
      <c r="DMT12" s="46"/>
      <c r="DMU12" s="46"/>
      <c r="DMV12" s="46"/>
      <c r="DMW12" s="46"/>
      <c r="DMX12" s="46"/>
      <c r="DMY12" s="46"/>
      <c r="DMZ12" s="46"/>
      <c r="DNA12" s="46"/>
      <c r="DNB12" s="46"/>
      <c r="DNC12" s="46"/>
      <c r="DND12" s="46"/>
      <c r="DNE12" s="46"/>
      <c r="DNF12" s="46"/>
      <c r="DNG12" s="46"/>
      <c r="DNH12" s="46"/>
      <c r="DNI12" s="46"/>
      <c r="DNJ12" s="46"/>
      <c r="DNK12" s="46"/>
      <c r="DNL12" s="46"/>
      <c r="DNM12" s="46"/>
      <c r="DNN12" s="46"/>
      <c r="DNO12" s="46"/>
      <c r="DNP12" s="46"/>
      <c r="DNQ12" s="46"/>
      <c r="DNR12" s="46"/>
      <c r="DNS12" s="46"/>
      <c r="DNT12" s="46"/>
      <c r="DNU12" s="46"/>
      <c r="DNV12" s="46"/>
      <c r="DNW12" s="46"/>
      <c r="DNX12" s="46"/>
      <c r="DNY12" s="46"/>
      <c r="DNZ12" s="46"/>
      <c r="DOA12" s="46"/>
      <c r="DOB12" s="46"/>
      <c r="DOC12" s="46"/>
      <c r="DOD12" s="46"/>
      <c r="DOE12" s="46"/>
      <c r="DOF12" s="46"/>
      <c r="DOG12" s="46"/>
      <c r="DOH12" s="46"/>
      <c r="DOI12" s="46"/>
      <c r="DOJ12" s="46"/>
      <c r="DOK12" s="46"/>
      <c r="DOL12" s="46"/>
      <c r="DOM12" s="46"/>
      <c r="DON12" s="46"/>
      <c r="DOO12" s="46"/>
      <c r="DOP12" s="46"/>
      <c r="DOQ12" s="46"/>
      <c r="DOR12" s="46"/>
      <c r="DOS12" s="46"/>
      <c r="DOT12" s="46"/>
      <c r="DOU12" s="46"/>
      <c r="DOV12" s="46"/>
      <c r="DOW12" s="46"/>
      <c r="DOX12" s="46"/>
      <c r="DOY12" s="46"/>
      <c r="DOZ12" s="46"/>
      <c r="DPA12" s="46"/>
      <c r="DPB12" s="46"/>
      <c r="DPC12" s="46"/>
      <c r="DPD12" s="46"/>
      <c r="DPE12" s="46"/>
      <c r="DPF12" s="46"/>
      <c r="DPG12" s="46"/>
      <c r="DPH12" s="46"/>
      <c r="DPI12" s="46"/>
      <c r="DPJ12" s="46"/>
      <c r="DPK12" s="46"/>
      <c r="DPL12" s="46"/>
      <c r="DPM12" s="46"/>
      <c r="DPN12" s="46"/>
      <c r="DPO12" s="46"/>
      <c r="DPP12" s="46"/>
      <c r="DPQ12" s="46"/>
      <c r="DPR12" s="46"/>
      <c r="DPS12" s="46"/>
      <c r="DPT12" s="46"/>
      <c r="DPU12" s="46"/>
      <c r="DPV12" s="46"/>
      <c r="DPW12" s="46"/>
      <c r="DPX12" s="46"/>
      <c r="DPY12" s="46"/>
      <c r="DPZ12" s="46"/>
      <c r="DQA12" s="46"/>
      <c r="DQB12" s="46"/>
      <c r="DQC12" s="46"/>
      <c r="DQD12" s="46"/>
      <c r="DQE12" s="46"/>
      <c r="DQF12" s="46"/>
      <c r="DQG12" s="46"/>
      <c r="DQH12" s="46"/>
      <c r="DQI12" s="46"/>
      <c r="DQJ12" s="46"/>
      <c r="DQK12" s="46"/>
      <c r="DQL12" s="46"/>
      <c r="DQM12" s="46"/>
      <c r="DQN12" s="46"/>
      <c r="DQO12" s="46"/>
      <c r="DQP12" s="46"/>
      <c r="DQQ12" s="46"/>
      <c r="DQR12" s="46"/>
      <c r="DQS12" s="46"/>
      <c r="DQT12" s="46"/>
      <c r="DQU12" s="46"/>
      <c r="DQV12" s="46"/>
      <c r="DQW12" s="46"/>
      <c r="DQX12" s="46"/>
      <c r="DQY12" s="46"/>
      <c r="DQZ12" s="46"/>
      <c r="DRA12" s="46"/>
      <c r="DRB12" s="46"/>
      <c r="DRC12" s="46"/>
      <c r="DRD12" s="46"/>
      <c r="DRE12" s="46"/>
      <c r="DRF12" s="46"/>
      <c r="DRG12" s="46"/>
      <c r="DRH12" s="46"/>
      <c r="DRI12" s="46"/>
      <c r="DRJ12" s="46"/>
      <c r="DRK12" s="46"/>
      <c r="DRL12" s="46"/>
      <c r="DRM12" s="46"/>
      <c r="DRN12" s="46"/>
      <c r="DRO12" s="46"/>
      <c r="DRP12" s="46"/>
      <c r="DRQ12" s="46"/>
      <c r="DRR12" s="46"/>
      <c r="DRS12" s="46"/>
      <c r="DRT12" s="46"/>
      <c r="DRU12" s="46"/>
      <c r="DRV12" s="46"/>
      <c r="DRW12" s="46"/>
      <c r="DRX12" s="46"/>
      <c r="DRY12" s="46"/>
      <c r="DRZ12" s="46"/>
      <c r="DSA12" s="46"/>
      <c r="DSB12" s="46"/>
      <c r="DSC12" s="46"/>
      <c r="DSD12" s="46"/>
      <c r="DSE12" s="46"/>
      <c r="DSF12" s="46"/>
      <c r="DSG12" s="46"/>
      <c r="DSH12" s="46"/>
      <c r="DSI12" s="46"/>
      <c r="DSJ12" s="46"/>
      <c r="DSK12" s="46"/>
      <c r="DSL12" s="46"/>
      <c r="DSM12" s="46"/>
      <c r="DSN12" s="46"/>
      <c r="DSO12" s="46"/>
      <c r="DSP12" s="46"/>
      <c r="DSQ12" s="46"/>
      <c r="DSR12" s="46"/>
      <c r="DSS12" s="46"/>
      <c r="DST12" s="46"/>
      <c r="DSU12" s="46"/>
      <c r="DSV12" s="46"/>
      <c r="DSW12" s="46"/>
      <c r="DSX12" s="46"/>
      <c r="DSY12" s="46"/>
      <c r="DSZ12" s="46"/>
      <c r="DTA12" s="46"/>
      <c r="DTB12" s="46"/>
      <c r="DTC12" s="46"/>
      <c r="DTD12" s="46"/>
      <c r="DTE12" s="46"/>
      <c r="DTF12" s="46"/>
      <c r="DTG12" s="46"/>
      <c r="DTH12" s="46"/>
      <c r="DTI12" s="46"/>
      <c r="DTJ12" s="46"/>
      <c r="DTK12" s="46"/>
      <c r="DTL12" s="46"/>
      <c r="DTM12" s="46"/>
      <c r="DTN12" s="46"/>
      <c r="DTO12" s="46"/>
      <c r="DTP12" s="46"/>
      <c r="DTQ12" s="46"/>
      <c r="DTR12" s="46"/>
      <c r="DTS12" s="46"/>
      <c r="DTT12" s="46"/>
      <c r="DTU12" s="46"/>
      <c r="DTV12" s="46"/>
      <c r="DTW12" s="46"/>
      <c r="DTX12" s="46"/>
      <c r="DTY12" s="46"/>
      <c r="DTZ12" s="46"/>
      <c r="DUA12" s="46"/>
      <c r="DUB12" s="46"/>
      <c r="DUC12" s="46"/>
      <c r="DUD12" s="46"/>
      <c r="DUE12" s="46"/>
      <c r="DUF12" s="46"/>
      <c r="DUG12" s="46"/>
      <c r="DUH12" s="46"/>
      <c r="DUI12" s="46"/>
      <c r="DUJ12" s="46"/>
      <c r="DUK12" s="46"/>
      <c r="DUL12" s="46"/>
      <c r="DUM12" s="46"/>
      <c r="DUN12" s="46"/>
      <c r="DUO12" s="46"/>
      <c r="DUP12" s="46"/>
      <c r="DUQ12" s="46"/>
      <c r="DUR12" s="46"/>
      <c r="DUS12" s="46"/>
      <c r="DUT12" s="46"/>
      <c r="DUU12" s="46"/>
      <c r="DUV12" s="46"/>
      <c r="DUW12" s="46"/>
      <c r="DUX12" s="46"/>
      <c r="DUY12" s="46"/>
      <c r="DUZ12" s="46"/>
      <c r="DVA12" s="46"/>
      <c r="DVB12" s="46"/>
      <c r="DVC12" s="46"/>
      <c r="DVD12" s="46"/>
      <c r="DVE12" s="46"/>
      <c r="DVF12" s="46"/>
      <c r="DVG12" s="46"/>
      <c r="DVH12" s="46"/>
      <c r="DVI12" s="46"/>
      <c r="DVJ12" s="46"/>
      <c r="DVK12" s="46"/>
      <c r="DVL12" s="46"/>
      <c r="DVM12" s="46"/>
      <c r="DVN12" s="46"/>
      <c r="DVO12" s="46"/>
      <c r="DVP12" s="46"/>
      <c r="DVQ12" s="46"/>
      <c r="DVR12" s="46"/>
      <c r="DVS12" s="46"/>
      <c r="DVT12" s="46"/>
      <c r="DVU12" s="46"/>
      <c r="DVV12" s="46"/>
      <c r="DVW12" s="46"/>
      <c r="DVX12" s="46"/>
      <c r="DVY12" s="46"/>
      <c r="DVZ12" s="46"/>
      <c r="DWA12" s="46"/>
      <c r="DWB12" s="46"/>
      <c r="DWC12" s="46"/>
      <c r="DWD12" s="46"/>
      <c r="DWE12" s="46"/>
      <c r="DWF12" s="46"/>
      <c r="DWG12" s="46"/>
      <c r="DWH12" s="46"/>
      <c r="DWI12" s="46"/>
      <c r="DWJ12" s="46"/>
      <c r="DWK12" s="46"/>
      <c r="DWL12" s="46"/>
      <c r="DWM12" s="46"/>
      <c r="DWN12" s="46"/>
      <c r="DWO12" s="46"/>
      <c r="DWP12" s="46"/>
      <c r="DWQ12" s="46"/>
      <c r="DWR12" s="46"/>
      <c r="DWS12" s="46"/>
      <c r="DWT12" s="46"/>
      <c r="DWU12" s="46"/>
      <c r="DWV12" s="46"/>
      <c r="DWW12" s="46"/>
      <c r="DWX12" s="46"/>
      <c r="DWY12" s="46"/>
      <c r="DWZ12" s="46"/>
      <c r="DXA12" s="46"/>
      <c r="DXB12" s="46"/>
      <c r="DXC12" s="46"/>
      <c r="DXD12" s="46"/>
      <c r="DXE12" s="46"/>
      <c r="DXF12" s="46"/>
      <c r="DXG12" s="46"/>
      <c r="DXH12" s="46"/>
      <c r="DXI12" s="46"/>
      <c r="DXJ12" s="46"/>
      <c r="DXK12" s="46"/>
      <c r="DXL12" s="46"/>
      <c r="DXM12" s="46"/>
      <c r="DXN12" s="46"/>
      <c r="DXO12" s="46"/>
      <c r="DXP12" s="46"/>
      <c r="DXQ12" s="46"/>
      <c r="DXR12" s="46"/>
      <c r="DXS12" s="46"/>
      <c r="DXT12" s="46"/>
      <c r="DXU12" s="46"/>
      <c r="DXV12" s="46"/>
      <c r="DXW12" s="46"/>
      <c r="DXX12" s="46"/>
      <c r="DXY12" s="46"/>
      <c r="DXZ12" s="46"/>
      <c r="DYA12" s="46"/>
      <c r="DYB12" s="46"/>
      <c r="DYC12" s="46"/>
      <c r="DYD12" s="46"/>
      <c r="DYE12" s="46"/>
      <c r="DYF12" s="46"/>
      <c r="DYG12" s="46"/>
      <c r="DYH12" s="46"/>
      <c r="DYI12" s="46"/>
      <c r="DYJ12" s="46"/>
      <c r="DYK12" s="46"/>
      <c r="DYL12" s="46"/>
      <c r="DYM12" s="46"/>
      <c r="DYN12" s="46"/>
      <c r="DYO12" s="46"/>
      <c r="DYP12" s="46"/>
      <c r="DYQ12" s="46"/>
      <c r="DYR12" s="46"/>
      <c r="DYS12" s="46"/>
      <c r="DYT12" s="46"/>
      <c r="DYU12" s="46"/>
      <c r="DYV12" s="46"/>
      <c r="DYW12" s="46"/>
      <c r="DYX12" s="46"/>
      <c r="DYY12" s="46"/>
      <c r="DYZ12" s="46"/>
      <c r="DZA12" s="46"/>
      <c r="DZB12" s="46"/>
      <c r="DZC12" s="46"/>
      <c r="DZD12" s="46"/>
      <c r="DZE12" s="46"/>
      <c r="DZF12" s="46"/>
      <c r="DZG12" s="46"/>
      <c r="DZH12" s="46"/>
      <c r="DZI12" s="46"/>
      <c r="DZJ12" s="46"/>
      <c r="DZK12" s="46"/>
      <c r="DZL12" s="46"/>
      <c r="DZM12" s="46"/>
      <c r="DZN12" s="46"/>
      <c r="DZO12" s="46"/>
      <c r="DZP12" s="46"/>
      <c r="DZQ12" s="46"/>
      <c r="DZR12" s="46"/>
      <c r="DZS12" s="46"/>
      <c r="DZT12" s="46"/>
      <c r="DZU12" s="46"/>
      <c r="DZV12" s="46"/>
      <c r="DZW12" s="46"/>
      <c r="DZX12" s="46"/>
      <c r="DZY12" s="46"/>
      <c r="DZZ12" s="46"/>
      <c r="EAA12" s="46"/>
      <c r="EAB12" s="46"/>
      <c r="EAC12" s="46"/>
      <c r="EAD12" s="46"/>
      <c r="EAE12" s="46"/>
      <c r="EAF12" s="46"/>
      <c r="EAG12" s="46"/>
      <c r="EAH12" s="46"/>
      <c r="EAI12" s="46"/>
      <c r="EAJ12" s="46"/>
      <c r="EAK12" s="46"/>
      <c r="EAL12" s="46"/>
      <c r="EAM12" s="46"/>
      <c r="EAN12" s="46"/>
      <c r="EAO12" s="46"/>
      <c r="EAP12" s="46"/>
      <c r="EAQ12" s="46"/>
      <c r="EAR12" s="46"/>
      <c r="EAS12" s="46"/>
      <c r="EAT12" s="46"/>
      <c r="EAU12" s="46"/>
      <c r="EAV12" s="46"/>
      <c r="EAW12" s="46"/>
      <c r="EAX12" s="46"/>
      <c r="EAY12" s="46"/>
      <c r="EAZ12" s="46"/>
      <c r="EBA12" s="46"/>
      <c r="EBB12" s="46"/>
      <c r="EBC12" s="46"/>
      <c r="EBD12" s="46"/>
      <c r="EBE12" s="46"/>
      <c r="EBF12" s="46"/>
      <c r="EBG12" s="46"/>
      <c r="EBH12" s="46"/>
      <c r="EBI12" s="46"/>
      <c r="EBJ12" s="46"/>
      <c r="EBK12" s="46"/>
      <c r="EBL12" s="46"/>
      <c r="EBM12" s="46"/>
      <c r="EBN12" s="46"/>
      <c r="EBO12" s="46"/>
      <c r="EBP12" s="46"/>
      <c r="EBQ12" s="46"/>
      <c r="EBR12" s="46"/>
      <c r="EBS12" s="46"/>
      <c r="EBT12" s="46"/>
      <c r="EBU12" s="46"/>
      <c r="EBV12" s="46"/>
      <c r="EBW12" s="46"/>
      <c r="EBX12" s="46"/>
      <c r="EBY12" s="46"/>
      <c r="EBZ12" s="46"/>
      <c r="ECA12" s="46"/>
      <c r="ECB12" s="46"/>
      <c r="ECC12" s="46"/>
      <c r="ECD12" s="46"/>
      <c r="ECE12" s="46"/>
      <c r="ECF12" s="46"/>
      <c r="ECG12" s="46"/>
      <c r="ECH12" s="46"/>
      <c r="ECI12" s="46"/>
      <c r="ECJ12" s="46"/>
      <c r="ECK12" s="46"/>
      <c r="ECL12" s="46"/>
      <c r="ECM12" s="46"/>
      <c r="ECN12" s="46"/>
      <c r="ECO12" s="46"/>
      <c r="ECP12" s="46"/>
      <c r="ECQ12" s="46"/>
      <c r="ECR12" s="46"/>
      <c r="ECS12" s="46"/>
      <c r="ECT12" s="46"/>
      <c r="ECU12" s="46"/>
      <c r="ECV12" s="46"/>
      <c r="ECW12" s="46"/>
      <c r="ECX12" s="46"/>
      <c r="ECY12" s="46"/>
      <c r="ECZ12" s="46"/>
      <c r="EDA12" s="46"/>
      <c r="EDB12" s="46"/>
      <c r="EDC12" s="46"/>
      <c r="EDD12" s="46"/>
      <c r="EDE12" s="46"/>
      <c r="EDF12" s="46"/>
      <c r="EDG12" s="46"/>
      <c r="EDH12" s="46"/>
      <c r="EDI12" s="46"/>
      <c r="EDJ12" s="46"/>
      <c r="EDK12" s="46"/>
      <c r="EDL12" s="46"/>
      <c r="EDM12" s="46"/>
      <c r="EDN12" s="46"/>
      <c r="EDO12" s="46"/>
      <c r="EDP12" s="46"/>
      <c r="EDQ12" s="46"/>
      <c r="EDR12" s="46"/>
      <c r="EDS12" s="46"/>
      <c r="EDT12" s="46"/>
      <c r="EDU12" s="46"/>
      <c r="EDV12" s="46"/>
      <c r="EDW12" s="46"/>
      <c r="EDX12" s="46"/>
      <c r="EDY12" s="46"/>
      <c r="EDZ12" s="46"/>
      <c r="EEA12" s="46"/>
      <c r="EEB12" s="46"/>
      <c r="EEC12" s="46"/>
      <c r="EED12" s="46"/>
      <c r="EEE12" s="46"/>
      <c r="EEF12" s="46"/>
      <c r="EEG12" s="46"/>
      <c r="EEH12" s="46"/>
      <c r="EEI12" s="46"/>
      <c r="EEJ12" s="46"/>
      <c r="EEK12" s="46"/>
      <c r="EEL12" s="46"/>
      <c r="EEM12" s="46"/>
      <c r="EEN12" s="46"/>
      <c r="EEO12" s="46"/>
      <c r="EEP12" s="46"/>
      <c r="EEQ12" s="46"/>
      <c r="EER12" s="46"/>
      <c r="EES12" s="46"/>
      <c r="EET12" s="46"/>
      <c r="EEU12" s="46"/>
      <c r="EEV12" s="46"/>
      <c r="EEW12" s="46"/>
      <c r="EEX12" s="46"/>
      <c r="EEY12" s="46"/>
      <c r="EEZ12" s="46"/>
      <c r="EFA12" s="46"/>
      <c r="EFB12" s="46"/>
      <c r="EFC12" s="46"/>
      <c r="EFD12" s="46"/>
      <c r="EFE12" s="46"/>
      <c r="EFF12" s="46"/>
      <c r="EFG12" s="46"/>
      <c r="EFH12" s="46"/>
      <c r="EFI12" s="46"/>
      <c r="EFJ12" s="46"/>
      <c r="EFK12" s="46"/>
      <c r="EFL12" s="46"/>
      <c r="EFM12" s="46"/>
      <c r="EFN12" s="46"/>
      <c r="EFO12" s="46"/>
      <c r="EFP12" s="46"/>
      <c r="EFQ12" s="46"/>
      <c r="EFR12" s="46"/>
      <c r="EFS12" s="46"/>
      <c r="EFT12" s="46"/>
      <c r="EFU12" s="46"/>
      <c r="EFV12" s="46"/>
      <c r="EFW12" s="46"/>
      <c r="EFX12" s="46"/>
      <c r="EFY12" s="46"/>
      <c r="EFZ12" s="46"/>
      <c r="EGA12" s="46"/>
      <c r="EGB12" s="46"/>
      <c r="EGC12" s="46"/>
      <c r="EGD12" s="46"/>
      <c r="EGE12" s="46"/>
      <c r="EGF12" s="46"/>
      <c r="EGG12" s="46"/>
      <c r="EGH12" s="46"/>
      <c r="EGI12" s="46"/>
      <c r="EGJ12" s="46"/>
      <c r="EGK12" s="46"/>
      <c r="EGL12" s="46"/>
      <c r="EGM12" s="46"/>
      <c r="EGN12" s="46"/>
      <c r="EGO12" s="46"/>
      <c r="EGP12" s="46"/>
      <c r="EGQ12" s="46"/>
      <c r="EGR12" s="46"/>
      <c r="EGS12" s="46"/>
      <c r="EGT12" s="46"/>
      <c r="EGU12" s="46"/>
      <c r="EGV12" s="46"/>
      <c r="EGW12" s="46"/>
      <c r="EGX12" s="46"/>
      <c r="EGY12" s="46"/>
      <c r="EGZ12" s="46"/>
      <c r="EHA12" s="46"/>
      <c r="EHB12" s="46"/>
      <c r="EHC12" s="46"/>
      <c r="EHD12" s="46"/>
      <c r="EHE12" s="46"/>
      <c r="EHF12" s="46"/>
      <c r="EHG12" s="46"/>
      <c r="EHH12" s="46"/>
      <c r="EHI12" s="46"/>
      <c r="EHJ12" s="46"/>
      <c r="EHK12" s="46"/>
      <c r="EHL12" s="46"/>
      <c r="EHM12" s="46"/>
      <c r="EHN12" s="46"/>
      <c r="EHO12" s="46"/>
      <c r="EHP12" s="46"/>
      <c r="EHQ12" s="46"/>
      <c r="EHR12" s="46"/>
      <c r="EHS12" s="46"/>
      <c r="EHT12" s="46"/>
      <c r="EHU12" s="46"/>
      <c r="EHV12" s="46"/>
      <c r="EHW12" s="46"/>
      <c r="EHX12" s="46"/>
      <c r="EHY12" s="46"/>
      <c r="EHZ12" s="46"/>
      <c r="EIA12" s="46"/>
      <c r="EIB12" s="46"/>
      <c r="EIC12" s="46"/>
      <c r="EID12" s="46"/>
      <c r="EIE12" s="46"/>
      <c r="EIF12" s="46"/>
      <c r="EIG12" s="46"/>
      <c r="EIH12" s="46"/>
      <c r="EII12" s="46"/>
      <c r="EIJ12" s="46"/>
      <c r="EIK12" s="46"/>
      <c r="EIL12" s="46"/>
      <c r="EIM12" s="46"/>
      <c r="EIN12" s="46"/>
      <c r="EIO12" s="46"/>
      <c r="EIP12" s="46"/>
      <c r="EIQ12" s="46"/>
      <c r="EIR12" s="46"/>
      <c r="EIS12" s="46"/>
      <c r="EIT12" s="46"/>
      <c r="EIU12" s="46"/>
      <c r="EIV12" s="46"/>
      <c r="EIW12" s="46"/>
      <c r="EIX12" s="46"/>
      <c r="EIY12" s="46"/>
      <c r="EIZ12" s="46"/>
      <c r="EJA12" s="46"/>
      <c r="EJB12" s="46"/>
      <c r="EJC12" s="46"/>
      <c r="EJD12" s="46"/>
      <c r="EJE12" s="46"/>
      <c r="EJF12" s="46"/>
      <c r="EJG12" s="46"/>
      <c r="EJH12" s="46"/>
      <c r="EJI12" s="46"/>
      <c r="EJJ12" s="46"/>
      <c r="EJK12" s="46"/>
      <c r="EJL12" s="46"/>
      <c r="EJM12" s="46"/>
      <c r="EJN12" s="46"/>
      <c r="EJO12" s="46"/>
      <c r="EJP12" s="46"/>
      <c r="EJQ12" s="46"/>
      <c r="EJR12" s="46"/>
      <c r="EJS12" s="46"/>
      <c r="EJT12" s="46"/>
      <c r="EJU12" s="46"/>
      <c r="EJV12" s="46"/>
      <c r="EJW12" s="46"/>
      <c r="EJX12" s="46"/>
      <c r="EJY12" s="46"/>
      <c r="EJZ12" s="46"/>
      <c r="EKA12" s="46"/>
      <c r="EKB12" s="46"/>
      <c r="EKC12" s="46"/>
      <c r="EKD12" s="46"/>
      <c r="EKE12" s="46"/>
      <c r="EKF12" s="46"/>
      <c r="EKG12" s="46"/>
      <c r="EKH12" s="46"/>
      <c r="EKI12" s="46"/>
      <c r="EKJ12" s="46"/>
      <c r="EKK12" s="46"/>
      <c r="EKL12" s="46"/>
      <c r="EKM12" s="46"/>
      <c r="EKN12" s="46"/>
      <c r="EKO12" s="46"/>
      <c r="EKP12" s="46"/>
      <c r="EKQ12" s="46"/>
      <c r="EKR12" s="46"/>
      <c r="EKS12" s="46"/>
      <c r="EKT12" s="46"/>
      <c r="EKU12" s="46"/>
      <c r="EKV12" s="46"/>
      <c r="EKW12" s="46"/>
      <c r="EKX12" s="46"/>
      <c r="EKY12" s="46"/>
      <c r="EKZ12" s="46"/>
      <c r="ELA12" s="46"/>
      <c r="ELB12" s="46"/>
      <c r="ELC12" s="46"/>
      <c r="ELD12" s="46"/>
      <c r="ELE12" s="46"/>
      <c r="ELF12" s="46"/>
      <c r="ELG12" s="46"/>
      <c r="ELH12" s="46"/>
      <c r="ELI12" s="46"/>
      <c r="ELJ12" s="46"/>
      <c r="ELK12" s="46"/>
      <c r="ELL12" s="46"/>
      <c r="ELM12" s="46"/>
      <c r="ELN12" s="46"/>
      <c r="ELO12" s="46"/>
      <c r="ELP12" s="46"/>
      <c r="ELQ12" s="46"/>
      <c r="ELR12" s="46"/>
      <c r="ELS12" s="46"/>
      <c r="ELT12" s="46"/>
      <c r="ELU12" s="46"/>
      <c r="ELV12" s="46"/>
      <c r="ELW12" s="46"/>
      <c r="ELX12" s="46"/>
      <c r="ELY12" s="46"/>
      <c r="ELZ12" s="46"/>
      <c r="EMA12" s="46"/>
      <c r="EMB12" s="46"/>
      <c r="EMC12" s="46"/>
      <c r="EMD12" s="46"/>
      <c r="EME12" s="46"/>
      <c r="EMF12" s="46"/>
      <c r="EMG12" s="46"/>
      <c r="EMH12" s="46"/>
      <c r="EMI12" s="46"/>
      <c r="EMJ12" s="46"/>
      <c r="EMK12" s="46"/>
      <c r="EML12" s="46"/>
      <c r="EMM12" s="46"/>
      <c r="EMN12" s="46"/>
      <c r="EMO12" s="46"/>
      <c r="EMP12" s="46"/>
      <c r="EMQ12" s="46"/>
      <c r="EMR12" s="46"/>
      <c r="EMS12" s="46"/>
      <c r="EMT12" s="46"/>
      <c r="EMU12" s="46"/>
      <c r="EMV12" s="46"/>
      <c r="EMW12" s="46"/>
      <c r="EMX12" s="46"/>
      <c r="EMY12" s="46"/>
      <c r="EMZ12" s="46"/>
      <c r="ENA12" s="46"/>
      <c r="ENB12" s="46"/>
      <c r="ENC12" s="46"/>
      <c r="END12" s="46"/>
      <c r="ENE12" s="46"/>
      <c r="ENF12" s="46"/>
      <c r="ENG12" s="46"/>
      <c r="ENH12" s="46"/>
      <c r="ENI12" s="46"/>
      <c r="ENJ12" s="46"/>
      <c r="ENK12" s="46"/>
      <c r="ENL12" s="46"/>
      <c r="ENM12" s="46"/>
      <c r="ENN12" s="46"/>
      <c r="ENO12" s="46"/>
      <c r="ENP12" s="46"/>
      <c r="ENQ12" s="46"/>
      <c r="ENR12" s="46"/>
      <c r="ENS12" s="46"/>
      <c r="ENT12" s="46"/>
      <c r="ENU12" s="46"/>
      <c r="ENV12" s="46"/>
      <c r="ENW12" s="46"/>
      <c r="ENX12" s="46"/>
      <c r="ENY12" s="46"/>
      <c r="ENZ12" s="46"/>
      <c r="EOA12" s="46"/>
      <c r="EOB12" s="46"/>
      <c r="EOC12" s="46"/>
      <c r="EOD12" s="46"/>
      <c r="EOE12" s="46"/>
      <c r="EOF12" s="46"/>
      <c r="EOG12" s="46"/>
      <c r="EOH12" s="46"/>
      <c r="EOI12" s="46"/>
      <c r="EOJ12" s="46"/>
      <c r="EOK12" s="46"/>
      <c r="EOL12" s="46"/>
      <c r="EOM12" s="46"/>
      <c r="EON12" s="46"/>
      <c r="EOO12" s="46"/>
      <c r="EOP12" s="46"/>
      <c r="EOQ12" s="46"/>
      <c r="EOR12" s="46"/>
      <c r="EOS12" s="46"/>
      <c r="EOT12" s="46"/>
      <c r="EOU12" s="46"/>
      <c r="EOV12" s="46"/>
      <c r="EOW12" s="46"/>
      <c r="EOX12" s="46"/>
      <c r="EOY12" s="46"/>
      <c r="EOZ12" s="46"/>
      <c r="EPA12" s="46"/>
      <c r="EPB12" s="46"/>
      <c r="EPC12" s="46"/>
      <c r="EPD12" s="46"/>
      <c r="EPE12" s="46"/>
      <c r="EPF12" s="46"/>
      <c r="EPG12" s="46"/>
      <c r="EPH12" s="46"/>
      <c r="EPI12" s="46"/>
      <c r="EPJ12" s="46"/>
      <c r="EPK12" s="46"/>
      <c r="EPL12" s="46"/>
      <c r="EPM12" s="46"/>
      <c r="EPN12" s="46"/>
      <c r="EPO12" s="46"/>
      <c r="EPP12" s="46"/>
      <c r="EPQ12" s="46"/>
      <c r="EPR12" s="46"/>
      <c r="EPS12" s="46"/>
      <c r="EPT12" s="46"/>
      <c r="EPU12" s="46"/>
      <c r="EPV12" s="46"/>
      <c r="EPW12" s="46"/>
      <c r="EPX12" s="46"/>
      <c r="EPY12" s="46"/>
      <c r="EPZ12" s="46"/>
      <c r="EQA12" s="46"/>
      <c r="EQB12" s="46"/>
      <c r="EQC12" s="46"/>
      <c r="EQD12" s="46"/>
      <c r="EQE12" s="46"/>
      <c r="EQF12" s="46"/>
      <c r="EQG12" s="46"/>
      <c r="EQH12" s="46"/>
      <c r="EQI12" s="46"/>
      <c r="EQJ12" s="46"/>
      <c r="EQK12" s="46"/>
      <c r="EQL12" s="46"/>
      <c r="EQM12" s="46"/>
      <c r="EQN12" s="46"/>
      <c r="EQO12" s="46"/>
      <c r="EQP12" s="46"/>
      <c r="EQQ12" s="46"/>
      <c r="EQR12" s="46"/>
      <c r="EQS12" s="46"/>
      <c r="EQT12" s="46"/>
      <c r="EQU12" s="46"/>
      <c r="EQV12" s="46"/>
      <c r="EQW12" s="46"/>
      <c r="EQX12" s="46"/>
      <c r="EQY12" s="46"/>
      <c r="EQZ12" s="46"/>
      <c r="ERA12" s="46"/>
      <c r="ERB12" s="46"/>
      <c r="ERC12" s="46"/>
      <c r="ERD12" s="46"/>
      <c r="ERE12" s="46"/>
      <c r="ERF12" s="46"/>
      <c r="ERG12" s="46"/>
      <c r="ERH12" s="46"/>
      <c r="ERI12" s="46"/>
      <c r="ERJ12" s="46"/>
      <c r="ERK12" s="46"/>
      <c r="ERL12" s="46"/>
      <c r="ERM12" s="46"/>
      <c r="ERN12" s="46"/>
      <c r="ERO12" s="46"/>
      <c r="ERP12" s="46"/>
      <c r="ERQ12" s="46"/>
      <c r="ERR12" s="46"/>
      <c r="ERS12" s="46"/>
      <c r="ERT12" s="46"/>
      <c r="ERU12" s="46"/>
      <c r="ERV12" s="46"/>
      <c r="ERW12" s="46"/>
      <c r="ERX12" s="46"/>
      <c r="ERY12" s="46"/>
      <c r="ERZ12" s="46"/>
      <c r="ESA12" s="46"/>
      <c r="ESB12" s="46"/>
      <c r="ESC12" s="46"/>
      <c r="ESD12" s="46"/>
      <c r="ESE12" s="46"/>
      <c r="ESF12" s="46"/>
      <c r="ESG12" s="46"/>
      <c r="ESH12" s="46"/>
      <c r="ESI12" s="46"/>
      <c r="ESJ12" s="46"/>
      <c r="ESK12" s="46"/>
      <c r="ESL12" s="46"/>
      <c r="ESM12" s="46"/>
      <c r="ESN12" s="46"/>
      <c r="ESO12" s="46"/>
      <c r="ESP12" s="46"/>
      <c r="ESQ12" s="46"/>
      <c r="ESR12" s="46"/>
      <c r="ESS12" s="46"/>
      <c r="EST12" s="46"/>
      <c r="ESU12" s="46"/>
      <c r="ESV12" s="46"/>
      <c r="ESW12" s="46"/>
      <c r="ESX12" s="46"/>
      <c r="ESY12" s="46"/>
      <c r="ESZ12" s="46"/>
      <c r="ETA12" s="46"/>
      <c r="ETB12" s="46"/>
      <c r="ETC12" s="46"/>
      <c r="ETD12" s="46"/>
      <c r="ETE12" s="46"/>
      <c r="ETF12" s="46"/>
      <c r="ETG12" s="46"/>
      <c r="ETH12" s="46"/>
      <c r="ETI12" s="46"/>
      <c r="ETJ12" s="46"/>
      <c r="ETK12" s="46"/>
      <c r="ETL12" s="46"/>
      <c r="ETM12" s="46"/>
      <c r="ETN12" s="46"/>
      <c r="ETO12" s="46"/>
      <c r="ETP12" s="46"/>
      <c r="ETQ12" s="46"/>
      <c r="ETR12" s="46"/>
      <c r="ETS12" s="46"/>
      <c r="ETT12" s="46"/>
      <c r="ETU12" s="46"/>
      <c r="ETV12" s="46"/>
      <c r="ETW12" s="46"/>
      <c r="ETX12" s="46"/>
      <c r="ETY12" s="46"/>
      <c r="ETZ12" s="46"/>
      <c r="EUA12" s="46"/>
      <c r="EUB12" s="46"/>
      <c r="EUC12" s="46"/>
      <c r="EUD12" s="46"/>
      <c r="EUE12" s="46"/>
      <c r="EUF12" s="46"/>
      <c r="EUG12" s="46"/>
      <c r="EUH12" s="46"/>
      <c r="EUI12" s="46"/>
      <c r="EUJ12" s="46"/>
      <c r="EUK12" s="46"/>
      <c r="EUL12" s="46"/>
      <c r="EUM12" s="46"/>
      <c r="EUN12" s="46"/>
      <c r="EUO12" s="46"/>
      <c r="EUP12" s="46"/>
      <c r="EUQ12" s="46"/>
      <c r="EUR12" s="46"/>
      <c r="EUS12" s="46"/>
      <c r="EUT12" s="46"/>
      <c r="EUU12" s="46"/>
      <c r="EUV12" s="46"/>
      <c r="EUW12" s="46"/>
      <c r="EUX12" s="46"/>
      <c r="EUY12" s="46"/>
      <c r="EUZ12" s="46"/>
      <c r="EVA12" s="46"/>
      <c r="EVB12" s="46"/>
      <c r="EVC12" s="46"/>
      <c r="EVD12" s="46"/>
      <c r="EVE12" s="46"/>
      <c r="EVF12" s="46"/>
      <c r="EVG12" s="46"/>
      <c r="EVH12" s="46"/>
      <c r="EVI12" s="46"/>
      <c r="EVJ12" s="46"/>
      <c r="EVK12" s="46"/>
      <c r="EVL12" s="46"/>
      <c r="EVM12" s="46"/>
      <c r="EVN12" s="46"/>
      <c r="EVO12" s="46"/>
      <c r="EVP12" s="46"/>
      <c r="EVQ12" s="46"/>
      <c r="EVR12" s="46"/>
      <c r="EVS12" s="46"/>
      <c r="EVT12" s="46"/>
      <c r="EVU12" s="46"/>
      <c r="EVV12" s="46"/>
      <c r="EVW12" s="46"/>
      <c r="EVX12" s="46"/>
      <c r="EVY12" s="46"/>
      <c r="EVZ12" s="46"/>
      <c r="EWA12" s="46"/>
      <c r="EWB12" s="46"/>
      <c r="EWC12" s="46"/>
      <c r="EWD12" s="46"/>
      <c r="EWE12" s="46"/>
      <c r="EWF12" s="46"/>
      <c r="EWG12" s="46"/>
      <c r="EWH12" s="46"/>
      <c r="EWI12" s="46"/>
      <c r="EWJ12" s="46"/>
      <c r="EWK12" s="46"/>
      <c r="EWL12" s="46"/>
      <c r="EWM12" s="46"/>
      <c r="EWN12" s="46"/>
      <c r="EWO12" s="46"/>
      <c r="EWP12" s="46"/>
      <c r="EWQ12" s="46"/>
      <c r="EWR12" s="46"/>
      <c r="EWS12" s="46"/>
      <c r="EWT12" s="46"/>
      <c r="EWU12" s="46"/>
      <c r="EWV12" s="46"/>
      <c r="EWW12" s="46"/>
      <c r="EWX12" s="46"/>
      <c r="EWY12" s="46"/>
      <c r="EWZ12" s="46"/>
      <c r="EXA12" s="46"/>
      <c r="EXB12" s="46"/>
      <c r="EXC12" s="46"/>
      <c r="EXD12" s="46"/>
      <c r="EXE12" s="46"/>
      <c r="EXF12" s="46"/>
      <c r="EXG12" s="46"/>
      <c r="EXH12" s="46"/>
      <c r="EXI12" s="46"/>
      <c r="EXJ12" s="46"/>
      <c r="EXK12" s="46"/>
      <c r="EXL12" s="46"/>
      <c r="EXM12" s="46"/>
      <c r="EXN12" s="46"/>
      <c r="EXO12" s="46"/>
      <c r="EXP12" s="46"/>
      <c r="EXQ12" s="46"/>
      <c r="EXR12" s="46"/>
      <c r="EXS12" s="46"/>
      <c r="EXT12" s="46"/>
      <c r="EXU12" s="46"/>
      <c r="EXV12" s="46"/>
      <c r="EXW12" s="46"/>
      <c r="EXX12" s="46"/>
      <c r="EXY12" s="46"/>
      <c r="EXZ12" s="46"/>
      <c r="EYA12" s="46"/>
      <c r="EYB12" s="46"/>
      <c r="EYC12" s="46"/>
      <c r="EYD12" s="46"/>
      <c r="EYE12" s="46"/>
      <c r="EYF12" s="46"/>
      <c r="EYG12" s="46"/>
      <c r="EYH12" s="46"/>
      <c r="EYI12" s="46"/>
      <c r="EYJ12" s="46"/>
      <c r="EYK12" s="46"/>
      <c r="EYL12" s="46"/>
      <c r="EYM12" s="46"/>
      <c r="EYN12" s="46"/>
      <c r="EYO12" s="46"/>
      <c r="EYP12" s="46"/>
      <c r="EYQ12" s="46"/>
      <c r="EYR12" s="46"/>
      <c r="EYS12" s="46"/>
      <c r="EYT12" s="46"/>
      <c r="EYU12" s="46"/>
      <c r="EYV12" s="46"/>
      <c r="EYW12" s="46"/>
      <c r="EYX12" s="46"/>
      <c r="EYY12" s="46"/>
      <c r="EYZ12" s="46"/>
      <c r="EZA12" s="46"/>
      <c r="EZB12" s="46"/>
      <c r="EZC12" s="46"/>
      <c r="EZD12" s="46"/>
      <c r="EZE12" s="46"/>
      <c r="EZF12" s="46"/>
      <c r="EZG12" s="46"/>
      <c r="EZH12" s="46"/>
      <c r="EZI12" s="46"/>
      <c r="EZJ12" s="46"/>
      <c r="EZK12" s="46"/>
      <c r="EZL12" s="46"/>
      <c r="EZM12" s="46"/>
      <c r="EZN12" s="46"/>
      <c r="EZO12" s="46"/>
      <c r="EZP12" s="46"/>
      <c r="EZQ12" s="46"/>
      <c r="EZR12" s="46"/>
      <c r="EZS12" s="46"/>
      <c r="EZT12" s="46"/>
      <c r="EZU12" s="46"/>
      <c r="EZV12" s="46"/>
      <c r="EZW12" s="46"/>
      <c r="EZX12" s="46"/>
      <c r="EZY12" s="46"/>
      <c r="EZZ12" s="46"/>
      <c r="FAA12" s="46"/>
      <c r="FAB12" s="46"/>
      <c r="FAC12" s="46"/>
      <c r="FAD12" s="46"/>
      <c r="FAE12" s="46"/>
      <c r="FAF12" s="46"/>
      <c r="FAG12" s="46"/>
      <c r="FAH12" s="46"/>
      <c r="FAI12" s="46"/>
      <c r="FAJ12" s="46"/>
      <c r="FAK12" s="46"/>
      <c r="FAL12" s="46"/>
      <c r="FAM12" s="46"/>
      <c r="FAN12" s="46"/>
      <c r="FAO12" s="46"/>
      <c r="FAP12" s="46"/>
      <c r="FAQ12" s="46"/>
      <c r="FAR12" s="46"/>
      <c r="FAS12" s="46"/>
      <c r="FAT12" s="46"/>
      <c r="FAU12" s="46"/>
      <c r="FAV12" s="46"/>
      <c r="FAW12" s="46"/>
      <c r="FAX12" s="46"/>
      <c r="FAY12" s="46"/>
      <c r="FAZ12" s="46"/>
      <c r="FBA12" s="46"/>
      <c r="FBB12" s="46"/>
      <c r="FBC12" s="46"/>
      <c r="FBD12" s="46"/>
      <c r="FBE12" s="46"/>
      <c r="FBF12" s="46"/>
      <c r="FBG12" s="46"/>
      <c r="FBH12" s="46"/>
      <c r="FBI12" s="46"/>
      <c r="FBJ12" s="46"/>
      <c r="FBK12" s="46"/>
      <c r="FBL12" s="46"/>
      <c r="FBM12" s="46"/>
      <c r="FBN12" s="46"/>
      <c r="FBO12" s="46"/>
      <c r="FBP12" s="46"/>
      <c r="FBQ12" s="46"/>
      <c r="FBR12" s="46"/>
      <c r="FBS12" s="46"/>
      <c r="FBT12" s="46"/>
      <c r="FBU12" s="46"/>
      <c r="FBV12" s="46"/>
      <c r="FBW12" s="46"/>
      <c r="FBX12" s="46"/>
      <c r="FBY12" s="46"/>
      <c r="FBZ12" s="46"/>
      <c r="FCA12" s="46"/>
      <c r="FCB12" s="46"/>
      <c r="FCC12" s="46"/>
      <c r="FCD12" s="46"/>
      <c r="FCE12" s="46"/>
      <c r="FCF12" s="46"/>
      <c r="FCG12" s="46"/>
      <c r="FCH12" s="46"/>
      <c r="FCI12" s="46"/>
      <c r="FCJ12" s="46"/>
      <c r="FCK12" s="46"/>
      <c r="FCL12" s="46"/>
      <c r="FCM12" s="46"/>
      <c r="FCN12" s="46"/>
      <c r="FCO12" s="46"/>
      <c r="FCP12" s="46"/>
      <c r="FCQ12" s="46"/>
      <c r="FCR12" s="46"/>
      <c r="FCS12" s="46"/>
      <c r="FCT12" s="46"/>
      <c r="FCU12" s="46"/>
      <c r="FCV12" s="46"/>
      <c r="FCW12" s="46"/>
      <c r="FCX12" s="46"/>
      <c r="FCY12" s="46"/>
      <c r="FCZ12" s="46"/>
      <c r="FDA12" s="46"/>
      <c r="FDB12" s="46"/>
      <c r="FDC12" s="46"/>
      <c r="FDD12" s="46"/>
      <c r="FDE12" s="46"/>
      <c r="FDF12" s="46"/>
      <c r="FDG12" s="46"/>
      <c r="FDH12" s="46"/>
      <c r="FDI12" s="46"/>
      <c r="FDJ12" s="46"/>
      <c r="FDK12" s="46"/>
      <c r="FDL12" s="46"/>
      <c r="FDM12" s="46"/>
      <c r="FDN12" s="46"/>
      <c r="FDO12" s="46"/>
      <c r="FDP12" s="46"/>
      <c r="FDQ12" s="46"/>
      <c r="FDR12" s="46"/>
      <c r="FDS12" s="46"/>
      <c r="FDT12" s="46"/>
      <c r="FDU12" s="46"/>
      <c r="FDV12" s="46"/>
      <c r="FDW12" s="46"/>
      <c r="FDX12" s="46"/>
      <c r="FDY12" s="46"/>
      <c r="FDZ12" s="46"/>
      <c r="FEA12" s="46"/>
      <c r="FEB12" s="46"/>
      <c r="FEC12" s="46"/>
      <c r="FED12" s="46"/>
      <c r="FEE12" s="46"/>
      <c r="FEF12" s="46"/>
      <c r="FEG12" s="46"/>
      <c r="FEH12" s="46"/>
      <c r="FEI12" s="46"/>
      <c r="FEJ12" s="46"/>
      <c r="FEK12" s="46"/>
      <c r="FEL12" s="46"/>
      <c r="FEM12" s="46"/>
      <c r="FEN12" s="46"/>
      <c r="FEO12" s="46"/>
      <c r="FEP12" s="46"/>
      <c r="FEQ12" s="46"/>
      <c r="FER12" s="46"/>
      <c r="FES12" s="46"/>
      <c r="FET12" s="46"/>
      <c r="FEU12" s="46"/>
      <c r="FEV12" s="46"/>
      <c r="FEW12" s="46"/>
      <c r="FEX12" s="46"/>
      <c r="FEY12" s="46"/>
      <c r="FEZ12" s="46"/>
      <c r="FFA12" s="46"/>
      <c r="FFB12" s="46"/>
      <c r="FFC12" s="46"/>
      <c r="FFD12" s="46"/>
      <c r="FFE12" s="46"/>
      <c r="FFF12" s="46"/>
      <c r="FFG12" s="46"/>
      <c r="FFH12" s="46"/>
      <c r="FFI12" s="46"/>
      <c r="FFJ12" s="46"/>
      <c r="FFK12" s="46"/>
      <c r="FFL12" s="46"/>
      <c r="FFM12" s="46"/>
      <c r="FFN12" s="46"/>
      <c r="FFO12" s="46"/>
      <c r="FFP12" s="46"/>
      <c r="FFQ12" s="46"/>
      <c r="FFR12" s="46"/>
      <c r="FFS12" s="46"/>
      <c r="FFT12" s="46"/>
      <c r="FFU12" s="46"/>
      <c r="FFV12" s="46"/>
      <c r="FFW12" s="46"/>
      <c r="FFX12" s="46"/>
      <c r="FFY12" s="46"/>
      <c r="FFZ12" s="46"/>
      <c r="FGA12" s="46"/>
      <c r="FGB12" s="46"/>
      <c r="FGC12" s="46"/>
      <c r="FGD12" s="46"/>
      <c r="FGE12" s="46"/>
      <c r="FGF12" s="46"/>
      <c r="FGG12" s="46"/>
      <c r="FGH12" s="46"/>
      <c r="FGI12" s="46"/>
      <c r="FGJ12" s="46"/>
      <c r="FGK12" s="46"/>
      <c r="FGL12" s="46"/>
      <c r="FGM12" s="46"/>
      <c r="FGN12" s="46"/>
      <c r="FGO12" s="46"/>
      <c r="FGP12" s="46"/>
      <c r="FGQ12" s="46"/>
      <c r="FGR12" s="46"/>
      <c r="FGS12" s="46"/>
      <c r="FGT12" s="46"/>
      <c r="FGU12" s="46"/>
      <c r="FGV12" s="46"/>
      <c r="FGW12" s="46"/>
      <c r="FGX12" s="46"/>
      <c r="FGY12" s="46"/>
      <c r="FGZ12" s="46"/>
      <c r="FHA12" s="46"/>
      <c r="FHB12" s="46"/>
      <c r="FHC12" s="46"/>
      <c r="FHD12" s="46"/>
      <c r="FHE12" s="46"/>
      <c r="FHF12" s="46"/>
      <c r="FHG12" s="46"/>
      <c r="FHH12" s="46"/>
      <c r="FHI12" s="46"/>
      <c r="FHJ12" s="46"/>
      <c r="FHK12" s="46"/>
      <c r="FHL12" s="46"/>
      <c r="FHM12" s="46"/>
      <c r="FHN12" s="46"/>
      <c r="FHO12" s="46"/>
      <c r="FHP12" s="46"/>
      <c r="FHQ12" s="46"/>
      <c r="FHR12" s="46"/>
      <c r="FHS12" s="46"/>
      <c r="FHT12" s="46"/>
      <c r="FHU12" s="46"/>
      <c r="FHV12" s="46"/>
      <c r="FHW12" s="46"/>
      <c r="FHX12" s="46"/>
      <c r="FHY12" s="46"/>
      <c r="FHZ12" s="46"/>
      <c r="FIA12" s="46"/>
      <c r="FIB12" s="46"/>
      <c r="FIC12" s="46"/>
      <c r="FID12" s="46"/>
      <c r="FIE12" s="46"/>
      <c r="FIF12" s="46"/>
      <c r="FIG12" s="46"/>
      <c r="FIH12" s="46"/>
      <c r="FII12" s="46"/>
      <c r="FIJ12" s="46"/>
      <c r="FIK12" s="46"/>
      <c r="FIL12" s="46"/>
      <c r="FIM12" s="46"/>
      <c r="FIN12" s="46"/>
      <c r="FIO12" s="46"/>
      <c r="FIP12" s="46"/>
      <c r="FIQ12" s="46"/>
      <c r="FIR12" s="46"/>
      <c r="FIS12" s="46"/>
      <c r="FIT12" s="46"/>
      <c r="FIU12" s="46"/>
      <c r="FIV12" s="46"/>
      <c r="FIW12" s="46"/>
      <c r="FIX12" s="46"/>
      <c r="FIY12" s="46"/>
      <c r="FIZ12" s="46"/>
      <c r="FJA12" s="46"/>
      <c r="FJB12" s="46"/>
      <c r="FJC12" s="46"/>
      <c r="FJD12" s="46"/>
      <c r="FJE12" s="46"/>
      <c r="FJF12" s="46"/>
      <c r="FJG12" s="46"/>
      <c r="FJH12" s="46"/>
      <c r="FJI12" s="46"/>
      <c r="FJJ12" s="46"/>
      <c r="FJK12" s="46"/>
      <c r="FJL12" s="46"/>
      <c r="FJM12" s="46"/>
      <c r="FJN12" s="46"/>
      <c r="FJO12" s="46"/>
      <c r="FJP12" s="46"/>
      <c r="FJQ12" s="46"/>
      <c r="FJR12" s="46"/>
      <c r="FJS12" s="46"/>
      <c r="FJT12" s="46"/>
      <c r="FJU12" s="46"/>
      <c r="FJV12" s="46"/>
      <c r="FJW12" s="46"/>
      <c r="FJX12" s="46"/>
      <c r="FJY12" s="46"/>
      <c r="FJZ12" s="46"/>
      <c r="FKA12" s="46"/>
      <c r="FKB12" s="46"/>
      <c r="FKC12" s="46"/>
      <c r="FKD12" s="46"/>
      <c r="FKE12" s="46"/>
      <c r="FKF12" s="46"/>
      <c r="FKG12" s="46"/>
      <c r="FKH12" s="46"/>
      <c r="FKI12" s="46"/>
      <c r="FKJ12" s="46"/>
      <c r="FKK12" s="46"/>
      <c r="FKL12" s="46"/>
      <c r="FKM12" s="46"/>
      <c r="FKN12" s="46"/>
      <c r="FKO12" s="46"/>
      <c r="FKP12" s="46"/>
      <c r="FKQ12" s="46"/>
      <c r="FKR12" s="46"/>
      <c r="FKS12" s="46"/>
      <c r="FKT12" s="46"/>
      <c r="FKU12" s="46"/>
      <c r="FKV12" s="46"/>
      <c r="FKW12" s="46"/>
      <c r="FKX12" s="46"/>
      <c r="FKY12" s="46"/>
      <c r="FKZ12" s="46"/>
      <c r="FLA12" s="46"/>
      <c r="FLB12" s="46"/>
      <c r="FLC12" s="46"/>
      <c r="FLD12" s="46"/>
      <c r="FLE12" s="46"/>
      <c r="FLF12" s="46"/>
      <c r="FLG12" s="46"/>
      <c r="FLH12" s="46"/>
      <c r="FLI12" s="46"/>
      <c r="FLJ12" s="46"/>
      <c r="FLK12" s="46"/>
      <c r="FLL12" s="46"/>
      <c r="FLM12" s="46"/>
      <c r="FLN12" s="46"/>
      <c r="FLO12" s="46"/>
      <c r="FLP12" s="46"/>
      <c r="FLQ12" s="46"/>
      <c r="FLR12" s="46"/>
      <c r="FLS12" s="46"/>
      <c r="FLT12" s="46"/>
      <c r="FLU12" s="46"/>
      <c r="FLV12" s="46"/>
      <c r="FLW12" s="46"/>
      <c r="FLX12" s="46"/>
      <c r="FLY12" s="46"/>
      <c r="FLZ12" s="46"/>
      <c r="FMA12" s="46"/>
      <c r="FMB12" s="46"/>
      <c r="FMC12" s="46"/>
      <c r="FMD12" s="46"/>
      <c r="FME12" s="46"/>
      <c r="FMF12" s="46"/>
      <c r="FMG12" s="46"/>
      <c r="FMH12" s="46"/>
      <c r="FMI12" s="46"/>
      <c r="FMJ12" s="46"/>
      <c r="FMK12" s="46"/>
      <c r="FML12" s="46"/>
      <c r="FMM12" s="46"/>
      <c r="FMN12" s="46"/>
      <c r="FMO12" s="46"/>
      <c r="FMP12" s="46"/>
      <c r="FMQ12" s="46"/>
      <c r="FMR12" s="46"/>
      <c r="FMS12" s="46"/>
      <c r="FMT12" s="46"/>
      <c r="FMU12" s="46"/>
      <c r="FMV12" s="46"/>
      <c r="FMW12" s="46"/>
      <c r="FMX12" s="46"/>
      <c r="FMY12" s="46"/>
      <c r="FMZ12" s="46"/>
      <c r="FNA12" s="46"/>
      <c r="FNB12" s="46"/>
      <c r="FNC12" s="46"/>
      <c r="FND12" s="46"/>
      <c r="FNE12" s="46"/>
      <c r="FNF12" s="46"/>
      <c r="FNG12" s="46"/>
      <c r="FNH12" s="46"/>
      <c r="FNI12" s="46"/>
      <c r="FNJ12" s="46"/>
      <c r="FNK12" s="46"/>
      <c r="FNL12" s="46"/>
      <c r="FNM12" s="46"/>
      <c r="FNN12" s="46"/>
      <c r="FNO12" s="46"/>
      <c r="FNP12" s="46"/>
      <c r="FNQ12" s="46"/>
      <c r="FNR12" s="46"/>
      <c r="FNS12" s="46"/>
      <c r="FNT12" s="46"/>
      <c r="FNU12" s="46"/>
      <c r="FNV12" s="46"/>
      <c r="FNW12" s="46"/>
      <c r="FNX12" s="46"/>
      <c r="FNY12" s="46"/>
      <c r="FNZ12" s="46"/>
      <c r="FOA12" s="46"/>
      <c r="FOB12" s="46"/>
      <c r="FOC12" s="46"/>
      <c r="FOD12" s="46"/>
      <c r="FOE12" s="46"/>
      <c r="FOF12" s="46"/>
      <c r="FOG12" s="46"/>
      <c r="FOH12" s="46"/>
      <c r="FOI12" s="46"/>
      <c r="FOJ12" s="46"/>
      <c r="FOK12" s="46"/>
      <c r="FOL12" s="46"/>
      <c r="FOM12" s="46"/>
      <c r="FON12" s="46"/>
      <c r="FOO12" s="46"/>
      <c r="FOP12" s="46"/>
      <c r="FOQ12" s="46"/>
      <c r="FOR12" s="46"/>
      <c r="FOS12" s="46"/>
      <c r="FOT12" s="46"/>
      <c r="FOU12" s="46"/>
      <c r="FOV12" s="46"/>
      <c r="FOW12" s="46"/>
      <c r="FOX12" s="46"/>
      <c r="FOY12" s="46"/>
      <c r="FOZ12" s="46"/>
      <c r="FPA12" s="46"/>
      <c r="FPB12" s="46"/>
      <c r="FPC12" s="46"/>
      <c r="FPD12" s="46"/>
      <c r="FPE12" s="46"/>
      <c r="FPF12" s="46"/>
      <c r="FPG12" s="46"/>
      <c r="FPH12" s="46"/>
      <c r="FPI12" s="46"/>
      <c r="FPJ12" s="46"/>
      <c r="FPK12" s="46"/>
      <c r="FPL12" s="46"/>
      <c r="FPM12" s="46"/>
      <c r="FPN12" s="46"/>
      <c r="FPO12" s="46"/>
      <c r="FPP12" s="46"/>
      <c r="FPQ12" s="46"/>
      <c r="FPR12" s="46"/>
      <c r="FPS12" s="46"/>
      <c r="FPT12" s="46"/>
      <c r="FPU12" s="46"/>
      <c r="FPV12" s="46"/>
      <c r="FPW12" s="46"/>
      <c r="FPX12" s="46"/>
      <c r="FPY12" s="46"/>
      <c r="FPZ12" s="46"/>
      <c r="FQA12" s="46"/>
      <c r="FQB12" s="46"/>
      <c r="FQC12" s="46"/>
      <c r="FQD12" s="46"/>
      <c r="FQE12" s="46"/>
      <c r="FQF12" s="46"/>
      <c r="FQG12" s="46"/>
      <c r="FQH12" s="46"/>
      <c r="FQI12" s="46"/>
      <c r="FQJ12" s="46"/>
      <c r="FQK12" s="46"/>
      <c r="FQL12" s="46"/>
      <c r="FQM12" s="46"/>
      <c r="FQN12" s="46"/>
      <c r="FQO12" s="46"/>
      <c r="FQP12" s="46"/>
      <c r="FQQ12" s="46"/>
      <c r="FQR12" s="46"/>
      <c r="FQS12" s="46"/>
      <c r="FQT12" s="46"/>
      <c r="FQU12" s="46"/>
      <c r="FQV12" s="46"/>
      <c r="FQW12" s="46"/>
      <c r="FQX12" s="46"/>
      <c r="FQY12" s="46"/>
      <c r="FQZ12" s="46"/>
      <c r="FRA12" s="46"/>
      <c r="FRB12" s="46"/>
      <c r="FRC12" s="46"/>
      <c r="FRD12" s="46"/>
      <c r="FRE12" s="46"/>
      <c r="FRF12" s="46"/>
      <c r="FRG12" s="46"/>
      <c r="FRH12" s="46"/>
      <c r="FRI12" s="46"/>
      <c r="FRJ12" s="46"/>
      <c r="FRK12" s="46"/>
      <c r="FRL12" s="46"/>
      <c r="FRM12" s="46"/>
      <c r="FRN12" s="46"/>
      <c r="FRO12" s="46"/>
      <c r="FRP12" s="46"/>
      <c r="FRQ12" s="46"/>
      <c r="FRR12" s="46"/>
      <c r="FRS12" s="46"/>
      <c r="FRT12" s="46"/>
      <c r="FRU12" s="46"/>
      <c r="FRV12" s="46"/>
      <c r="FRW12" s="46"/>
      <c r="FRX12" s="46"/>
      <c r="FRY12" s="46"/>
      <c r="FRZ12" s="46"/>
      <c r="FSA12" s="46"/>
      <c r="FSB12" s="46"/>
      <c r="FSC12" s="46"/>
      <c r="FSD12" s="46"/>
      <c r="FSE12" s="46"/>
      <c r="FSF12" s="46"/>
      <c r="FSG12" s="46"/>
      <c r="FSH12" s="46"/>
      <c r="FSI12" s="46"/>
      <c r="FSJ12" s="46"/>
      <c r="FSK12" s="46"/>
      <c r="FSL12" s="46"/>
      <c r="FSM12" s="46"/>
      <c r="FSN12" s="46"/>
      <c r="FSO12" s="46"/>
      <c r="FSP12" s="46"/>
      <c r="FSQ12" s="46"/>
      <c r="FSR12" s="46"/>
      <c r="FSS12" s="46"/>
      <c r="FST12" s="46"/>
      <c r="FSU12" s="46"/>
      <c r="FSV12" s="46"/>
      <c r="FSW12" s="46"/>
      <c r="FSX12" s="46"/>
      <c r="FSY12" s="46"/>
      <c r="FSZ12" s="46"/>
      <c r="FTA12" s="46"/>
      <c r="FTB12" s="46"/>
      <c r="FTC12" s="46"/>
      <c r="FTD12" s="46"/>
      <c r="FTE12" s="46"/>
      <c r="FTF12" s="46"/>
      <c r="FTG12" s="46"/>
      <c r="FTH12" s="46"/>
      <c r="FTI12" s="46"/>
      <c r="FTJ12" s="46"/>
      <c r="FTK12" s="46"/>
      <c r="FTL12" s="46"/>
      <c r="FTM12" s="46"/>
      <c r="FTN12" s="46"/>
      <c r="FTO12" s="46"/>
      <c r="FTP12" s="46"/>
      <c r="FTQ12" s="46"/>
      <c r="FTR12" s="46"/>
      <c r="FTS12" s="46"/>
      <c r="FTT12" s="46"/>
      <c r="FTU12" s="46"/>
      <c r="FTV12" s="46"/>
      <c r="FTW12" s="46"/>
      <c r="FTX12" s="46"/>
      <c r="FTY12" s="46"/>
      <c r="FTZ12" s="46"/>
      <c r="FUA12" s="46"/>
      <c r="FUB12" s="46"/>
      <c r="FUC12" s="46"/>
      <c r="FUD12" s="46"/>
      <c r="FUE12" s="46"/>
      <c r="FUF12" s="46"/>
      <c r="FUG12" s="46"/>
      <c r="FUH12" s="46"/>
      <c r="FUI12" s="46"/>
      <c r="FUJ12" s="46"/>
      <c r="FUK12" s="46"/>
      <c r="FUL12" s="46"/>
      <c r="FUM12" s="46"/>
      <c r="FUN12" s="46"/>
      <c r="FUO12" s="46"/>
      <c r="FUP12" s="46"/>
      <c r="FUQ12" s="46"/>
      <c r="FUR12" s="46"/>
      <c r="FUS12" s="46"/>
      <c r="FUT12" s="46"/>
      <c r="FUU12" s="46"/>
      <c r="FUV12" s="46"/>
      <c r="FUW12" s="46"/>
      <c r="FUX12" s="46"/>
      <c r="FUY12" s="46"/>
      <c r="FUZ12" s="46"/>
      <c r="FVA12" s="46"/>
      <c r="FVB12" s="46"/>
      <c r="FVC12" s="46"/>
      <c r="FVD12" s="46"/>
      <c r="FVE12" s="46"/>
      <c r="FVF12" s="46"/>
      <c r="FVG12" s="46"/>
      <c r="FVH12" s="46"/>
      <c r="FVI12" s="46"/>
      <c r="FVJ12" s="46"/>
      <c r="FVK12" s="46"/>
      <c r="FVL12" s="46"/>
      <c r="FVM12" s="46"/>
      <c r="FVN12" s="46"/>
      <c r="FVO12" s="46"/>
      <c r="FVP12" s="46"/>
      <c r="FVQ12" s="46"/>
      <c r="FVR12" s="46"/>
      <c r="FVS12" s="46"/>
      <c r="FVT12" s="46"/>
      <c r="FVU12" s="46"/>
      <c r="FVV12" s="46"/>
      <c r="FVW12" s="46"/>
      <c r="FVX12" s="46"/>
      <c r="FVY12" s="46"/>
      <c r="FVZ12" s="46"/>
      <c r="FWA12" s="46"/>
      <c r="FWB12" s="46"/>
      <c r="FWC12" s="46"/>
      <c r="FWD12" s="46"/>
      <c r="FWE12" s="46"/>
      <c r="FWF12" s="46"/>
      <c r="FWG12" s="46"/>
      <c r="FWH12" s="46"/>
      <c r="FWI12" s="46"/>
      <c r="FWJ12" s="46"/>
      <c r="FWK12" s="46"/>
      <c r="FWL12" s="46"/>
      <c r="FWM12" s="46"/>
      <c r="FWN12" s="46"/>
      <c r="FWO12" s="46"/>
      <c r="FWP12" s="46"/>
      <c r="FWQ12" s="46"/>
      <c r="FWR12" s="46"/>
      <c r="FWS12" s="46"/>
      <c r="FWT12" s="46"/>
      <c r="FWU12" s="46"/>
      <c r="FWV12" s="46"/>
      <c r="FWW12" s="46"/>
      <c r="FWX12" s="46"/>
      <c r="FWY12" s="46"/>
      <c r="FWZ12" s="46"/>
      <c r="FXA12" s="46"/>
      <c r="FXB12" s="46"/>
      <c r="FXC12" s="46"/>
      <c r="FXD12" s="46"/>
      <c r="FXE12" s="46"/>
      <c r="FXF12" s="46"/>
      <c r="FXG12" s="46"/>
      <c r="FXH12" s="46"/>
      <c r="FXI12" s="46"/>
      <c r="FXJ12" s="46"/>
      <c r="FXK12" s="46"/>
      <c r="FXL12" s="46"/>
      <c r="FXM12" s="46"/>
      <c r="FXN12" s="46"/>
      <c r="FXO12" s="46"/>
      <c r="FXP12" s="46"/>
      <c r="FXQ12" s="46"/>
      <c r="FXR12" s="46"/>
      <c r="FXS12" s="46"/>
      <c r="FXT12" s="46"/>
      <c r="FXU12" s="46"/>
      <c r="FXV12" s="46"/>
      <c r="FXW12" s="46"/>
      <c r="FXX12" s="46"/>
      <c r="FXY12" s="46"/>
      <c r="FXZ12" s="46"/>
      <c r="FYA12" s="46"/>
      <c r="FYB12" s="46"/>
      <c r="FYC12" s="46"/>
      <c r="FYD12" s="46"/>
      <c r="FYE12" s="46"/>
      <c r="FYF12" s="46"/>
      <c r="FYG12" s="46"/>
      <c r="FYH12" s="46"/>
      <c r="FYI12" s="46"/>
      <c r="FYJ12" s="46"/>
      <c r="FYK12" s="46"/>
      <c r="FYL12" s="46"/>
      <c r="FYM12" s="46"/>
      <c r="FYN12" s="46"/>
      <c r="FYO12" s="46"/>
      <c r="FYP12" s="46"/>
      <c r="FYQ12" s="46"/>
      <c r="FYR12" s="46"/>
      <c r="FYS12" s="46"/>
      <c r="FYT12" s="46"/>
      <c r="FYU12" s="46"/>
      <c r="FYV12" s="46"/>
      <c r="FYW12" s="46"/>
      <c r="FYX12" s="46"/>
      <c r="FYY12" s="46"/>
      <c r="FYZ12" s="46"/>
      <c r="FZA12" s="46"/>
      <c r="FZB12" s="46"/>
      <c r="FZC12" s="46"/>
      <c r="FZD12" s="46"/>
      <c r="FZE12" s="46"/>
      <c r="FZF12" s="46"/>
      <c r="FZG12" s="46"/>
      <c r="FZH12" s="46"/>
      <c r="FZI12" s="46"/>
      <c r="FZJ12" s="46"/>
      <c r="FZK12" s="46"/>
      <c r="FZL12" s="46"/>
      <c r="FZM12" s="46"/>
      <c r="FZN12" s="46"/>
      <c r="FZO12" s="46"/>
      <c r="FZP12" s="46"/>
      <c r="FZQ12" s="46"/>
      <c r="FZR12" s="46"/>
      <c r="FZS12" s="46"/>
      <c r="FZT12" s="46"/>
      <c r="FZU12" s="46"/>
      <c r="FZV12" s="46"/>
      <c r="FZW12" s="46"/>
      <c r="FZX12" s="46"/>
      <c r="FZY12" s="46"/>
      <c r="FZZ12" s="46"/>
      <c r="GAA12" s="46"/>
      <c r="GAB12" s="46"/>
      <c r="GAC12" s="46"/>
      <c r="GAD12" s="46"/>
      <c r="GAE12" s="46"/>
      <c r="GAF12" s="46"/>
      <c r="GAG12" s="46"/>
      <c r="GAH12" s="46"/>
      <c r="GAI12" s="46"/>
      <c r="GAJ12" s="46"/>
      <c r="GAK12" s="46"/>
      <c r="GAL12" s="46"/>
      <c r="GAM12" s="46"/>
      <c r="GAN12" s="46"/>
      <c r="GAO12" s="46"/>
      <c r="GAP12" s="46"/>
      <c r="GAQ12" s="46"/>
      <c r="GAR12" s="46"/>
      <c r="GAS12" s="46"/>
      <c r="GAT12" s="46"/>
      <c r="GAU12" s="46"/>
      <c r="GAV12" s="46"/>
      <c r="GAW12" s="46"/>
      <c r="GAX12" s="46"/>
      <c r="GAY12" s="46"/>
      <c r="GAZ12" s="46"/>
      <c r="GBA12" s="46"/>
      <c r="GBB12" s="46"/>
      <c r="GBC12" s="46"/>
      <c r="GBD12" s="46"/>
      <c r="GBE12" s="46"/>
      <c r="GBF12" s="46"/>
      <c r="GBG12" s="46"/>
      <c r="GBH12" s="46"/>
      <c r="GBI12" s="46"/>
      <c r="GBJ12" s="46"/>
      <c r="GBK12" s="46"/>
      <c r="GBL12" s="46"/>
      <c r="GBM12" s="46"/>
      <c r="GBN12" s="46"/>
      <c r="GBO12" s="46"/>
      <c r="GBP12" s="46"/>
      <c r="GBQ12" s="46"/>
      <c r="GBR12" s="46"/>
      <c r="GBS12" s="46"/>
      <c r="GBT12" s="46"/>
      <c r="GBU12" s="46"/>
      <c r="GBV12" s="46"/>
      <c r="GBW12" s="46"/>
      <c r="GBX12" s="46"/>
      <c r="GBY12" s="46"/>
      <c r="GBZ12" s="46"/>
      <c r="GCA12" s="46"/>
      <c r="GCB12" s="46"/>
      <c r="GCC12" s="46"/>
      <c r="GCD12" s="46"/>
      <c r="GCE12" s="46"/>
      <c r="GCF12" s="46"/>
      <c r="GCG12" s="46"/>
      <c r="GCH12" s="46"/>
      <c r="GCI12" s="46"/>
      <c r="GCJ12" s="46"/>
      <c r="GCK12" s="46"/>
      <c r="GCL12" s="46"/>
      <c r="GCM12" s="46"/>
      <c r="GCN12" s="46"/>
      <c r="GCO12" s="46"/>
      <c r="GCP12" s="46"/>
      <c r="GCQ12" s="46"/>
      <c r="GCR12" s="46"/>
      <c r="GCS12" s="46"/>
      <c r="GCT12" s="46"/>
      <c r="GCU12" s="46"/>
      <c r="GCV12" s="46"/>
      <c r="GCW12" s="46"/>
      <c r="GCX12" s="46"/>
      <c r="GCY12" s="46"/>
      <c r="GCZ12" s="46"/>
      <c r="GDA12" s="46"/>
      <c r="GDB12" s="46"/>
      <c r="GDC12" s="46"/>
      <c r="GDD12" s="46"/>
      <c r="GDE12" s="46"/>
      <c r="GDF12" s="46"/>
      <c r="GDG12" s="46"/>
      <c r="GDH12" s="46"/>
      <c r="GDI12" s="46"/>
      <c r="GDJ12" s="46"/>
      <c r="GDK12" s="46"/>
      <c r="GDL12" s="46"/>
      <c r="GDM12" s="46"/>
      <c r="GDN12" s="46"/>
      <c r="GDO12" s="46"/>
      <c r="GDP12" s="46"/>
      <c r="GDQ12" s="46"/>
      <c r="GDR12" s="46"/>
      <c r="GDS12" s="46"/>
      <c r="GDT12" s="46"/>
      <c r="GDU12" s="46"/>
      <c r="GDV12" s="46"/>
      <c r="GDW12" s="46"/>
      <c r="GDX12" s="46"/>
      <c r="GDY12" s="46"/>
      <c r="GDZ12" s="46"/>
      <c r="GEA12" s="46"/>
      <c r="GEB12" s="46"/>
      <c r="GEC12" s="46"/>
      <c r="GED12" s="46"/>
      <c r="GEE12" s="46"/>
      <c r="GEF12" s="46"/>
      <c r="GEG12" s="46"/>
      <c r="GEH12" s="46"/>
      <c r="GEI12" s="46"/>
      <c r="GEJ12" s="46"/>
      <c r="GEK12" s="46"/>
      <c r="GEL12" s="46"/>
      <c r="GEM12" s="46"/>
      <c r="GEN12" s="46"/>
      <c r="GEO12" s="46"/>
      <c r="GEP12" s="46"/>
      <c r="GEQ12" s="46"/>
      <c r="GER12" s="46"/>
      <c r="GES12" s="46"/>
      <c r="GET12" s="46"/>
      <c r="GEU12" s="46"/>
      <c r="GEV12" s="46"/>
      <c r="GEW12" s="46"/>
      <c r="GEX12" s="46"/>
      <c r="GEY12" s="46"/>
      <c r="GEZ12" s="46"/>
      <c r="GFA12" s="46"/>
      <c r="GFB12" s="46"/>
      <c r="GFC12" s="46"/>
      <c r="GFD12" s="46"/>
      <c r="GFE12" s="46"/>
      <c r="GFF12" s="46"/>
      <c r="GFG12" s="46"/>
      <c r="GFH12" s="46"/>
      <c r="GFI12" s="46"/>
      <c r="GFJ12" s="46"/>
      <c r="GFK12" s="46"/>
      <c r="GFL12" s="46"/>
      <c r="GFM12" s="46"/>
      <c r="GFN12" s="46"/>
      <c r="GFO12" s="46"/>
      <c r="GFP12" s="46"/>
      <c r="GFQ12" s="46"/>
      <c r="GFR12" s="46"/>
      <c r="GFS12" s="46"/>
      <c r="GFT12" s="46"/>
      <c r="GFU12" s="46"/>
      <c r="GFV12" s="46"/>
      <c r="GFW12" s="46"/>
      <c r="GFX12" s="46"/>
      <c r="GFY12" s="46"/>
      <c r="GFZ12" s="46"/>
      <c r="GGA12" s="46"/>
      <c r="GGB12" s="46"/>
      <c r="GGC12" s="46"/>
      <c r="GGD12" s="46"/>
      <c r="GGE12" s="46"/>
      <c r="GGF12" s="46"/>
      <c r="GGG12" s="46"/>
      <c r="GGH12" s="46"/>
      <c r="GGI12" s="46"/>
      <c r="GGJ12" s="46"/>
      <c r="GGK12" s="46"/>
      <c r="GGL12" s="46"/>
      <c r="GGM12" s="46"/>
      <c r="GGN12" s="46"/>
      <c r="GGO12" s="46"/>
      <c r="GGP12" s="46"/>
      <c r="GGQ12" s="46"/>
      <c r="GGR12" s="46"/>
      <c r="GGS12" s="46"/>
      <c r="GGT12" s="46"/>
      <c r="GGU12" s="46"/>
      <c r="GGV12" s="46"/>
      <c r="GGW12" s="46"/>
      <c r="GGX12" s="46"/>
      <c r="GGY12" s="46"/>
      <c r="GGZ12" s="46"/>
      <c r="GHA12" s="46"/>
      <c r="GHB12" s="46"/>
      <c r="GHC12" s="46"/>
      <c r="GHD12" s="46"/>
      <c r="GHE12" s="46"/>
      <c r="GHF12" s="46"/>
      <c r="GHG12" s="46"/>
      <c r="GHH12" s="46"/>
      <c r="GHI12" s="46"/>
      <c r="GHJ12" s="46"/>
      <c r="GHK12" s="46"/>
      <c r="GHL12" s="46"/>
      <c r="GHM12" s="46"/>
      <c r="GHN12" s="46"/>
      <c r="GHO12" s="46"/>
      <c r="GHP12" s="46"/>
      <c r="GHQ12" s="46"/>
      <c r="GHR12" s="46"/>
      <c r="GHS12" s="46"/>
      <c r="GHT12" s="46"/>
      <c r="GHU12" s="46"/>
      <c r="GHV12" s="46"/>
      <c r="GHW12" s="46"/>
      <c r="GHX12" s="46"/>
      <c r="GHY12" s="46"/>
      <c r="GHZ12" s="46"/>
      <c r="GIA12" s="46"/>
      <c r="GIB12" s="46"/>
      <c r="GIC12" s="46"/>
      <c r="GID12" s="46"/>
      <c r="GIE12" s="46"/>
      <c r="GIF12" s="46"/>
      <c r="GIG12" s="46"/>
      <c r="GIH12" s="46"/>
      <c r="GII12" s="46"/>
      <c r="GIJ12" s="46"/>
      <c r="GIK12" s="46"/>
      <c r="GIL12" s="46"/>
      <c r="GIM12" s="46"/>
      <c r="GIN12" s="46"/>
      <c r="GIO12" s="46"/>
      <c r="GIP12" s="46"/>
      <c r="GIQ12" s="46"/>
      <c r="GIR12" s="46"/>
      <c r="GIS12" s="46"/>
      <c r="GIT12" s="46"/>
      <c r="GIU12" s="46"/>
      <c r="GIV12" s="46"/>
      <c r="GIW12" s="46"/>
      <c r="GIX12" s="46"/>
      <c r="GIY12" s="46"/>
      <c r="GIZ12" s="46"/>
      <c r="GJA12" s="46"/>
      <c r="GJB12" s="46"/>
      <c r="GJC12" s="46"/>
      <c r="GJD12" s="46"/>
      <c r="GJE12" s="46"/>
      <c r="GJF12" s="46"/>
      <c r="GJG12" s="46"/>
      <c r="GJH12" s="46"/>
      <c r="GJI12" s="46"/>
      <c r="GJJ12" s="46"/>
      <c r="GJK12" s="46"/>
      <c r="GJL12" s="46"/>
      <c r="GJM12" s="46"/>
      <c r="GJN12" s="46"/>
      <c r="GJO12" s="46"/>
      <c r="GJP12" s="46"/>
      <c r="GJQ12" s="46"/>
      <c r="GJR12" s="46"/>
      <c r="GJS12" s="46"/>
      <c r="GJT12" s="46"/>
      <c r="GJU12" s="46"/>
      <c r="GJV12" s="46"/>
      <c r="GJW12" s="46"/>
      <c r="GJX12" s="46"/>
      <c r="GJY12" s="46"/>
      <c r="GJZ12" s="46"/>
      <c r="GKA12" s="46"/>
      <c r="GKB12" s="46"/>
      <c r="GKC12" s="46"/>
      <c r="GKD12" s="46"/>
      <c r="GKE12" s="46"/>
      <c r="GKF12" s="46"/>
      <c r="GKG12" s="46"/>
      <c r="GKH12" s="46"/>
      <c r="GKI12" s="46"/>
      <c r="GKJ12" s="46"/>
      <c r="GKK12" s="46"/>
      <c r="GKL12" s="46"/>
      <c r="GKM12" s="46"/>
      <c r="GKN12" s="46"/>
      <c r="GKO12" s="46"/>
      <c r="GKP12" s="46"/>
      <c r="GKQ12" s="46"/>
      <c r="GKR12" s="46"/>
      <c r="GKS12" s="46"/>
      <c r="GKT12" s="46"/>
      <c r="GKU12" s="46"/>
      <c r="GKV12" s="46"/>
      <c r="GKW12" s="46"/>
      <c r="GKX12" s="46"/>
      <c r="GKY12" s="46"/>
      <c r="GKZ12" s="46"/>
      <c r="GLA12" s="46"/>
      <c r="GLB12" s="46"/>
      <c r="GLC12" s="46"/>
      <c r="GLD12" s="46"/>
      <c r="GLE12" s="46"/>
      <c r="GLF12" s="46"/>
      <c r="GLG12" s="46"/>
      <c r="GLH12" s="46"/>
      <c r="GLI12" s="46"/>
      <c r="GLJ12" s="46"/>
      <c r="GLK12" s="46"/>
      <c r="GLL12" s="46"/>
      <c r="GLM12" s="46"/>
      <c r="GLN12" s="46"/>
      <c r="GLO12" s="46"/>
      <c r="GLP12" s="46"/>
      <c r="GLQ12" s="46"/>
      <c r="GLR12" s="46"/>
      <c r="GLS12" s="46"/>
      <c r="GLT12" s="46"/>
      <c r="GLU12" s="46"/>
      <c r="GLV12" s="46"/>
      <c r="GLW12" s="46"/>
      <c r="GLX12" s="46"/>
      <c r="GLY12" s="46"/>
      <c r="GLZ12" s="46"/>
      <c r="GMA12" s="46"/>
      <c r="GMB12" s="46"/>
      <c r="GMC12" s="46"/>
      <c r="GMD12" s="46"/>
      <c r="GME12" s="46"/>
      <c r="GMF12" s="46"/>
      <c r="GMG12" s="46"/>
      <c r="GMH12" s="46"/>
      <c r="GMI12" s="46"/>
      <c r="GMJ12" s="46"/>
      <c r="GMK12" s="46"/>
      <c r="GML12" s="46"/>
      <c r="GMM12" s="46"/>
      <c r="GMN12" s="46"/>
      <c r="GMO12" s="46"/>
      <c r="GMP12" s="46"/>
      <c r="GMQ12" s="46"/>
      <c r="GMR12" s="46"/>
      <c r="GMS12" s="46"/>
      <c r="GMT12" s="46"/>
      <c r="GMU12" s="46"/>
      <c r="GMV12" s="46"/>
      <c r="GMW12" s="46"/>
      <c r="GMX12" s="46"/>
      <c r="GMY12" s="46"/>
      <c r="GMZ12" s="46"/>
      <c r="GNA12" s="46"/>
      <c r="GNB12" s="46"/>
      <c r="GNC12" s="46"/>
      <c r="GND12" s="46"/>
      <c r="GNE12" s="46"/>
      <c r="GNF12" s="46"/>
      <c r="GNG12" s="46"/>
      <c r="GNH12" s="46"/>
      <c r="GNI12" s="46"/>
      <c r="GNJ12" s="46"/>
      <c r="GNK12" s="46"/>
      <c r="GNL12" s="46"/>
      <c r="GNM12" s="46"/>
      <c r="GNN12" s="46"/>
      <c r="GNO12" s="46"/>
      <c r="GNP12" s="46"/>
      <c r="GNQ12" s="46"/>
      <c r="GNR12" s="46"/>
      <c r="GNS12" s="46"/>
      <c r="GNT12" s="46"/>
      <c r="GNU12" s="46"/>
      <c r="GNV12" s="46"/>
      <c r="GNW12" s="46"/>
      <c r="GNX12" s="46"/>
      <c r="GNY12" s="46"/>
      <c r="GNZ12" s="46"/>
      <c r="GOA12" s="46"/>
      <c r="GOB12" s="46"/>
      <c r="GOC12" s="46"/>
      <c r="GOD12" s="46"/>
      <c r="GOE12" s="46"/>
      <c r="GOF12" s="46"/>
      <c r="GOG12" s="46"/>
      <c r="GOH12" s="46"/>
      <c r="GOI12" s="46"/>
      <c r="GOJ12" s="46"/>
      <c r="GOK12" s="46"/>
      <c r="GOL12" s="46"/>
      <c r="GOM12" s="46"/>
      <c r="GON12" s="46"/>
      <c r="GOO12" s="46"/>
      <c r="GOP12" s="46"/>
      <c r="GOQ12" s="46"/>
      <c r="GOR12" s="46"/>
      <c r="GOS12" s="46"/>
      <c r="GOT12" s="46"/>
      <c r="GOU12" s="46"/>
      <c r="GOV12" s="46"/>
      <c r="GOW12" s="46"/>
      <c r="GOX12" s="46"/>
      <c r="GOY12" s="46"/>
      <c r="GOZ12" s="46"/>
      <c r="GPA12" s="46"/>
      <c r="GPB12" s="46"/>
      <c r="GPC12" s="46"/>
      <c r="GPD12" s="46"/>
      <c r="GPE12" s="46"/>
      <c r="GPF12" s="46"/>
      <c r="GPG12" s="46"/>
      <c r="GPH12" s="46"/>
      <c r="GPI12" s="46"/>
      <c r="GPJ12" s="46"/>
      <c r="GPK12" s="46"/>
      <c r="GPL12" s="46"/>
      <c r="GPM12" s="46"/>
      <c r="GPN12" s="46"/>
      <c r="GPO12" s="46"/>
      <c r="GPP12" s="46"/>
      <c r="GPQ12" s="46"/>
      <c r="GPR12" s="46"/>
      <c r="GPS12" s="46"/>
      <c r="GPT12" s="46"/>
      <c r="GPU12" s="46"/>
      <c r="GPV12" s="46"/>
      <c r="GPW12" s="46"/>
      <c r="GPX12" s="46"/>
      <c r="GPY12" s="46"/>
      <c r="GPZ12" s="46"/>
      <c r="GQA12" s="46"/>
      <c r="GQB12" s="46"/>
      <c r="GQC12" s="46"/>
      <c r="GQD12" s="46"/>
      <c r="GQE12" s="46"/>
      <c r="GQF12" s="46"/>
      <c r="GQG12" s="46"/>
      <c r="GQH12" s="46"/>
      <c r="GQI12" s="46"/>
      <c r="GQJ12" s="46"/>
      <c r="GQK12" s="46"/>
      <c r="GQL12" s="46"/>
      <c r="GQM12" s="46"/>
      <c r="GQN12" s="46"/>
      <c r="GQO12" s="46"/>
      <c r="GQP12" s="46"/>
      <c r="GQQ12" s="46"/>
      <c r="GQR12" s="46"/>
      <c r="GQS12" s="46"/>
      <c r="GQT12" s="46"/>
      <c r="GQU12" s="46"/>
      <c r="GQV12" s="46"/>
      <c r="GQW12" s="46"/>
      <c r="GQX12" s="46"/>
      <c r="GQY12" s="46"/>
      <c r="GQZ12" s="46"/>
      <c r="GRA12" s="46"/>
      <c r="GRB12" s="46"/>
      <c r="GRC12" s="46"/>
      <c r="GRD12" s="46"/>
      <c r="GRE12" s="46"/>
      <c r="GRF12" s="46"/>
      <c r="GRG12" s="46"/>
      <c r="GRH12" s="46"/>
      <c r="GRI12" s="46"/>
      <c r="GRJ12" s="46"/>
      <c r="GRK12" s="46"/>
      <c r="GRL12" s="46"/>
      <c r="GRM12" s="46"/>
      <c r="GRN12" s="46"/>
      <c r="GRO12" s="46"/>
      <c r="GRP12" s="46"/>
      <c r="GRQ12" s="46"/>
      <c r="GRR12" s="46"/>
      <c r="GRS12" s="46"/>
      <c r="GRT12" s="46"/>
      <c r="GRU12" s="46"/>
      <c r="GRV12" s="46"/>
      <c r="GRW12" s="46"/>
      <c r="GRX12" s="46"/>
      <c r="GRY12" s="46"/>
      <c r="GRZ12" s="46"/>
      <c r="GSA12" s="46"/>
      <c r="GSB12" s="46"/>
      <c r="GSC12" s="46"/>
      <c r="GSD12" s="46"/>
      <c r="GSE12" s="46"/>
      <c r="GSF12" s="46"/>
      <c r="GSG12" s="46"/>
      <c r="GSH12" s="46"/>
      <c r="GSI12" s="46"/>
      <c r="GSJ12" s="46"/>
      <c r="GSK12" s="46"/>
      <c r="GSL12" s="46"/>
      <c r="GSM12" s="46"/>
      <c r="GSN12" s="46"/>
      <c r="GSO12" s="46"/>
      <c r="GSP12" s="46"/>
      <c r="GSQ12" s="46"/>
      <c r="GSR12" s="46"/>
      <c r="GSS12" s="46"/>
      <c r="GST12" s="46"/>
      <c r="GSU12" s="46"/>
      <c r="GSV12" s="46"/>
      <c r="GSW12" s="46"/>
      <c r="GSX12" s="46"/>
      <c r="GSY12" s="46"/>
      <c r="GSZ12" s="46"/>
      <c r="GTA12" s="46"/>
      <c r="GTB12" s="46"/>
      <c r="GTC12" s="46"/>
      <c r="GTD12" s="46"/>
      <c r="GTE12" s="46"/>
      <c r="GTF12" s="46"/>
      <c r="GTG12" s="46"/>
      <c r="GTH12" s="46"/>
      <c r="GTI12" s="46"/>
      <c r="GTJ12" s="46"/>
      <c r="GTK12" s="46"/>
      <c r="GTL12" s="46"/>
      <c r="GTM12" s="46"/>
      <c r="GTN12" s="46"/>
      <c r="GTO12" s="46"/>
      <c r="GTP12" s="46"/>
      <c r="GTQ12" s="46"/>
      <c r="GTR12" s="46"/>
      <c r="GTS12" s="46"/>
      <c r="GTT12" s="46"/>
      <c r="GTU12" s="46"/>
      <c r="GTV12" s="46"/>
      <c r="GTW12" s="46"/>
      <c r="GTX12" s="46"/>
      <c r="GTY12" s="46"/>
      <c r="GTZ12" s="46"/>
      <c r="GUA12" s="46"/>
      <c r="GUB12" s="46"/>
      <c r="GUC12" s="46"/>
      <c r="GUD12" s="46"/>
      <c r="GUE12" s="46"/>
      <c r="GUF12" s="46"/>
      <c r="GUG12" s="46"/>
      <c r="GUH12" s="46"/>
      <c r="GUI12" s="46"/>
      <c r="GUJ12" s="46"/>
      <c r="GUK12" s="46"/>
      <c r="GUL12" s="46"/>
      <c r="GUM12" s="46"/>
      <c r="GUN12" s="46"/>
      <c r="GUO12" s="46"/>
      <c r="GUP12" s="46"/>
      <c r="GUQ12" s="46"/>
      <c r="GUR12" s="46"/>
      <c r="GUS12" s="46"/>
      <c r="GUT12" s="46"/>
      <c r="GUU12" s="46"/>
      <c r="GUV12" s="46"/>
      <c r="GUW12" s="46"/>
      <c r="GUX12" s="46"/>
      <c r="GUY12" s="46"/>
      <c r="GUZ12" s="46"/>
      <c r="GVA12" s="46"/>
      <c r="GVB12" s="46"/>
      <c r="GVC12" s="46"/>
      <c r="GVD12" s="46"/>
      <c r="GVE12" s="46"/>
      <c r="GVF12" s="46"/>
      <c r="GVG12" s="46"/>
      <c r="GVH12" s="46"/>
      <c r="GVI12" s="46"/>
      <c r="GVJ12" s="46"/>
      <c r="GVK12" s="46"/>
      <c r="GVL12" s="46"/>
      <c r="GVM12" s="46"/>
      <c r="GVN12" s="46"/>
      <c r="GVO12" s="46"/>
      <c r="GVP12" s="46"/>
      <c r="GVQ12" s="46"/>
      <c r="GVR12" s="46"/>
      <c r="GVS12" s="46"/>
      <c r="GVT12" s="46"/>
      <c r="GVU12" s="46"/>
      <c r="GVV12" s="46"/>
      <c r="GVW12" s="46"/>
      <c r="GVX12" s="46"/>
      <c r="GVY12" s="46"/>
      <c r="GVZ12" s="46"/>
      <c r="GWA12" s="46"/>
      <c r="GWB12" s="46"/>
      <c r="GWC12" s="46"/>
      <c r="GWD12" s="46"/>
      <c r="GWE12" s="46"/>
      <c r="GWF12" s="46"/>
      <c r="GWG12" s="46"/>
      <c r="GWH12" s="46"/>
      <c r="GWI12" s="46"/>
      <c r="GWJ12" s="46"/>
      <c r="GWK12" s="46"/>
      <c r="GWL12" s="46"/>
      <c r="GWM12" s="46"/>
      <c r="GWN12" s="46"/>
      <c r="GWO12" s="46"/>
      <c r="GWP12" s="46"/>
      <c r="GWQ12" s="46"/>
      <c r="GWR12" s="46"/>
      <c r="GWS12" s="46"/>
      <c r="GWT12" s="46"/>
      <c r="GWU12" s="46"/>
      <c r="GWV12" s="46"/>
      <c r="GWW12" s="46"/>
      <c r="GWX12" s="46"/>
      <c r="GWY12" s="46"/>
      <c r="GWZ12" s="46"/>
      <c r="GXA12" s="46"/>
      <c r="GXB12" s="46"/>
      <c r="GXC12" s="46"/>
      <c r="GXD12" s="46"/>
      <c r="GXE12" s="46"/>
      <c r="GXF12" s="46"/>
      <c r="GXG12" s="46"/>
      <c r="GXH12" s="46"/>
      <c r="GXI12" s="46"/>
      <c r="GXJ12" s="46"/>
      <c r="GXK12" s="46"/>
      <c r="GXL12" s="46"/>
      <c r="GXM12" s="46"/>
      <c r="GXN12" s="46"/>
      <c r="GXO12" s="46"/>
      <c r="GXP12" s="46"/>
      <c r="GXQ12" s="46"/>
      <c r="GXR12" s="46"/>
      <c r="GXS12" s="46"/>
      <c r="GXT12" s="46"/>
      <c r="GXU12" s="46"/>
      <c r="GXV12" s="46"/>
      <c r="GXW12" s="46"/>
      <c r="GXX12" s="46"/>
      <c r="GXY12" s="46"/>
      <c r="GXZ12" s="46"/>
      <c r="GYA12" s="46"/>
      <c r="GYB12" s="46"/>
      <c r="GYC12" s="46"/>
      <c r="GYD12" s="46"/>
      <c r="GYE12" s="46"/>
      <c r="GYF12" s="46"/>
      <c r="GYG12" s="46"/>
      <c r="GYH12" s="46"/>
      <c r="GYI12" s="46"/>
      <c r="GYJ12" s="46"/>
      <c r="GYK12" s="46"/>
      <c r="GYL12" s="46"/>
      <c r="GYM12" s="46"/>
      <c r="GYN12" s="46"/>
      <c r="GYO12" s="46"/>
      <c r="GYP12" s="46"/>
      <c r="GYQ12" s="46"/>
      <c r="GYR12" s="46"/>
      <c r="GYS12" s="46"/>
      <c r="GYT12" s="46"/>
      <c r="GYU12" s="46"/>
      <c r="GYV12" s="46"/>
      <c r="GYW12" s="46"/>
      <c r="GYX12" s="46"/>
      <c r="GYY12" s="46"/>
      <c r="GYZ12" s="46"/>
      <c r="GZA12" s="46"/>
      <c r="GZB12" s="46"/>
      <c r="GZC12" s="46"/>
      <c r="GZD12" s="46"/>
      <c r="GZE12" s="46"/>
      <c r="GZF12" s="46"/>
      <c r="GZG12" s="46"/>
      <c r="GZH12" s="46"/>
      <c r="GZI12" s="46"/>
      <c r="GZJ12" s="46"/>
      <c r="GZK12" s="46"/>
      <c r="GZL12" s="46"/>
      <c r="GZM12" s="46"/>
      <c r="GZN12" s="46"/>
      <c r="GZO12" s="46"/>
      <c r="GZP12" s="46"/>
      <c r="GZQ12" s="46"/>
      <c r="GZR12" s="46"/>
      <c r="GZS12" s="46"/>
      <c r="GZT12" s="46"/>
      <c r="GZU12" s="46"/>
      <c r="GZV12" s="46"/>
      <c r="GZW12" s="46"/>
      <c r="GZX12" s="46"/>
      <c r="GZY12" s="46"/>
      <c r="GZZ12" s="46"/>
      <c r="HAA12" s="46"/>
      <c r="HAB12" s="46"/>
      <c r="HAC12" s="46"/>
      <c r="HAD12" s="46"/>
      <c r="HAE12" s="46"/>
      <c r="HAF12" s="46"/>
      <c r="HAG12" s="46"/>
      <c r="HAH12" s="46"/>
      <c r="HAI12" s="46"/>
      <c r="HAJ12" s="46"/>
      <c r="HAK12" s="46"/>
      <c r="HAL12" s="46"/>
      <c r="HAM12" s="46"/>
      <c r="HAN12" s="46"/>
      <c r="HAO12" s="46"/>
      <c r="HAP12" s="46"/>
      <c r="HAQ12" s="46"/>
      <c r="HAR12" s="46"/>
      <c r="HAS12" s="46"/>
      <c r="HAT12" s="46"/>
      <c r="HAU12" s="46"/>
      <c r="HAV12" s="46"/>
      <c r="HAW12" s="46"/>
      <c r="HAX12" s="46"/>
      <c r="HAY12" s="46"/>
      <c r="HAZ12" s="46"/>
      <c r="HBA12" s="46"/>
      <c r="HBB12" s="46"/>
      <c r="HBC12" s="46"/>
      <c r="HBD12" s="46"/>
      <c r="HBE12" s="46"/>
      <c r="HBF12" s="46"/>
      <c r="HBG12" s="46"/>
      <c r="HBH12" s="46"/>
      <c r="HBI12" s="46"/>
      <c r="HBJ12" s="46"/>
      <c r="HBK12" s="46"/>
      <c r="HBL12" s="46"/>
      <c r="HBM12" s="46"/>
      <c r="HBN12" s="46"/>
      <c r="HBO12" s="46"/>
      <c r="HBP12" s="46"/>
      <c r="HBQ12" s="46"/>
      <c r="HBR12" s="46"/>
      <c r="HBS12" s="46"/>
      <c r="HBT12" s="46"/>
      <c r="HBU12" s="46"/>
      <c r="HBV12" s="46"/>
      <c r="HBW12" s="46"/>
      <c r="HBX12" s="46"/>
      <c r="HBY12" s="46"/>
      <c r="HBZ12" s="46"/>
      <c r="HCA12" s="46"/>
      <c r="HCB12" s="46"/>
      <c r="HCC12" s="46"/>
      <c r="HCD12" s="46"/>
      <c r="HCE12" s="46"/>
      <c r="HCF12" s="46"/>
      <c r="HCG12" s="46"/>
      <c r="HCH12" s="46"/>
      <c r="HCI12" s="46"/>
      <c r="HCJ12" s="46"/>
      <c r="HCK12" s="46"/>
      <c r="HCL12" s="46"/>
      <c r="HCM12" s="46"/>
      <c r="HCN12" s="46"/>
      <c r="HCO12" s="46"/>
      <c r="HCP12" s="46"/>
      <c r="HCQ12" s="46"/>
      <c r="HCR12" s="46"/>
      <c r="HCS12" s="46"/>
      <c r="HCT12" s="46"/>
      <c r="HCU12" s="46"/>
      <c r="HCV12" s="46"/>
      <c r="HCW12" s="46"/>
      <c r="HCX12" s="46"/>
      <c r="HCY12" s="46"/>
      <c r="HCZ12" s="46"/>
      <c r="HDA12" s="46"/>
      <c r="HDB12" s="46"/>
      <c r="HDC12" s="46"/>
      <c r="HDD12" s="46"/>
      <c r="HDE12" s="46"/>
      <c r="HDF12" s="46"/>
      <c r="HDG12" s="46"/>
      <c r="HDH12" s="46"/>
      <c r="HDI12" s="46"/>
      <c r="HDJ12" s="46"/>
      <c r="HDK12" s="46"/>
      <c r="HDL12" s="46"/>
      <c r="HDM12" s="46"/>
      <c r="HDN12" s="46"/>
      <c r="HDO12" s="46"/>
      <c r="HDP12" s="46"/>
      <c r="HDQ12" s="46"/>
      <c r="HDR12" s="46"/>
      <c r="HDS12" s="46"/>
      <c r="HDT12" s="46"/>
      <c r="HDU12" s="46"/>
      <c r="HDV12" s="46"/>
      <c r="HDW12" s="46"/>
      <c r="HDX12" s="46"/>
      <c r="HDY12" s="46"/>
      <c r="HDZ12" s="46"/>
      <c r="HEA12" s="46"/>
      <c r="HEB12" s="46"/>
      <c r="HEC12" s="46"/>
      <c r="HED12" s="46"/>
      <c r="HEE12" s="46"/>
      <c r="HEF12" s="46"/>
      <c r="HEG12" s="46"/>
      <c r="HEH12" s="46"/>
      <c r="HEI12" s="46"/>
      <c r="HEJ12" s="46"/>
      <c r="HEK12" s="46"/>
      <c r="HEL12" s="46"/>
      <c r="HEM12" s="46"/>
      <c r="HEN12" s="46"/>
      <c r="HEO12" s="46"/>
      <c r="HEP12" s="46"/>
      <c r="HEQ12" s="46"/>
      <c r="HER12" s="46"/>
      <c r="HES12" s="46"/>
      <c r="HET12" s="46"/>
      <c r="HEU12" s="46"/>
      <c r="HEV12" s="46"/>
      <c r="HEW12" s="46"/>
      <c r="HEX12" s="46"/>
      <c r="HEY12" s="46"/>
      <c r="HEZ12" s="46"/>
      <c r="HFA12" s="46"/>
      <c r="HFB12" s="46"/>
      <c r="HFC12" s="46"/>
      <c r="HFD12" s="46"/>
      <c r="HFE12" s="46"/>
      <c r="HFF12" s="46"/>
      <c r="HFG12" s="46"/>
      <c r="HFH12" s="46"/>
      <c r="HFI12" s="46"/>
      <c r="HFJ12" s="46"/>
      <c r="HFK12" s="46"/>
      <c r="HFL12" s="46"/>
      <c r="HFM12" s="46"/>
      <c r="HFN12" s="46"/>
      <c r="HFO12" s="46"/>
      <c r="HFP12" s="46"/>
      <c r="HFQ12" s="46"/>
      <c r="HFR12" s="46"/>
      <c r="HFS12" s="46"/>
      <c r="HFT12" s="46"/>
      <c r="HFU12" s="46"/>
      <c r="HFV12" s="46"/>
      <c r="HFW12" s="46"/>
      <c r="HFX12" s="46"/>
      <c r="HFY12" s="46"/>
      <c r="HFZ12" s="46"/>
      <c r="HGA12" s="46"/>
      <c r="HGB12" s="46"/>
      <c r="HGC12" s="46"/>
      <c r="HGD12" s="46"/>
      <c r="HGE12" s="46"/>
      <c r="HGF12" s="46"/>
      <c r="HGG12" s="46"/>
      <c r="HGH12" s="46"/>
      <c r="HGI12" s="46"/>
      <c r="HGJ12" s="46"/>
      <c r="HGK12" s="46"/>
      <c r="HGL12" s="46"/>
      <c r="HGM12" s="46"/>
      <c r="HGN12" s="46"/>
      <c r="HGO12" s="46"/>
      <c r="HGP12" s="46"/>
      <c r="HGQ12" s="46"/>
      <c r="HGR12" s="46"/>
      <c r="HGS12" s="46"/>
      <c r="HGT12" s="46"/>
      <c r="HGU12" s="46"/>
      <c r="HGV12" s="46"/>
      <c r="HGW12" s="46"/>
      <c r="HGX12" s="46"/>
      <c r="HGY12" s="46"/>
      <c r="HGZ12" s="46"/>
      <c r="HHA12" s="46"/>
      <c r="HHB12" s="46"/>
      <c r="HHC12" s="46"/>
      <c r="HHD12" s="46"/>
      <c r="HHE12" s="46"/>
      <c r="HHF12" s="46"/>
      <c r="HHG12" s="46"/>
      <c r="HHH12" s="46"/>
      <c r="HHI12" s="46"/>
      <c r="HHJ12" s="46"/>
      <c r="HHK12" s="46"/>
      <c r="HHL12" s="46"/>
      <c r="HHM12" s="46"/>
      <c r="HHN12" s="46"/>
      <c r="HHO12" s="46"/>
      <c r="HHP12" s="46"/>
      <c r="HHQ12" s="46"/>
      <c r="HHR12" s="46"/>
      <c r="HHS12" s="46"/>
      <c r="HHT12" s="46"/>
      <c r="HHU12" s="46"/>
      <c r="HHV12" s="46"/>
      <c r="HHW12" s="46"/>
      <c r="HHX12" s="46"/>
      <c r="HHY12" s="46"/>
      <c r="HHZ12" s="46"/>
      <c r="HIA12" s="46"/>
      <c r="HIB12" s="46"/>
      <c r="HIC12" s="46"/>
      <c r="HID12" s="46"/>
      <c r="HIE12" s="46"/>
      <c r="HIF12" s="46"/>
      <c r="HIG12" s="46"/>
      <c r="HIH12" s="46"/>
      <c r="HII12" s="46"/>
      <c r="HIJ12" s="46"/>
      <c r="HIK12" s="46"/>
      <c r="HIL12" s="46"/>
      <c r="HIM12" s="46"/>
      <c r="HIN12" s="46"/>
      <c r="HIO12" s="46"/>
      <c r="HIP12" s="46"/>
      <c r="HIQ12" s="46"/>
      <c r="HIR12" s="46"/>
      <c r="HIS12" s="46"/>
      <c r="HIT12" s="46"/>
      <c r="HIU12" s="46"/>
      <c r="HIV12" s="46"/>
      <c r="HIW12" s="46"/>
      <c r="HIX12" s="46"/>
      <c r="HIY12" s="46"/>
      <c r="HIZ12" s="46"/>
      <c r="HJA12" s="46"/>
      <c r="HJB12" s="46"/>
      <c r="HJC12" s="46"/>
      <c r="HJD12" s="46"/>
      <c r="HJE12" s="46"/>
      <c r="HJF12" s="46"/>
      <c r="HJG12" s="46"/>
      <c r="HJH12" s="46"/>
      <c r="HJI12" s="46"/>
      <c r="HJJ12" s="46"/>
      <c r="HJK12" s="46"/>
      <c r="HJL12" s="46"/>
      <c r="HJM12" s="46"/>
      <c r="HJN12" s="46"/>
      <c r="HJO12" s="46"/>
      <c r="HJP12" s="46"/>
      <c r="HJQ12" s="46"/>
      <c r="HJR12" s="46"/>
      <c r="HJS12" s="46"/>
      <c r="HJT12" s="46"/>
      <c r="HJU12" s="46"/>
      <c r="HJV12" s="46"/>
      <c r="HJW12" s="46"/>
      <c r="HJX12" s="46"/>
      <c r="HJY12" s="46"/>
      <c r="HJZ12" s="46"/>
      <c r="HKA12" s="46"/>
      <c r="HKB12" s="46"/>
      <c r="HKC12" s="46"/>
      <c r="HKD12" s="46"/>
      <c r="HKE12" s="46"/>
      <c r="HKF12" s="46"/>
      <c r="HKG12" s="46"/>
      <c r="HKH12" s="46"/>
      <c r="HKI12" s="46"/>
      <c r="HKJ12" s="46"/>
      <c r="HKK12" s="46"/>
      <c r="HKL12" s="46"/>
      <c r="HKM12" s="46"/>
      <c r="HKN12" s="46"/>
      <c r="HKO12" s="46"/>
      <c r="HKP12" s="46"/>
      <c r="HKQ12" s="46"/>
      <c r="HKR12" s="46"/>
      <c r="HKS12" s="46"/>
      <c r="HKT12" s="46"/>
      <c r="HKU12" s="46"/>
      <c r="HKV12" s="46"/>
      <c r="HKW12" s="46"/>
      <c r="HKX12" s="46"/>
      <c r="HKY12" s="46"/>
      <c r="HKZ12" s="46"/>
      <c r="HLA12" s="46"/>
      <c r="HLB12" s="46"/>
      <c r="HLC12" s="46"/>
      <c r="HLD12" s="46"/>
      <c r="HLE12" s="46"/>
      <c r="HLF12" s="46"/>
      <c r="HLG12" s="46"/>
      <c r="HLH12" s="46"/>
      <c r="HLI12" s="46"/>
      <c r="HLJ12" s="46"/>
      <c r="HLK12" s="46"/>
      <c r="HLL12" s="46"/>
      <c r="HLM12" s="46"/>
      <c r="HLN12" s="46"/>
      <c r="HLO12" s="46"/>
      <c r="HLP12" s="46"/>
      <c r="HLQ12" s="46"/>
      <c r="HLR12" s="46"/>
      <c r="HLS12" s="46"/>
      <c r="HLT12" s="46"/>
      <c r="HLU12" s="46"/>
      <c r="HLV12" s="46"/>
      <c r="HLW12" s="46"/>
      <c r="HLX12" s="46"/>
      <c r="HLY12" s="46"/>
      <c r="HLZ12" s="46"/>
      <c r="HMA12" s="46"/>
      <c r="HMB12" s="46"/>
      <c r="HMC12" s="46"/>
      <c r="HMD12" s="46"/>
      <c r="HME12" s="46"/>
      <c r="HMF12" s="46"/>
      <c r="HMG12" s="46"/>
      <c r="HMH12" s="46"/>
      <c r="HMI12" s="46"/>
      <c r="HMJ12" s="46"/>
      <c r="HMK12" s="46"/>
      <c r="HML12" s="46"/>
      <c r="HMM12" s="46"/>
      <c r="HMN12" s="46"/>
      <c r="HMO12" s="46"/>
      <c r="HMP12" s="46"/>
      <c r="HMQ12" s="46"/>
      <c r="HMR12" s="46"/>
      <c r="HMS12" s="46"/>
      <c r="HMT12" s="46"/>
      <c r="HMU12" s="46"/>
      <c r="HMV12" s="46"/>
      <c r="HMW12" s="46"/>
      <c r="HMX12" s="46"/>
      <c r="HMY12" s="46"/>
      <c r="HMZ12" s="46"/>
      <c r="HNA12" s="46"/>
      <c r="HNB12" s="46"/>
      <c r="HNC12" s="46"/>
      <c r="HND12" s="46"/>
      <c r="HNE12" s="46"/>
      <c r="HNF12" s="46"/>
      <c r="HNG12" s="46"/>
      <c r="HNH12" s="46"/>
      <c r="HNI12" s="46"/>
      <c r="HNJ12" s="46"/>
      <c r="HNK12" s="46"/>
      <c r="HNL12" s="46"/>
      <c r="HNM12" s="46"/>
      <c r="HNN12" s="46"/>
      <c r="HNO12" s="46"/>
      <c r="HNP12" s="46"/>
      <c r="HNQ12" s="46"/>
      <c r="HNR12" s="46"/>
      <c r="HNS12" s="46"/>
      <c r="HNT12" s="46"/>
      <c r="HNU12" s="46"/>
      <c r="HNV12" s="46"/>
      <c r="HNW12" s="46"/>
      <c r="HNX12" s="46"/>
      <c r="HNY12" s="46"/>
      <c r="HNZ12" s="46"/>
      <c r="HOA12" s="46"/>
      <c r="HOB12" s="46"/>
      <c r="HOC12" s="46"/>
      <c r="HOD12" s="46"/>
      <c r="HOE12" s="46"/>
      <c r="HOF12" s="46"/>
      <c r="HOG12" s="46"/>
      <c r="HOH12" s="46"/>
      <c r="HOI12" s="46"/>
      <c r="HOJ12" s="46"/>
      <c r="HOK12" s="46"/>
      <c r="HOL12" s="46"/>
      <c r="HOM12" s="46"/>
      <c r="HON12" s="46"/>
      <c r="HOO12" s="46"/>
      <c r="HOP12" s="46"/>
      <c r="HOQ12" s="46"/>
      <c r="HOR12" s="46"/>
      <c r="HOS12" s="46"/>
      <c r="HOT12" s="46"/>
      <c r="HOU12" s="46"/>
      <c r="HOV12" s="46"/>
      <c r="HOW12" s="46"/>
      <c r="HOX12" s="46"/>
      <c r="HOY12" s="46"/>
      <c r="HOZ12" s="46"/>
      <c r="HPA12" s="46"/>
      <c r="HPB12" s="46"/>
      <c r="HPC12" s="46"/>
      <c r="HPD12" s="46"/>
      <c r="HPE12" s="46"/>
      <c r="HPF12" s="46"/>
      <c r="HPG12" s="46"/>
      <c r="HPH12" s="46"/>
      <c r="HPI12" s="46"/>
      <c r="HPJ12" s="46"/>
      <c r="HPK12" s="46"/>
      <c r="HPL12" s="46"/>
      <c r="HPM12" s="46"/>
      <c r="HPN12" s="46"/>
      <c r="HPO12" s="46"/>
      <c r="HPP12" s="46"/>
      <c r="HPQ12" s="46"/>
      <c r="HPR12" s="46"/>
      <c r="HPS12" s="46"/>
      <c r="HPT12" s="46"/>
      <c r="HPU12" s="46"/>
      <c r="HPV12" s="46"/>
      <c r="HPW12" s="46"/>
      <c r="HPX12" s="46"/>
      <c r="HPY12" s="46"/>
      <c r="HPZ12" s="46"/>
      <c r="HQA12" s="46"/>
      <c r="HQB12" s="46"/>
      <c r="HQC12" s="46"/>
      <c r="HQD12" s="46"/>
      <c r="HQE12" s="46"/>
      <c r="HQF12" s="46"/>
      <c r="HQG12" s="46"/>
      <c r="HQH12" s="46"/>
      <c r="HQI12" s="46"/>
      <c r="HQJ12" s="46"/>
      <c r="HQK12" s="46"/>
      <c r="HQL12" s="46"/>
      <c r="HQM12" s="46"/>
      <c r="HQN12" s="46"/>
      <c r="HQO12" s="46"/>
      <c r="HQP12" s="46"/>
      <c r="HQQ12" s="46"/>
      <c r="HQR12" s="46"/>
      <c r="HQS12" s="46"/>
      <c r="HQT12" s="46"/>
      <c r="HQU12" s="46"/>
      <c r="HQV12" s="46"/>
      <c r="HQW12" s="46"/>
      <c r="HQX12" s="46"/>
      <c r="HQY12" s="46"/>
      <c r="HQZ12" s="46"/>
      <c r="HRA12" s="46"/>
      <c r="HRB12" s="46"/>
      <c r="HRC12" s="46"/>
      <c r="HRD12" s="46"/>
      <c r="HRE12" s="46"/>
      <c r="HRF12" s="46"/>
      <c r="HRG12" s="46"/>
      <c r="HRH12" s="46"/>
      <c r="HRI12" s="46"/>
      <c r="HRJ12" s="46"/>
      <c r="HRK12" s="46"/>
      <c r="HRL12" s="46"/>
      <c r="HRM12" s="46"/>
      <c r="HRN12" s="46"/>
      <c r="HRO12" s="46"/>
      <c r="HRP12" s="46"/>
      <c r="HRQ12" s="46"/>
      <c r="HRR12" s="46"/>
      <c r="HRS12" s="46"/>
      <c r="HRT12" s="46"/>
      <c r="HRU12" s="46"/>
      <c r="HRV12" s="46"/>
      <c r="HRW12" s="46"/>
      <c r="HRX12" s="46"/>
      <c r="HRY12" s="46"/>
      <c r="HRZ12" s="46"/>
      <c r="HSA12" s="46"/>
      <c r="HSB12" s="46"/>
      <c r="HSC12" s="46"/>
      <c r="HSD12" s="46"/>
      <c r="HSE12" s="46"/>
      <c r="HSF12" s="46"/>
      <c r="HSG12" s="46"/>
      <c r="HSH12" s="46"/>
      <c r="HSI12" s="46"/>
      <c r="HSJ12" s="46"/>
      <c r="HSK12" s="46"/>
      <c r="HSL12" s="46"/>
      <c r="HSM12" s="46"/>
      <c r="HSN12" s="46"/>
      <c r="HSO12" s="46"/>
      <c r="HSP12" s="46"/>
      <c r="HSQ12" s="46"/>
      <c r="HSR12" s="46"/>
      <c r="HSS12" s="46"/>
      <c r="HST12" s="46"/>
      <c r="HSU12" s="46"/>
      <c r="HSV12" s="46"/>
      <c r="HSW12" s="46"/>
      <c r="HSX12" s="46"/>
      <c r="HSY12" s="46"/>
      <c r="HSZ12" s="46"/>
      <c r="HTA12" s="46"/>
      <c r="HTB12" s="46"/>
      <c r="HTC12" s="46"/>
      <c r="HTD12" s="46"/>
      <c r="HTE12" s="46"/>
      <c r="HTF12" s="46"/>
      <c r="HTG12" s="46"/>
      <c r="HTH12" s="46"/>
      <c r="HTI12" s="46"/>
      <c r="HTJ12" s="46"/>
      <c r="HTK12" s="46"/>
      <c r="HTL12" s="46"/>
      <c r="HTM12" s="46"/>
      <c r="HTN12" s="46"/>
      <c r="HTO12" s="46"/>
      <c r="HTP12" s="46"/>
      <c r="HTQ12" s="46"/>
      <c r="HTR12" s="46"/>
      <c r="HTS12" s="46"/>
      <c r="HTT12" s="46"/>
      <c r="HTU12" s="46"/>
      <c r="HTV12" s="46"/>
      <c r="HTW12" s="46"/>
      <c r="HTX12" s="46"/>
      <c r="HTY12" s="46"/>
      <c r="HTZ12" s="46"/>
      <c r="HUA12" s="46"/>
      <c r="HUB12" s="46"/>
      <c r="HUC12" s="46"/>
      <c r="HUD12" s="46"/>
      <c r="HUE12" s="46"/>
      <c r="HUF12" s="46"/>
      <c r="HUG12" s="46"/>
      <c r="HUH12" s="46"/>
      <c r="HUI12" s="46"/>
      <c r="HUJ12" s="46"/>
      <c r="HUK12" s="46"/>
      <c r="HUL12" s="46"/>
      <c r="HUM12" s="46"/>
      <c r="HUN12" s="46"/>
      <c r="HUO12" s="46"/>
      <c r="HUP12" s="46"/>
      <c r="HUQ12" s="46"/>
      <c r="HUR12" s="46"/>
      <c r="HUS12" s="46"/>
      <c r="HUT12" s="46"/>
      <c r="HUU12" s="46"/>
      <c r="HUV12" s="46"/>
      <c r="HUW12" s="46"/>
      <c r="HUX12" s="46"/>
      <c r="HUY12" s="46"/>
      <c r="HUZ12" s="46"/>
      <c r="HVA12" s="46"/>
      <c r="HVB12" s="46"/>
      <c r="HVC12" s="46"/>
      <c r="HVD12" s="46"/>
      <c r="HVE12" s="46"/>
      <c r="HVF12" s="46"/>
      <c r="HVG12" s="46"/>
      <c r="HVH12" s="46"/>
      <c r="HVI12" s="46"/>
      <c r="HVJ12" s="46"/>
      <c r="HVK12" s="46"/>
      <c r="HVL12" s="46"/>
      <c r="HVM12" s="46"/>
      <c r="HVN12" s="46"/>
      <c r="HVO12" s="46"/>
      <c r="HVP12" s="46"/>
      <c r="HVQ12" s="46"/>
      <c r="HVR12" s="46"/>
      <c r="HVS12" s="46"/>
      <c r="HVT12" s="46"/>
      <c r="HVU12" s="46"/>
      <c r="HVV12" s="46"/>
      <c r="HVW12" s="46"/>
      <c r="HVX12" s="46"/>
      <c r="HVY12" s="46"/>
      <c r="HVZ12" s="46"/>
      <c r="HWA12" s="46"/>
      <c r="HWB12" s="46"/>
      <c r="HWC12" s="46"/>
      <c r="HWD12" s="46"/>
      <c r="HWE12" s="46"/>
      <c r="HWF12" s="46"/>
      <c r="HWG12" s="46"/>
      <c r="HWH12" s="46"/>
      <c r="HWI12" s="46"/>
      <c r="HWJ12" s="46"/>
      <c r="HWK12" s="46"/>
      <c r="HWL12" s="46"/>
      <c r="HWM12" s="46"/>
      <c r="HWN12" s="46"/>
      <c r="HWO12" s="46"/>
      <c r="HWP12" s="46"/>
      <c r="HWQ12" s="46"/>
      <c r="HWR12" s="46"/>
      <c r="HWS12" s="46"/>
      <c r="HWT12" s="46"/>
      <c r="HWU12" s="46"/>
      <c r="HWV12" s="46"/>
      <c r="HWW12" s="46"/>
      <c r="HWX12" s="46"/>
      <c r="HWY12" s="46"/>
      <c r="HWZ12" s="46"/>
      <c r="HXA12" s="46"/>
      <c r="HXB12" s="46"/>
      <c r="HXC12" s="46"/>
      <c r="HXD12" s="46"/>
      <c r="HXE12" s="46"/>
      <c r="HXF12" s="46"/>
      <c r="HXG12" s="46"/>
      <c r="HXH12" s="46"/>
      <c r="HXI12" s="46"/>
      <c r="HXJ12" s="46"/>
      <c r="HXK12" s="46"/>
      <c r="HXL12" s="46"/>
      <c r="HXM12" s="46"/>
      <c r="HXN12" s="46"/>
      <c r="HXO12" s="46"/>
      <c r="HXP12" s="46"/>
      <c r="HXQ12" s="46"/>
      <c r="HXR12" s="46"/>
      <c r="HXS12" s="46"/>
      <c r="HXT12" s="46"/>
      <c r="HXU12" s="46"/>
      <c r="HXV12" s="46"/>
      <c r="HXW12" s="46"/>
      <c r="HXX12" s="46"/>
      <c r="HXY12" s="46"/>
      <c r="HXZ12" s="46"/>
      <c r="HYA12" s="46"/>
      <c r="HYB12" s="46"/>
      <c r="HYC12" s="46"/>
      <c r="HYD12" s="46"/>
      <c r="HYE12" s="46"/>
      <c r="HYF12" s="46"/>
      <c r="HYG12" s="46"/>
      <c r="HYH12" s="46"/>
      <c r="HYI12" s="46"/>
      <c r="HYJ12" s="46"/>
      <c r="HYK12" s="46"/>
      <c r="HYL12" s="46"/>
      <c r="HYM12" s="46"/>
      <c r="HYN12" s="46"/>
      <c r="HYO12" s="46"/>
      <c r="HYP12" s="46"/>
      <c r="HYQ12" s="46"/>
      <c r="HYR12" s="46"/>
      <c r="HYS12" s="46"/>
      <c r="HYT12" s="46"/>
      <c r="HYU12" s="46"/>
      <c r="HYV12" s="46"/>
      <c r="HYW12" s="46"/>
      <c r="HYX12" s="46"/>
      <c r="HYY12" s="46"/>
      <c r="HYZ12" s="46"/>
      <c r="HZA12" s="46"/>
      <c r="HZB12" s="46"/>
      <c r="HZC12" s="46"/>
      <c r="HZD12" s="46"/>
      <c r="HZE12" s="46"/>
      <c r="HZF12" s="46"/>
      <c r="HZG12" s="46"/>
      <c r="HZH12" s="46"/>
      <c r="HZI12" s="46"/>
      <c r="HZJ12" s="46"/>
      <c r="HZK12" s="46"/>
      <c r="HZL12" s="46"/>
      <c r="HZM12" s="46"/>
      <c r="HZN12" s="46"/>
      <c r="HZO12" s="46"/>
      <c r="HZP12" s="46"/>
      <c r="HZQ12" s="46"/>
      <c r="HZR12" s="46"/>
      <c r="HZS12" s="46"/>
      <c r="HZT12" s="46"/>
      <c r="HZU12" s="46"/>
      <c r="HZV12" s="46"/>
      <c r="HZW12" s="46"/>
      <c r="HZX12" s="46"/>
      <c r="HZY12" s="46"/>
      <c r="HZZ12" s="46"/>
      <c r="IAA12" s="46"/>
      <c r="IAB12" s="46"/>
      <c r="IAC12" s="46"/>
      <c r="IAD12" s="46"/>
      <c r="IAE12" s="46"/>
      <c r="IAF12" s="46"/>
      <c r="IAG12" s="46"/>
      <c r="IAH12" s="46"/>
      <c r="IAI12" s="46"/>
      <c r="IAJ12" s="46"/>
      <c r="IAK12" s="46"/>
      <c r="IAL12" s="46"/>
      <c r="IAM12" s="46"/>
      <c r="IAN12" s="46"/>
      <c r="IAO12" s="46"/>
      <c r="IAP12" s="46"/>
      <c r="IAQ12" s="46"/>
      <c r="IAR12" s="46"/>
      <c r="IAS12" s="46"/>
      <c r="IAT12" s="46"/>
      <c r="IAU12" s="46"/>
      <c r="IAV12" s="46"/>
      <c r="IAW12" s="46"/>
      <c r="IAX12" s="46"/>
      <c r="IAY12" s="46"/>
      <c r="IAZ12" s="46"/>
      <c r="IBA12" s="46"/>
      <c r="IBB12" s="46"/>
      <c r="IBC12" s="46"/>
      <c r="IBD12" s="46"/>
      <c r="IBE12" s="46"/>
      <c r="IBF12" s="46"/>
      <c r="IBG12" s="46"/>
      <c r="IBH12" s="46"/>
      <c r="IBI12" s="46"/>
      <c r="IBJ12" s="46"/>
      <c r="IBK12" s="46"/>
      <c r="IBL12" s="46"/>
      <c r="IBM12" s="46"/>
      <c r="IBN12" s="46"/>
      <c r="IBO12" s="46"/>
      <c r="IBP12" s="46"/>
      <c r="IBQ12" s="46"/>
      <c r="IBR12" s="46"/>
      <c r="IBS12" s="46"/>
      <c r="IBT12" s="46"/>
      <c r="IBU12" s="46"/>
      <c r="IBV12" s="46"/>
      <c r="IBW12" s="46"/>
      <c r="IBX12" s="46"/>
      <c r="IBY12" s="46"/>
      <c r="IBZ12" s="46"/>
      <c r="ICA12" s="46"/>
      <c r="ICB12" s="46"/>
      <c r="ICC12" s="46"/>
      <c r="ICD12" s="46"/>
      <c r="ICE12" s="46"/>
      <c r="ICF12" s="46"/>
      <c r="ICG12" s="46"/>
      <c r="ICH12" s="46"/>
      <c r="ICI12" s="46"/>
      <c r="ICJ12" s="46"/>
      <c r="ICK12" s="46"/>
      <c r="ICL12" s="46"/>
      <c r="ICM12" s="46"/>
      <c r="ICN12" s="46"/>
      <c r="ICO12" s="46"/>
      <c r="ICP12" s="46"/>
      <c r="ICQ12" s="46"/>
      <c r="ICR12" s="46"/>
      <c r="ICS12" s="46"/>
      <c r="ICT12" s="46"/>
      <c r="ICU12" s="46"/>
      <c r="ICV12" s="46"/>
      <c r="ICW12" s="46"/>
      <c r="ICX12" s="46"/>
      <c r="ICY12" s="46"/>
      <c r="ICZ12" s="46"/>
      <c r="IDA12" s="46"/>
      <c r="IDB12" s="46"/>
      <c r="IDC12" s="46"/>
      <c r="IDD12" s="46"/>
      <c r="IDE12" s="46"/>
      <c r="IDF12" s="46"/>
      <c r="IDG12" s="46"/>
      <c r="IDH12" s="46"/>
      <c r="IDI12" s="46"/>
      <c r="IDJ12" s="46"/>
      <c r="IDK12" s="46"/>
      <c r="IDL12" s="46"/>
      <c r="IDM12" s="46"/>
      <c r="IDN12" s="46"/>
      <c r="IDO12" s="46"/>
      <c r="IDP12" s="46"/>
      <c r="IDQ12" s="46"/>
      <c r="IDR12" s="46"/>
      <c r="IDS12" s="46"/>
      <c r="IDT12" s="46"/>
      <c r="IDU12" s="46"/>
      <c r="IDV12" s="46"/>
      <c r="IDW12" s="46"/>
      <c r="IDX12" s="46"/>
      <c r="IDY12" s="46"/>
      <c r="IDZ12" s="46"/>
      <c r="IEA12" s="46"/>
      <c r="IEB12" s="46"/>
      <c r="IEC12" s="46"/>
      <c r="IED12" s="46"/>
      <c r="IEE12" s="46"/>
      <c r="IEF12" s="46"/>
      <c r="IEG12" s="46"/>
      <c r="IEH12" s="46"/>
      <c r="IEI12" s="46"/>
      <c r="IEJ12" s="46"/>
      <c r="IEK12" s="46"/>
      <c r="IEL12" s="46"/>
      <c r="IEM12" s="46"/>
      <c r="IEN12" s="46"/>
      <c r="IEO12" s="46"/>
      <c r="IEP12" s="46"/>
      <c r="IEQ12" s="46"/>
      <c r="IER12" s="46"/>
      <c r="IES12" s="46"/>
      <c r="IET12" s="46"/>
      <c r="IEU12" s="46"/>
      <c r="IEV12" s="46"/>
      <c r="IEW12" s="46"/>
      <c r="IEX12" s="46"/>
      <c r="IEY12" s="46"/>
      <c r="IEZ12" s="46"/>
      <c r="IFA12" s="46"/>
      <c r="IFB12" s="46"/>
      <c r="IFC12" s="46"/>
      <c r="IFD12" s="46"/>
      <c r="IFE12" s="46"/>
      <c r="IFF12" s="46"/>
      <c r="IFG12" s="46"/>
      <c r="IFH12" s="46"/>
      <c r="IFI12" s="46"/>
      <c r="IFJ12" s="46"/>
      <c r="IFK12" s="46"/>
      <c r="IFL12" s="46"/>
      <c r="IFM12" s="46"/>
      <c r="IFN12" s="46"/>
      <c r="IFO12" s="46"/>
      <c r="IFP12" s="46"/>
      <c r="IFQ12" s="46"/>
      <c r="IFR12" s="46"/>
      <c r="IFS12" s="46"/>
      <c r="IFT12" s="46"/>
      <c r="IFU12" s="46"/>
      <c r="IFV12" s="46"/>
      <c r="IFW12" s="46"/>
      <c r="IFX12" s="46"/>
      <c r="IFY12" s="46"/>
      <c r="IFZ12" s="46"/>
      <c r="IGA12" s="46"/>
      <c r="IGB12" s="46"/>
      <c r="IGC12" s="46"/>
      <c r="IGD12" s="46"/>
      <c r="IGE12" s="46"/>
      <c r="IGF12" s="46"/>
      <c r="IGG12" s="46"/>
      <c r="IGH12" s="46"/>
      <c r="IGI12" s="46"/>
      <c r="IGJ12" s="46"/>
      <c r="IGK12" s="46"/>
      <c r="IGL12" s="46"/>
      <c r="IGM12" s="46"/>
      <c r="IGN12" s="46"/>
      <c r="IGO12" s="46"/>
      <c r="IGP12" s="46"/>
      <c r="IGQ12" s="46"/>
      <c r="IGR12" s="46"/>
      <c r="IGS12" s="46"/>
      <c r="IGT12" s="46"/>
      <c r="IGU12" s="46"/>
      <c r="IGV12" s="46"/>
      <c r="IGW12" s="46"/>
      <c r="IGX12" s="46"/>
      <c r="IGY12" s="46"/>
      <c r="IGZ12" s="46"/>
      <c r="IHA12" s="46"/>
      <c r="IHB12" s="46"/>
      <c r="IHC12" s="46"/>
      <c r="IHD12" s="46"/>
      <c r="IHE12" s="46"/>
      <c r="IHF12" s="46"/>
      <c r="IHG12" s="46"/>
      <c r="IHH12" s="46"/>
      <c r="IHI12" s="46"/>
      <c r="IHJ12" s="46"/>
      <c r="IHK12" s="46"/>
      <c r="IHL12" s="46"/>
      <c r="IHM12" s="46"/>
      <c r="IHN12" s="46"/>
      <c r="IHO12" s="46"/>
      <c r="IHP12" s="46"/>
      <c r="IHQ12" s="46"/>
      <c r="IHR12" s="46"/>
      <c r="IHS12" s="46"/>
      <c r="IHT12" s="46"/>
      <c r="IHU12" s="46"/>
      <c r="IHV12" s="46"/>
      <c r="IHW12" s="46"/>
      <c r="IHX12" s="46"/>
      <c r="IHY12" s="46"/>
      <c r="IHZ12" s="46"/>
      <c r="IIA12" s="46"/>
      <c r="IIB12" s="46"/>
      <c r="IIC12" s="46"/>
      <c r="IID12" s="46"/>
      <c r="IIE12" s="46"/>
      <c r="IIF12" s="46"/>
      <c r="IIG12" s="46"/>
      <c r="IIH12" s="46"/>
      <c r="III12" s="46"/>
      <c r="IIJ12" s="46"/>
      <c r="IIK12" s="46"/>
      <c r="IIL12" s="46"/>
      <c r="IIM12" s="46"/>
      <c r="IIN12" s="46"/>
      <c r="IIO12" s="46"/>
      <c r="IIP12" s="46"/>
      <c r="IIQ12" s="46"/>
      <c r="IIR12" s="46"/>
      <c r="IIS12" s="46"/>
      <c r="IIT12" s="46"/>
      <c r="IIU12" s="46"/>
      <c r="IIV12" s="46"/>
      <c r="IIW12" s="46"/>
      <c r="IIX12" s="46"/>
      <c r="IIY12" s="46"/>
      <c r="IIZ12" s="46"/>
      <c r="IJA12" s="46"/>
      <c r="IJB12" s="46"/>
      <c r="IJC12" s="46"/>
      <c r="IJD12" s="46"/>
      <c r="IJE12" s="46"/>
      <c r="IJF12" s="46"/>
      <c r="IJG12" s="46"/>
      <c r="IJH12" s="46"/>
      <c r="IJI12" s="46"/>
      <c r="IJJ12" s="46"/>
      <c r="IJK12" s="46"/>
      <c r="IJL12" s="46"/>
      <c r="IJM12" s="46"/>
      <c r="IJN12" s="46"/>
      <c r="IJO12" s="46"/>
      <c r="IJP12" s="46"/>
      <c r="IJQ12" s="46"/>
      <c r="IJR12" s="46"/>
      <c r="IJS12" s="46"/>
      <c r="IJT12" s="46"/>
      <c r="IJU12" s="46"/>
      <c r="IJV12" s="46"/>
      <c r="IJW12" s="46"/>
      <c r="IJX12" s="46"/>
      <c r="IJY12" s="46"/>
      <c r="IJZ12" s="46"/>
      <c r="IKA12" s="46"/>
      <c r="IKB12" s="46"/>
      <c r="IKC12" s="46"/>
      <c r="IKD12" s="46"/>
      <c r="IKE12" s="46"/>
      <c r="IKF12" s="46"/>
      <c r="IKG12" s="46"/>
      <c r="IKH12" s="46"/>
      <c r="IKI12" s="46"/>
      <c r="IKJ12" s="46"/>
      <c r="IKK12" s="46"/>
      <c r="IKL12" s="46"/>
      <c r="IKM12" s="46"/>
      <c r="IKN12" s="46"/>
      <c r="IKO12" s="46"/>
      <c r="IKP12" s="46"/>
      <c r="IKQ12" s="46"/>
      <c r="IKR12" s="46"/>
      <c r="IKS12" s="46"/>
      <c r="IKT12" s="46"/>
      <c r="IKU12" s="46"/>
      <c r="IKV12" s="46"/>
      <c r="IKW12" s="46"/>
      <c r="IKX12" s="46"/>
      <c r="IKY12" s="46"/>
      <c r="IKZ12" s="46"/>
      <c r="ILA12" s="46"/>
      <c r="ILB12" s="46"/>
      <c r="ILC12" s="46"/>
      <c r="ILD12" s="46"/>
      <c r="ILE12" s="46"/>
      <c r="ILF12" s="46"/>
      <c r="ILG12" s="46"/>
      <c r="ILH12" s="46"/>
      <c r="ILI12" s="46"/>
      <c r="ILJ12" s="46"/>
      <c r="ILK12" s="46"/>
      <c r="ILL12" s="46"/>
      <c r="ILM12" s="46"/>
      <c r="ILN12" s="46"/>
      <c r="ILO12" s="46"/>
      <c r="ILP12" s="46"/>
      <c r="ILQ12" s="46"/>
      <c r="ILR12" s="46"/>
      <c r="ILS12" s="46"/>
      <c r="ILT12" s="46"/>
      <c r="ILU12" s="46"/>
      <c r="ILV12" s="46"/>
      <c r="ILW12" s="46"/>
      <c r="ILX12" s="46"/>
      <c r="ILY12" s="46"/>
      <c r="ILZ12" s="46"/>
      <c r="IMA12" s="46"/>
      <c r="IMB12" s="46"/>
      <c r="IMC12" s="46"/>
      <c r="IMD12" s="46"/>
      <c r="IME12" s="46"/>
      <c r="IMF12" s="46"/>
      <c r="IMG12" s="46"/>
      <c r="IMH12" s="46"/>
      <c r="IMI12" s="46"/>
      <c r="IMJ12" s="46"/>
      <c r="IMK12" s="46"/>
      <c r="IML12" s="46"/>
      <c r="IMM12" s="46"/>
      <c r="IMN12" s="46"/>
      <c r="IMO12" s="46"/>
      <c r="IMP12" s="46"/>
      <c r="IMQ12" s="46"/>
      <c r="IMR12" s="46"/>
      <c r="IMS12" s="46"/>
      <c r="IMT12" s="46"/>
      <c r="IMU12" s="46"/>
      <c r="IMV12" s="46"/>
      <c r="IMW12" s="46"/>
      <c r="IMX12" s="46"/>
      <c r="IMY12" s="46"/>
      <c r="IMZ12" s="46"/>
      <c r="INA12" s="46"/>
      <c r="INB12" s="46"/>
      <c r="INC12" s="46"/>
      <c r="IND12" s="46"/>
      <c r="INE12" s="46"/>
      <c r="INF12" s="46"/>
      <c r="ING12" s="46"/>
      <c r="INH12" s="46"/>
      <c r="INI12" s="46"/>
      <c r="INJ12" s="46"/>
      <c r="INK12" s="46"/>
      <c r="INL12" s="46"/>
      <c r="INM12" s="46"/>
      <c r="INN12" s="46"/>
      <c r="INO12" s="46"/>
      <c r="INP12" s="46"/>
      <c r="INQ12" s="46"/>
      <c r="INR12" s="46"/>
      <c r="INS12" s="46"/>
      <c r="INT12" s="46"/>
      <c r="INU12" s="46"/>
      <c r="INV12" s="46"/>
      <c r="INW12" s="46"/>
      <c r="INX12" s="46"/>
      <c r="INY12" s="46"/>
      <c r="INZ12" s="46"/>
      <c r="IOA12" s="46"/>
      <c r="IOB12" s="46"/>
      <c r="IOC12" s="46"/>
      <c r="IOD12" s="46"/>
      <c r="IOE12" s="46"/>
      <c r="IOF12" s="46"/>
      <c r="IOG12" s="46"/>
      <c r="IOH12" s="46"/>
      <c r="IOI12" s="46"/>
      <c r="IOJ12" s="46"/>
      <c r="IOK12" s="46"/>
      <c r="IOL12" s="46"/>
      <c r="IOM12" s="46"/>
      <c r="ION12" s="46"/>
      <c r="IOO12" s="46"/>
      <c r="IOP12" s="46"/>
      <c r="IOQ12" s="46"/>
      <c r="IOR12" s="46"/>
      <c r="IOS12" s="46"/>
      <c r="IOT12" s="46"/>
      <c r="IOU12" s="46"/>
      <c r="IOV12" s="46"/>
      <c r="IOW12" s="46"/>
      <c r="IOX12" s="46"/>
      <c r="IOY12" s="46"/>
      <c r="IOZ12" s="46"/>
      <c r="IPA12" s="46"/>
      <c r="IPB12" s="46"/>
      <c r="IPC12" s="46"/>
      <c r="IPD12" s="46"/>
      <c r="IPE12" s="46"/>
      <c r="IPF12" s="46"/>
      <c r="IPG12" s="46"/>
      <c r="IPH12" s="46"/>
      <c r="IPI12" s="46"/>
      <c r="IPJ12" s="46"/>
      <c r="IPK12" s="46"/>
      <c r="IPL12" s="46"/>
      <c r="IPM12" s="46"/>
      <c r="IPN12" s="46"/>
      <c r="IPO12" s="46"/>
      <c r="IPP12" s="46"/>
      <c r="IPQ12" s="46"/>
      <c r="IPR12" s="46"/>
      <c r="IPS12" s="46"/>
      <c r="IPT12" s="46"/>
      <c r="IPU12" s="46"/>
      <c r="IPV12" s="46"/>
      <c r="IPW12" s="46"/>
      <c r="IPX12" s="46"/>
      <c r="IPY12" s="46"/>
      <c r="IPZ12" s="46"/>
      <c r="IQA12" s="46"/>
      <c r="IQB12" s="46"/>
      <c r="IQC12" s="46"/>
      <c r="IQD12" s="46"/>
      <c r="IQE12" s="46"/>
      <c r="IQF12" s="46"/>
      <c r="IQG12" s="46"/>
      <c r="IQH12" s="46"/>
      <c r="IQI12" s="46"/>
      <c r="IQJ12" s="46"/>
      <c r="IQK12" s="46"/>
      <c r="IQL12" s="46"/>
      <c r="IQM12" s="46"/>
      <c r="IQN12" s="46"/>
      <c r="IQO12" s="46"/>
      <c r="IQP12" s="46"/>
      <c r="IQQ12" s="46"/>
      <c r="IQR12" s="46"/>
      <c r="IQS12" s="46"/>
      <c r="IQT12" s="46"/>
      <c r="IQU12" s="46"/>
      <c r="IQV12" s="46"/>
      <c r="IQW12" s="46"/>
      <c r="IQX12" s="46"/>
      <c r="IQY12" s="46"/>
      <c r="IQZ12" s="46"/>
      <c r="IRA12" s="46"/>
      <c r="IRB12" s="46"/>
      <c r="IRC12" s="46"/>
      <c r="IRD12" s="46"/>
      <c r="IRE12" s="46"/>
      <c r="IRF12" s="46"/>
      <c r="IRG12" s="46"/>
      <c r="IRH12" s="46"/>
      <c r="IRI12" s="46"/>
      <c r="IRJ12" s="46"/>
      <c r="IRK12" s="46"/>
      <c r="IRL12" s="46"/>
      <c r="IRM12" s="46"/>
      <c r="IRN12" s="46"/>
      <c r="IRO12" s="46"/>
      <c r="IRP12" s="46"/>
      <c r="IRQ12" s="46"/>
      <c r="IRR12" s="46"/>
      <c r="IRS12" s="46"/>
      <c r="IRT12" s="46"/>
      <c r="IRU12" s="46"/>
      <c r="IRV12" s="46"/>
      <c r="IRW12" s="46"/>
      <c r="IRX12" s="46"/>
      <c r="IRY12" s="46"/>
      <c r="IRZ12" s="46"/>
      <c r="ISA12" s="46"/>
      <c r="ISB12" s="46"/>
      <c r="ISC12" s="46"/>
      <c r="ISD12" s="46"/>
      <c r="ISE12" s="46"/>
      <c r="ISF12" s="46"/>
      <c r="ISG12" s="46"/>
      <c r="ISH12" s="46"/>
      <c r="ISI12" s="46"/>
      <c r="ISJ12" s="46"/>
      <c r="ISK12" s="46"/>
      <c r="ISL12" s="46"/>
      <c r="ISM12" s="46"/>
      <c r="ISN12" s="46"/>
      <c r="ISO12" s="46"/>
      <c r="ISP12" s="46"/>
      <c r="ISQ12" s="46"/>
      <c r="ISR12" s="46"/>
      <c r="ISS12" s="46"/>
      <c r="IST12" s="46"/>
      <c r="ISU12" s="46"/>
      <c r="ISV12" s="46"/>
      <c r="ISW12" s="46"/>
      <c r="ISX12" s="46"/>
      <c r="ISY12" s="46"/>
      <c r="ISZ12" s="46"/>
      <c r="ITA12" s="46"/>
      <c r="ITB12" s="46"/>
      <c r="ITC12" s="46"/>
      <c r="ITD12" s="46"/>
      <c r="ITE12" s="46"/>
      <c r="ITF12" s="46"/>
      <c r="ITG12" s="46"/>
      <c r="ITH12" s="46"/>
      <c r="ITI12" s="46"/>
      <c r="ITJ12" s="46"/>
      <c r="ITK12" s="46"/>
      <c r="ITL12" s="46"/>
      <c r="ITM12" s="46"/>
      <c r="ITN12" s="46"/>
      <c r="ITO12" s="46"/>
      <c r="ITP12" s="46"/>
      <c r="ITQ12" s="46"/>
      <c r="ITR12" s="46"/>
      <c r="ITS12" s="46"/>
      <c r="ITT12" s="46"/>
      <c r="ITU12" s="46"/>
      <c r="ITV12" s="46"/>
      <c r="ITW12" s="46"/>
      <c r="ITX12" s="46"/>
      <c r="ITY12" s="46"/>
      <c r="ITZ12" s="46"/>
      <c r="IUA12" s="46"/>
      <c r="IUB12" s="46"/>
      <c r="IUC12" s="46"/>
      <c r="IUD12" s="46"/>
      <c r="IUE12" s="46"/>
      <c r="IUF12" s="46"/>
      <c r="IUG12" s="46"/>
      <c r="IUH12" s="46"/>
      <c r="IUI12" s="46"/>
      <c r="IUJ12" s="46"/>
      <c r="IUK12" s="46"/>
      <c r="IUL12" s="46"/>
      <c r="IUM12" s="46"/>
      <c r="IUN12" s="46"/>
      <c r="IUO12" s="46"/>
      <c r="IUP12" s="46"/>
      <c r="IUQ12" s="46"/>
      <c r="IUR12" s="46"/>
      <c r="IUS12" s="46"/>
      <c r="IUT12" s="46"/>
      <c r="IUU12" s="46"/>
      <c r="IUV12" s="46"/>
      <c r="IUW12" s="46"/>
      <c r="IUX12" s="46"/>
      <c r="IUY12" s="46"/>
      <c r="IUZ12" s="46"/>
      <c r="IVA12" s="46"/>
      <c r="IVB12" s="46"/>
      <c r="IVC12" s="46"/>
      <c r="IVD12" s="46"/>
      <c r="IVE12" s="46"/>
      <c r="IVF12" s="46"/>
      <c r="IVG12" s="46"/>
      <c r="IVH12" s="46"/>
      <c r="IVI12" s="46"/>
      <c r="IVJ12" s="46"/>
      <c r="IVK12" s="46"/>
      <c r="IVL12" s="46"/>
      <c r="IVM12" s="46"/>
      <c r="IVN12" s="46"/>
      <c r="IVO12" s="46"/>
      <c r="IVP12" s="46"/>
      <c r="IVQ12" s="46"/>
      <c r="IVR12" s="46"/>
      <c r="IVS12" s="46"/>
      <c r="IVT12" s="46"/>
      <c r="IVU12" s="46"/>
      <c r="IVV12" s="46"/>
      <c r="IVW12" s="46"/>
      <c r="IVX12" s="46"/>
      <c r="IVY12" s="46"/>
      <c r="IVZ12" s="46"/>
      <c r="IWA12" s="46"/>
      <c r="IWB12" s="46"/>
      <c r="IWC12" s="46"/>
      <c r="IWD12" s="46"/>
      <c r="IWE12" s="46"/>
      <c r="IWF12" s="46"/>
      <c r="IWG12" s="46"/>
      <c r="IWH12" s="46"/>
      <c r="IWI12" s="46"/>
      <c r="IWJ12" s="46"/>
      <c r="IWK12" s="46"/>
      <c r="IWL12" s="46"/>
      <c r="IWM12" s="46"/>
      <c r="IWN12" s="46"/>
      <c r="IWO12" s="46"/>
      <c r="IWP12" s="46"/>
      <c r="IWQ12" s="46"/>
      <c r="IWR12" s="46"/>
      <c r="IWS12" s="46"/>
      <c r="IWT12" s="46"/>
      <c r="IWU12" s="46"/>
      <c r="IWV12" s="46"/>
      <c r="IWW12" s="46"/>
      <c r="IWX12" s="46"/>
      <c r="IWY12" s="46"/>
      <c r="IWZ12" s="46"/>
      <c r="IXA12" s="46"/>
      <c r="IXB12" s="46"/>
      <c r="IXC12" s="46"/>
      <c r="IXD12" s="46"/>
      <c r="IXE12" s="46"/>
      <c r="IXF12" s="46"/>
      <c r="IXG12" s="46"/>
      <c r="IXH12" s="46"/>
      <c r="IXI12" s="46"/>
      <c r="IXJ12" s="46"/>
      <c r="IXK12" s="46"/>
      <c r="IXL12" s="46"/>
      <c r="IXM12" s="46"/>
      <c r="IXN12" s="46"/>
      <c r="IXO12" s="46"/>
      <c r="IXP12" s="46"/>
      <c r="IXQ12" s="46"/>
      <c r="IXR12" s="46"/>
      <c r="IXS12" s="46"/>
      <c r="IXT12" s="46"/>
      <c r="IXU12" s="46"/>
      <c r="IXV12" s="46"/>
      <c r="IXW12" s="46"/>
      <c r="IXX12" s="46"/>
      <c r="IXY12" s="46"/>
      <c r="IXZ12" s="46"/>
      <c r="IYA12" s="46"/>
      <c r="IYB12" s="46"/>
      <c r="IYC12" s="46"/>
      <c r="IYD12" s="46"/>
      <c r="IYE12" s="46"/>
      <c r="IYF12" s="46"/>
      <c r="IYG12" s="46"/>
      <c r="IYH12" s="46"/>
      <c r="IYI12" s="46"/>
      <c r="IYJ12" s="46"/>
      <c r="IYK12" s="46"/>
      <c r="IYL12" s="46"/>
      <c r="IYM12" s="46"/>
      <c r="IYN12" s="46"/>
      <c r="IYO12" s="46"/>
      <c r="IYP12" s="46"/>
      <c r="IYQ12" s="46"/>
      <c r="IYR12" s="46"/>
      <c r="IYS12" s="46"/>
      <c r="IYT12" s="46"/>
      <c r="IYU12" s="46"/>
      <c r="IYV12" s="46"/>
      <c r="IYW12" s="46"/>
      <c r="IYX12" s="46"/>
      <c r="IYY12" s="46"/>
      <c r="IYZ12" s="46"/>
      <c r="IZA12" s="46"/>
      <c r="IZB12" s="46"/>
      <c r="IZC12" s="46"/>
      <c r="IZD12" s="46"/>
      <c r="IZE12" s="46"/>
      <c r="IZF12" s="46"/>
      <c r="IZG12" s="46"/>
      <c r="IZH12" s="46"/>
      <c r="IZI12" s="46"/>
      <c r="IZJ12" s="46"/>
      <c r="IZK12" s="46"/>
      <c r="IZL12" s="46"/>
      <c r="IZM12" s="46"/>
      <c r="IZN12" s="46"/>
      <c r="IZO12" s="46"/>
      <c r="IZP12" s="46"/>
      <c r="IZQ12" s="46"/>
      <c r="IZR12" s="46"/>
      <c r="IZS12" s="46"/>
      <c r="IZT12" s="46"/>
      <c r="IZU12" s="46"/>
      <c r="IZV12" s="46"/>
      <c r="IZW12" s="46"/>
      <c r="IZX12" s="46"/>
      <c r="IZY12" s="46"/>
      <c r="IZZ12" s="46"/>
      <c r="JAA12" s="46"/>
      <c r="JAB12" s="46"/>
      <c r="JAC12" s="46"/>
      <c r="JAD12" s="46"/>
      <c r="JAE12" s="46"/>
      <c r="JAF12" s="46"/>
      <c r="JAG12" s="46"/>
      <c r="JAH12" s="46"/>
      <c r="JAI12" s="46"/>
      <c r="JAJ12" s="46"/>
      <c r="JAK12" s="46"/>
      <c r="JAL12" s="46"/>
      <c r="JAM12" s="46"/>
      <c r="JAN12" s="46"/>
      <c r="JAO12" s="46"/>
      <c r="JAP12" s="46"/>
      <c r="JAQ12" s="46"/>
      <c r="JAR12" s="46"/>
      <c r="JAS12" s="46"/>
      <c r="JAT12" s="46"/>
      <c r="JAU12" s="46"/>
      <c r="JAV12" s="46"/>
      <c r="JAW12" s="46"/>
      <c r="JAX12" s="46"/>
      <c r="JAY12" s="46"/>
      <c r="JAZ12" s="46"/>
      <c r="JBA12" s="46"/>
      <c r="JBB12" s="46"/>
      <c r="JBC12" s="46"/>
      <c r="JBD12" s="46"/>
      <c r="JBE12" s="46"/>
      <c r="JBF12" s="46"/>
      <c r="JBG12" s="46"/>
      <c r="JBH12" s="46"/>
      <c r="JBI12" s="46"/>
      <c r="JBJ12" s="46"/>
      <c r="JBK12" s="46"/>
      <c r="JBL12" s="46"/>
      <c r="JBM12" s="46"/>
      <c r="JBN12" s="46"/>
      <c r="JBO12" s="46"/>
      <c r="JBP12" s="46"/>
      <c r="JBQ12" s="46"/>
      <c r="JBR12" s="46"/>
      <c r="JBS12" s="46"/>
      <c r="JBT12" s="46"/>
      <c r="JBU12" s="46"/>
      <c r="JBV12" s="46"/>
      <c r="JBW12" s="46"/>
      <c r="JBX12" s="46"/>
      <c r="JBY12" s="46"/>
      <c r="JBZ12" s="46"/>
      <c r="JCA12" s="46"/>
      <c r="JCB12" s="46"/>
      <c r="JCC12" s="46"/>
      <c r="JCD12" s="46"/>
      <c r="JCE12" s="46"/>
      <c r="JCF12" s="46"/>
      <c r="JCG12" s="46"/>
      <c r="JCH12" s="46"/>
      <c r="JCI12" s="46"/>
      <c r="JCJ12" s="46"/>
      <c r="JCK12" s="46"/>
      <c r="JCL12" s="46"/>
      <c r="JCM12" s="46"/>
      <c r="JCN12" s="46"/>
      <c r="JCO12" s="46"/>
      <c r="JCP12" s="46"/>
      <c r="JCQ12" s="46"/>
      <c r="JCR12" s="46"/>
      <c r="JCS12" s="46"/>
      <c r="JCT12" s="46"/>
      <c r="JCU12" s="46"/>
      <c r="JCV12" s="46"/>
      <c r="JCW12" s="46"/>
      <c r="JCX12" s="46"/>
      <c r="JCY12" s="46"/>
      <c r="JCZ12" s="46"/>
      <c r="JDA12" s="46"/>
      <c r="JDB12" s="46"/>
      <c r="JDC12" s="46"/>
      <c r="JDD12" s="46"/>
      <c r="JDE12" s="46"/>
      <c r="JDF12" s="46"/>
      <c r="JDG12" s="46"/>
      <c r="JDH12" s="46"/>
      <c r="JDI12" s="46"/>
      <c r="JDJ12" s="46"/>
      <c r="JDK12" s="46"/>
      <c r="JDL12" s="46"/>
      <c r="JDM12" s="46"/>
      <c r="JDN12" s="46"/>
      <c r="JDO12" s="46"/>
      <c r="JDP12" s="46"/>
      <c r="JDQ12" s="46"/>
      <c r="JDR12" s="46"/>
      <c r="JDS12" s="46"/>
      <c r="JDT12" s="46"/>
      <c r="JDU12" s="46"/>
      <c r="JDV12" s="46"/>
      <c r="JDW12" s="46"/>
      <c r="JDX12" s="46"/>
      <c r="JDY12" s="46"/>
      <c r="JDZ12" s="46"/>
      <c r="JEA12" s="46"/>
      <c r="JEB12" s="46"/>
      <c r="JEC12" s="46"/>
      <c r="JED12" s="46"/>
      <c r="JEE12" s="46"/>
      <c r="JEF12" s="46"/>
      <c r="JEG12" s="46"/>
      <c r="JEH12" s="46"/>
      <c r="JEI12" s="46"/>
      <c r="JEJ12" s="46"/>
      <c r="JEK12" s="46"/>
      <c r="JEL12" s="46"/>
      <c r="JEM12" s="46"/>
      <c r="JEN12" s="46"/>
      <c r="JEO12" s="46"/>
      <c r="JEP12" s="46"/>
      <c r="JEQ12" s="46"/>
      <c r="JER12" s="46"/>
      <c r="JES12" s="46"/>
      <c r="JET12" s="46"/>
      <c r="JEU12" s="46"/>
      <c r="JEV12" s="46"/>
      <c r="JEW12" s="46"/>
      <c r="JEX12" s="46"/>
      <c r="JEY12" s="46"/>
      <c r="JEZ12" s="46"/>
      <c r="JFA12" s="46"/>
      <c r="JFB12" s="46"/>
      <c r="JFC12" s="46"/>
      <c r="JFD12" s="46"/>
      <c r="JFE12" s="46"/>
      <c r="JFF12" s="46"/>
      <c r="JFG12" s="46"/>
      <c r="JFH12" s="46"/>
      <c r="JFI12" s="46"/>
      <c r="JFJ12" s="46"/>
      <c r="JFK12" s="46"/>
      <c r="JFL12" s="46"/>
      <c r="JFM12" s="46"/>
      <c r="JFN12" s="46"/>
      <c r="JFO12" s="46"/>
      <c r="JFP12" s="46"/>
      <c r="JFQ12" s="46"/>
      <c r="JFR12" s="46"/>
      <c r="JFS12" s="46"/>
      <c r="JFT12" s="46"/>
      <c r="JFU12" s="46"/>
      <c r="JFV12" s="46"/>
      <c r="JFW12" s="46"/>
      <c r="JFX12" s="46"/>
      <c r="JFY12" s="46"/>
      <c r="JFZ12" s="46"/>
      <c r="JGA12" s="46"/>
      <c r="JGB12" s="46"/>
      <c r="JGC12" s="46"/>
      <c r="JGD12" s="46"/>
      <c r="JGE12" s="46"/>
      <c r="JGF12" s="46"/>
      <c r="JGG12" s="46"/>
      <c r="JGH12" s="46"/>
      <c r="JGI12" s="46"/>
      <c r="JGJ12" s="46"/>
      <c r="JGK12" s="46"/>
      <c r="JGL12" s="46"/>
      <c r="JGM12" s="46"/>
      <c r="JGN12" s="46"/>
      <c r="JGO12" s="46"/>
      <c r="JGP12" s="46"/>
      <c r="JGQ12" s="46"/>
      <c r="JGR12" s="46"/>
      <c r="JGS12" s="46"/>
      <c r="JGT12" s="46"/>
      <c r="JGU12" s="46"/>
      <c r="JGV12" s="46"/>
      <c r="JGW12" s="46"/>
      <c r="JGX12" s="46"/>
      <c r="JGY12" s="46"/>
      <c r="JGZ12" s="46"/>
      <c r="JHA12" s="46"/>
      <c r="JHB12" s="46"/>
      <c r="JHC12" s="46"/>
      <c r="JHD12" s="46"/>
      <c r="JHE12" s="46"/>
      <c r="JHF12" s="46"/>
      <c r="JHG12" s="46"/>
      <c r="JHH12" s="46"/>
      <c r="JHI12" s="46"/>
      <c r="JHJ12" s="46"/>
      <c r="JHK12" s="46"/>
      <c r="JHL12" s="46"/>
      <c r="JHM12" s="46"/>
      <c r="JHN12" s="46"/>
      <c r="JHO12" s="46"/>
      <c r="JHP12" s="46"/>
      <c r="JHQ12" s="46"/>
      <c r="JHR12" s="46"/>
      <c r="JHS12" s="46"/>
      <c r="JHT12" s="46"/>
      <c r="JHU12" s="46"/>
      <c r="JHV12" s="46"/>
      <c r="JHW12" s="46"/>
      <c r="JHX12" s="46"/>
      <c r="JHY12" s="46"/>
      <c r="JHZ12" s="46"/>
      <c r="JIA12" s="46"/>
      <c r="JIB12" s="46"/>
      <c r="JIC12" s="46"/>
      <c r="JID12" s="46"/>
      <c r="JIE12" s="46"/>
      <c r="JIF12" s="46"/>
      <c r="JIG12" s="46"/>
      <c r="JIH12" s="46"/>
      <c r="JII12" s="46"/>
      <c r="JIJ12" s="46"/>
      <c r="JIK12" s="46"/>
      <c r="JIL12" s="46"/>
      <c r="JIM12" s="46"/>
      <c r="JIN12" s="46"/>
      <c r="JIO12" s="46"/>
      <c r="JIP12" s="46"/>
      <c r="JIQ12" s="46"/>
      <c r="JIR12" s="46"/>
      <c r="JIS12" s="46"/>
      <c r="JIT12" s="46"/>
      <c r="JIU12" s="46"/>
      <c r="JIV12" s="46"/>
      <c r="JIW12" s="46"/>
      <c r="JIX12" s="46"/>
      <c r="JIY12" s="46"/>
      <c r="JIZ12" s="46"/>
      <c r="JJA12" s="46"/>
      <c r="JJB12" s="46"/>
      <c r="JJC12" s="46"/>
      <c r="JJD12" s="46"/>
      <c r="JJE12" s="46"/>
      <c r="JJF12" s="46"/>
      <c r="JJG12" s="46"/>
      <c r="JJH12" s="46"/>
      <c r="JJI12" s="46"/>
      <c r="JJJ12" s="46"/>
      <c r="JJK12" s="46"/>
      <c r="JJL12" s="46"/>
      <c r="JJM12" s="46"/>
      <c r="JJN12" s="46"/>
      <c r="JJO12" s="46"/>
      <c r="JJP12" s="46"/>
      <c r="JJQ12" s="46"/>
      <c r="JJR12" s="46"/>
      <c r="JJS12" s="46"/>
      <c r="JJT12" s="46"/>
      <c r="JJU12" s="46"/>
      <c r="JJV12" s="46"/>
      <c r="JJW12" s="46"/>
      <c r="JJX12" s="46"/>
      <c r="JJY12" s="46"/>
      <c r="JJZ12" s="46"/>
      <c r="JKA12" s="46"/>
      <c r="JKB12" s="46"/>
      <c r="JKC12" s="46"/>
      <c r="JKD12" s="46"/>
      <c r="JKE12" s="46"/>
      <c r="JKF12" s="46"/>
      <c r="JKG12" s="46"/>
      <c r="JKH12" s="46"/>
      <c r="JKI12" s="46"/>
      <c r="JKJ12" s="46"/>
      <c r="JKK12" s="46"/>
      <c r="JKL12" s="46"/>
      <c r="JKM12" s="46"/>
      <c r="JKN12" s="46"/>
      <c r="JKO12" s="46"/>
      <c r="JKP12" s="46"/>
      <c r="JKQ12" s="46"/>
      <c r="JKR12" s="46"/>
      <c r="JKS12" s="46"/>
      <c r="JKT12" s="46"/>
      <c r="JKU12" s="46"/>
      <c r="JKV12" s="46"/>
      <c r="JKW12" s="46"/>
      <c r="JKX12" s="46"/>
      <c r="JKY12" s="46"/>
      <c r="JKZ12" s="46"/>
      <c r="JLA12" s="46"/>
      <c r="JLB12" s="46"/>
      <c r="JLC12" s="46"/>
      <c r="JLD12" s="46"/>
      <c r="JLE12" s="46"/>
      <c r="JLF12" s="46"/>
      <c r="JLG12" s="46"/>
      <c r="JLH12" s="46"/>
      <c r="JLI12" s="46"/>
      <c r="JLJ12" s="46"/>
      <c r="JLK12" s="46"/>
      <c r="JLL12" s="46"/>
      <c r="JLM12" s="46"/>
      <c r="JLN12" s="46"/>
      <c r="JLO12" s="46"/>
      <c r="JLP12" s="46"/>
      <c r="JLQ12" s="46"/>
      <c r="JLR12" s="46"/>
      <c r="JLS12" s="46"/>
      <c r="JLT12" s="46"/>
      <c r="JLU12" s="46"/>
      <c r="JLV12" s="46"/>
      <c r="JLW12" s="46"/>
      <c r="JLX12" s="46"/>
      <c r="JLY12" s="46"/>
      <c r="JLZ12" s="46"/>
      <c r="JMA12" s="46"/>
      <c r="JMB12" s="46"/>
      <c r="JMC12" s="46"/>
      <c r="JMD12" s="46"/>
      <c r="JME12" s="46"/>
      <c r="JMF12" s="46"/>
      <c r="JMG12" s="46"/>
      <c r="JMH12" s="46"/>
      <c r="JMI12" s="46"/>
      <c r="JMJ12" s="46"/>
      <c r="JMK12" s="46"/>
      <c r="JML12" s="46"/>
      <c r="JMM12" s="46"/>
      <c r="JMN12" s="46"/>
      <c r="JMO12" s="46"/>
      <c r="JMP12" s="46"/>
      <c r="JMQ12" s="46"/>
      <c r="JMR12" s="46"/>
      <c r="JMS12" s="46"/>
      <c r="JMT12" s="46"/>
      <c r="JMU12" s="46"/>
      <c r="JMV12" s="46"/>
      <c r="JMW12" s="46"/>
      <c r="JMX12" s="46"/>
      <c r="JMY12" s="46"/>
      <c r="JMZ12" s="46"/>
      <c r="JNA12" s="46"/>
      <c r="JNB12" s="46"/>
      <c r="JNC12" s="46"/>
      <c r="JND12" s="46"/>
      <c r="JNE12" s="46"/>
      <c r="JNF12" s="46"/>
      <c r="JNG12" s="46"/>
      <c r="JNH12" s="46"/>
      <c r="JNI12" s="46"/>
      <c r="JNJ12" s="46"/>
      <c r="JNK12" s="46"/>
      <c r="JNL12" s="46"/>
      <c r="JNM12" s="46"/>
      <c r="JNN12" s="46"/>
      <c r="JNO12" s="46"/>
      <c r="JNP12" s="46"/>
      <c r="JNQ12" s="46"/>
      <c r="JNR12" s="46"/>
      <c r="JNS12" s="46"/>
      <c r="JNT12" s="46"/>
      <c r="JNU12" s="46"/>
      <c r="JNV12" s="46"/>
      <c r="JNW12" s="46"/>
      <c r="JNX12" s="46"/>
      <c r="JNY12" s="46"/>
      <c r="JNZ12" s="46"/>
      <c r="JOA12" s="46"/>
      <c r="JOB12" s="46"/>
      <c r="JOC12" s="46"/>
      <c r="JOD12" s="46"/>
      <c r="JOE12" s="46"/>
      <c r="JOF12" s="46"/>
      <c r="JOG12" s="46"/>
      <c r="JOH12" s="46"/>
      <c r="JOI12" s="46"/>
      <c r="JOJ12" s="46"/>
      <c r="JOK12" s="46"/>
      <c r="JOL12" s="46"/>
      <c r="JOM12" s="46"/>
      <c r="JON12" s="46"/>
      <c r="JOO12" s="46"/>
      <c r="JOP12" s="46"/>
      <c r="JOQ12" s="46"/>
      <c r="JOR12" s="46"/>
      <c r="JOS12" s="46"/>
      <c r="JOT12" s="46"/>
      <c r="JOU12" s="46"/>
      <c r="JOV12" s="46"/>
      <c r="JOW12" s="46"/>
      <c r="JOX12" s="46"/>
      <c r="JOY12" s="46"/>
      <c r="JOZ12" s="46"/>
      <c r="JPA12" s="46"/>
      <c r="JPB12" s="46"/>
      <c r="JPC12" s="46"/>
      <c r="JPD12" s="46"/>
      <c r="JPE12" s="46"/>
      <c r="JPF12" s="46"/>
      <c r="JPG12" s="46"/>
      <c r="JPH12" s="46"/>
      <c r="JPI12" s="46"/>
      <c r="JPJ12" s="46"/>
      <c r="JPK12" s="46"/>
      <c r="JPL12" s="46"/>
      <c r="JPM12" s="46"/>
      <c r="JPN12" s="46"/>
      <c r="JPO12" s="46"/>
      <c r="JPP12" s="46"/>
      <c r="JPQ12" s="46"/>
      <c r="JPR12" s="46"/>
      <c r="JPS12" s="46"/>
      <c r="JPT12" s="46"/>
      <c r="JPU12" s="46"/>
      <c r="JPV12" s="46"/>
      <c r="JPW12" s="46"/>
      <c r="JPX12" s="46"/>
      <c r="JPY12" s="46"/>
      <c r="JPZ12" s="46"/>
      <c r="JQA12" s="46"/>
      <c r="JQB12" s="46"/>
      <c r="JQC12" s="46"/>
      <c r="JQD12" s="46"/>
      <c r="JQE12" s="46"/>
      <c r="JQF12" s="46"/>
      <c r="JQG12" s="46"/>
      <c r="JQH12" s="46"/>
      <c r="JQI12" s="46"/>
      <c r="JQJ12" s="46"/>
      <c r="JQK12" s="46"/>
      <c r="JQL12" s="46"/>
      <c r="JQM12" s="46"/>
      <c r="JQN12" s="46"/>
      <c r="JQO12" s="46"/>
      <c r="JQP12" s="46"/>
      <c r="JQQ12" s="46"/>
      <c r="JQR12" s="46"/>
      <c r="JQS12" s="46"/>
      <c r="JQT12" s="46"/>
      <c r="JQU12" s="46"/>
      <c r="JQV12" s="46"/>
      <c r="JQW12" s="46"/>
      <c r="JQX12" s="46"/>
      <c r="JQY12" s="46"/>
      <c r="JQZ12" s="46"/>
      <c r="JRA12" s="46"/>
      <c r="JRB12" s="46"/>
      <c r="JRC12" s="46"/>
      <c r="JRD12" s="46"/>
      <c r="JRE12" s="46"/>
      <c r="JRF12" s="46"/>
      <c r="JRG12" s="46"/>
      <c r="JRH12" s="46"/>
      <c r="JRI12" s="46"/>
      <c r="JRJ12" s="46"/>
      <c r="JRK12" s="46"/>
      <c r="JRL12" s="46"/>
      <c r="JRM12" s="46"/>
      <c r="JRN12" s="46"/>
      <c r="JRO12" s="46"/>
      <c r="JRP12" s="46"/>
      <c r="JRQ12" s="46"/>
      <c r="JRR12" s="46"/>
      <c r="JRS12" s="46"/>
      <c r="JRT12" s="46"/>
      <c r="JRU12" s="46"/>
      <c r="JRV12" s="46"/>
      <c r="JRW12" s="46"/>
      <c r="JRX12" s="46"/>
      <c r="JRY12" s="46"/>
      <c r="JRZ12" s="46"/>
      <c r="JSA12" s="46"/>
      <c r="JSB12" s="46"/>
      <c r="JSC12" s="46"/>
      <c r="JSD12" s="46"/>
      <c r="JSE12" s="46"/>
      <c r="JSF12" s="46"/>
      <c r="JSG12" s="46"/>
      <c r="JSH12" s="46"/>
      <c r="JSI12" s="46"/>
      <c r="JSJ12" s="46"/>
      <c r="JSK12" s="46"/>
      <c r="JSL12" s="46"/>
      <c r="JSM12" s="46"/>
      <c r="JSN12" s="46"/>
      <c r="JSO12" s="46"/>
      <c r="JSP12" s="46"/>
      <c r="JSQ12" s="46"/>
      <c r="JSR12" s="46"/>
      <c r="JSS12" s="46"/>
      <c r="JST12" s="46"/>
      <c r="JSU12" s="46"/>
      <c r="JSV12" s="46"/>
      <c r="JSW12" s="46"/>
      <c r="JSX12" s="46"/>
      <c r="JSY12" s="46"/>
      <c r="JSZ12" s="46"/>
      <c r="JTA12" s="46"/>
      <c r="JTB12" s="46"/>
      <c r="JTC12" s="46"/>
      <c r="JTD12" s="46"/>
      <c r="JTE12" s="46"/>
      <c r="JTF12" s="46"/>
      <c r="JTG12" s="46"/>
      <c r="JTH12" s="46"/>
      <c r="JTI12" s="46"/>
      <c r="JTJ12" s="46"/>
      <c r="JTK12" s="46"/>
      <c r="JTL12" s="46"/>
      <c r="JTM12" s="46"/>
      <c r="JTN12" s="46"/>
      <c r="JTO12" s="46"/>
      <c r="JTP12" s="46"/>
      <c r="JTQ12" s="46"/>
      <c r="JTR12" s="46"/>
      <c r="JTS12" s="46"/>
      <c r="JTT12" s="46"/>
      <c r="JTU12" s="46"/>
      <c r="JTV12" s="46"/>
      <c r="JTW12" s="46"/>
      <c r="JTX12" s="46"/>
      <c r="JTY12" s="46"/>
      <c r="JTZ12" s="46"/>
      <c r="JUA12" s="46"/>
      <c r="JUB12" s="46"/>
      <c r="JUC12" s="46"/>
      <c r="JUD12" s="46"/>
      <c r="JUE12" s="46"/>
      <c r="JUF12" s="46"/>
      <c r="JUG12" s="46"/>
      <c r="JUH12" s="46"/>
      <c r="JUI12" s="46"/>
      <c r="JUJ12" s="46"/>
      <c r="JUK12" s="46"/>
      <c r="JUL12" s="46"/>
      <c r="JUM12" s="46"/>
      <c r="JUN12" s="46"/>
      <c r="JUO12" s="46"/>
      <c r="JUP12" s="46"/>
      <c r="JUQ12" s="46"/>
      <c r="JUR12" s="46"/>
      <c r="JUS12" s="46"/>
      <c r="JUT12" s="46"/>
      <c r="JUU12" s="46"/>
      <c r="JUV12" s="46"/>
      <c r="JUW12" s="46"/>
      <c r="JUX12" s="46"/>
      <c r="JUY12" s="46"/>
      <c r="JUZ12" s="46"/>
      <c r="JVA12" s="46"/>
      <c r="JVB12" s="46"/>
      <c r="JVC12" s="46"/>
      <c r="JVD12" s="46"/>
      <c r="JVE12" s="46"/>
      <c r="JVF12" s="46"/>
      <c r="JVG12" s="46"/>
      <c r="JVH12" s="46"/>
      <c r="JVI12" s="46"/>
      <c r="JVJ12" s="46"/>
      <c r="JVK12" s="46"/>
      <c r="JVL12" s="46"/>
      <c r="JVM12" s="46"/>
      <c r="JVN12" s="46"/>
      <c r="JVO12" s="46"/>
      <c r="JVP12" s="46"/>
      <c r="JVQ12" s="46"/>
      <c r="JVR12" s="46"/>
      <c r="JVS12" s="46"/>
      <c r="JVT12" s="46"/>
      <c r="JVU12" s="46"/>
      <c r="JVV12" s="46"/>
      <c r="JVW12" s="46"/>
      <c r="JVX12" s="46"/>
      <c r="JVY12" s="46"/>
      <c r="JVZ12" s="46"/>
      <c r="JWA12" s="46"/>
      <c r="JWB12" s="46"/>
      <c r="JWC12" s="46"/>
      <c r="JWD12" s="46"/>
      <c r="JWE12" s="46"/>
      <c r="JWF12" s="46"/>
      <c r="JWG12" s="46"/>
      <c r="JWH12" s="46"/>
      <c r="JWI12" s="46"/>
      <c r="JWJ12" s="46"/>
      <c r="JWK12" s="46"/>
      <c r="JWL12" s="46"/>
      <c r="JWM12" s="46"/>
      <c r="JWN12" s="46"/>
      <c r="JWO12" s="46"/>
      <c r="JWP12" s="46"/>
      <c r="JWQ12" s="46"/>
      <c r="JWR12" s="46"/>
      <c r="JWS12" s="46"/>
      <c r="JWT12" s="46"/>
      <c r="JWU12" s="46"/>
      <c r="JWV12" s="46"/>
      <c r="JWW12" s="46"/>
      <c r="JWX12" s="46"/>
      <c r="JWY12" s="46"/>
      <c r="JWZ12" s="46"/>
      <c r="JXA12" s="46"/>
      <c r="JXB12" s="46"/>
      <c r="JXC12" s="46"/>
      <c r="JXD12" s="46"/>
      <c r="JXE12" s="46"/>
      <c r="JXF12" s="46"/>
      <c r="JXG12" s="46"/>
      <c r="JXH12" s="46"/>
      <c r="JXI12" s="46"/>
      <c r="JXJ12" s="46"/>
      <c r="JXK12" s="46"/>
      <c r="JXL12" s="46"/>
      <c r="JXM12" s="46"/>
      <c r="JXN12" s="46"/>
      <c r="JXO12" s="46"/>
      <c r="JXP12" s="46"/>
      <c r="JXQ12" s="46"/>
      <c r="JXR12" s="46"/>
      <c r="JXS12" s="46"/>
      <c r="JXT12" s="46"/>
      <c r="JXU12" s="46"/>
      <c r="JXV12" s="46"/>
      <c r="JXW12" s="46"/>
      <c r="JXX12" s="46"/>
      <c r="JXY12" s="46"/>
      <c r="JXZ12" s="46"/>
      <c r="JYA12" s="46"/>
      <c r="JYB12" s="46"/>
      <c r="JYC12" s="46"/>
      <c r="JYD12" s="46"/>
      <c r="JYE12" s="46"/>
      <c r="JYF12" s="46"/>
      <c r="JYG12" s="46"/>
      <c r="JYH12" s="46"/>
      <c r="JYI12" s="46"/>
      <c r="JYJ12" s="46"/>
      <c r="JYK12" s="46"/>
      <c r="JYL12" s="46"/>
      <c r="JYM12" s="46"/>
      <c r="JYN12" s="46"/>
      <c r="JYO12" s="46"/>
      <c r="JYP12" s="46"/>
      <c r="JYQ12" s="46"/>
      <c r="JYR12" s="46"/>
      <c r="JYS12" s="46"/>
      <c r="JYT12" s="46"/>
      <c r="JYU12" s="46"/>
      <c r="JYV12" s="46"/>
      <c r="JYW12" s="46"/>
      <c r="JYX12" s="46"/>
      <c r="JYY12" s="46"/>
      <c r="JYZ12" s="46"/>
      <c r="JZA12" s="46"/>
      <c r="JZB12" s="46"/>
      <c r="JZC12" s="46"/>
      <c r="JZD12" s="46"/>
      <c r="JZE12" s="46"/>
      <c r="JZF12" s="46"/>
      <c r="JZG12" s="46"/>
      <c r="JZH12" s="46"/>
      <c r="JZI12" s="46"/>
      <c r="JZJ12" s="46"/>
      <c r="JZK12" s="46"/>
      <c r="JZL12" s="46"/>
      <c r="JZM12" s="46"/>
      <c r="JZN12" s="46"/>
      <c r="JZO12" s="46"/>
      <c r="JZP12" s="46"/>
      <c r="JZQ12" s="46"/>
      <c r="JZR12" s="46"/>
      <c r="JZS12" s="46"/>
      <c r="JZT12" s="46"/>
      <c r="JZU12" s="46"/>
      <c r="JZV12" s="46"/>
      <c r="JZW12" s="46"/>
      <c r="JZX12" s="46"/>
      <c r="JZY12" s="46"/>
      <c r="JZZ12" s="46"/>
      <c r="KAA12" s="46"/>
      <c r="KAB12" s="46"/>
      <c r="KAC12" s="46"/>
      <c r="KAD12" s="46"/>
      <c r="KAE12" s="46"/>
      <c r="KAF12" s="46"/>
      <c r="KAG12" s="46"/>
      <c r="KAH12" s="46"/>
      <c r="KAI12" s="46"/>
      <c r="KAJ12" s="46"/>
      <c r="KAK12" s="46"/>
      <c r="KAL12" s="46"/>
      <c r="KAM12" s="46"/>
      <c r="KAN12" s="46"/>
      <c r="KAO12" s="46"/>
      <c r="KAP12" s="46"/>
      <c r="KAQ12" s="46"/>
      <c r="KAR12" s="46"/>
      <c r="KAS12" s="46"/>
      <c r="KAT12" s="46"/>
      <c r="KAU12" s="46"/>
      <c r="KAV12" s="46"/>
      <c r="KAW12" s="46"/>
      <c r="KAX12" s="46"/>
      <c r="KAY12" s="46"/>
      <c r="KAZ12" s="46"/>
      <c r="KBA12" s="46"/>
      <c r="KBB12" s="46"/>
      <c r="KBC12" s="46"/>
      <c r="KBD12" s="46"/>
      <c r="KBE12" s="46"/>
      <c r="KBF12" s="46"/>
      <c r="KBG12" s="46"/>
      <c r="KBH12" s="46"/>
      <c r="KBI12" s="46"/>
      <c r="KBJ12" s="46"/>
      <c r="KBK12" s="46"/>
      <c r="KBL12" s="46"/>
      <c r="KBM12" s="46"/>
      <c r="KBN12" s="46"/>
      <c r="KBO12" s="46"/>
      <c r="KBP12" s="46"/>
      <c r="KBQ12" s="46"/>
      <c r="KBR12" s="46"/>
      <c r="KBS12" s="46"/>
      <c r="KBT12" s="46"/>
      <c r="KBU12" s="46"/>
      <c r="KBV12" s="46"/>
      <c r="KBW12" s="46"/>
      <c r="KBX12" s="46"/>
      <c r="KBY12" s="46"/>
      <c r="KBZ12" s="46"/>
      <c r="KCA12" s="46"/>
      <c r="KCB12" s="46"/>
      <c r="KCC12" s="46"/>
      <c r="KCD12" s="46"/>
      <c r="KCE12" s="46"/>
      <c r="KCF12" s="46"/>
      <c r="KCG12" s="46"/>
      <c r="KCH12" s="46"/>
      <c r="KCI12" s="46"/>
      <c r="KCJ12" s="46"/>
      <c r="KCK12" s="46"/>
      <c r="KCL12" s="46"/>
      <c r="KCM12" s="46"/>
      <c r="KCN12" s="46"/>
      <c r="KCO12" s="46"/>
      <c r="KCP12" s="46"/>
      <c r="KCQ12" s="46"/>
      <c r="KCR12" s="46"/>
      <c r="KCS12" s="46"/>
      <c r="KCT12" s="46"/>
      <c r="KCU12" s="46"/>
      <c r="KCV12" s="46"/>
      <c r="KCW12" s="46"/>
      <c r="KCX12" s="46"/>
      <c r="KCY12" s="46"/>
      <c r="KCZ12" s="46"/>
      <c r="KDA12" s="46"/>
      <c r="KDB12" s="46"/>
      <c r="KDC12" s="46"/>
      <c r="KDD12" s="46"/>
      <c r="KDE12" s="46"/>
      <c r="KDF12" s="46"/>
      <c r="KDG12" s="46"/>
      <c r="KDH12" s="46"/>
      <c r="KDI12" s="46"/>
      <c r="KDJ12" s="46"/>
      <c r="KDK12" s="46"/>
      <c r="KDL12" s="46"/>
      <c r="KDM12" s="46"/>
      <c r="KDN12" s="46"/>
      <c r="KDO12" s="46"/>
      <c r="KDP12" s="46"/>
      <c r="KDQ12" s="46"/>
      <c r="KDR12" s="46"/>
      <c r="KDS12" s="46"/>
      <c r="KDT12" s="46"/>
      <c r="KDU12" s="46"/>
      <c r="KDV12" s="46"/>
      <c r="KDW12" s="46"/>
      <c r="KDX12" s="46"/>
      <c r="KDY12" s="46"/>
      <c r="KDZ12" s="46"/>
      <c r="KEA12" s="46"/>
      <c r="KEB12" s="46"/>
      <c r="KEC12" s="46"/>
      <c r="KED12" s="46"/>
      <c r="KEE12" s="46"/>
      <c r="KEF12" s="46"/>
      <c r="KEG12" s="46"/>
      <c r="KEH12" s="46"/>
      <c r="KEI12" s="46"/>
      <c r="KEJ12" s="46"/>
      <c r="KEK12" s="46"/>
      <c r="KEL12" s="46"/>
      <c r="KEM12" s="46"/>
      <c r="KEN12" s="46"/>
      <c r="KEO12" s="46"/>
      <c r="KEP12" s="46"/>
      <c r="KEQ12" s="46"/>
      <c r="KER12" s="46"/>
      <c r="KES12" s="46"/>
      <c r="KET12" s="46"/>
      <c r="KEU12" s="46"/>
      <c r="KEV12" s="46"/>
      <c r="KEW12" s="46"/>
      <c r="KEX12" s="46"/>
      <c r="KEY12" s="46"/>
      <c r="KEZ12" s="46"/>
      <c r="KFA12" s="46"/>
      <c r="KFB12" s="46"/>
      <c r="KFC12" s="46"/>
      <c r="KFD12" s="46"/>
      <c r="KFE12" s="46"/>
      <c r="KFF12" s="46"/>
      <c r="KFG12" s="46"/>
      <c r="KFH12" s="46"/>
      <c r="KFI12" s="46"/>
      <c r="KFJ12" s="46"/>
      <c r="KFK12" s="46"/>
      <c r="KFL12" s="46"/>
      <c r="KFM12" s="46"/>
      <c r="KFN12" s="46"/>
      <c r="KFO12" s="46"/>
      <c r="KFP12" s="46"/>
      <c r="KFQ12" s="46"/>
      <c r="KFR12" s="46"/>
      <c r="KFS12" s="46"/>
      <c r="KFT12" s="46"/>
      <c r="KFU12" s="46"/>
      <c r="KFV12" s="46"/>
      <c r="KFW12" s="46"/>
      <c r="KFX12" s="46"/>
      <c r="KFY12" s="46"/>
      <c r="KFZ12" s="46"/>
      <c r="KGA12" s="46"/>
      <c r="KGB12" s="46"/>
      <c r="KGC12" s="46"/>
      <c r="KGD12" s="46"/>
      <c r="KGE12" s="46"/>
      <c r="KGF12" s="46"/>
      <c r="KGG12" s="46"/>
      <c r="KGH12" s="46"/>
      <c r="KGI12" s="46"/>
      <c r="KGJ12" s="46"/>
      <c r="KGK12" s="46"/>
      <c r="KGL12" s="46"/>
      <c r="KGM12" s="46"/>
      <c r="KGN12" s="46"/>
      <c r="KGO12" s="46"/>
      <c r="KGP12" s="46"/>
      <c r="KGQ12" s="46"/>
      <c r="KGR12" s="46"/>
      <c r="KGS12" s="46"/>
      <c r="KGT12" s="46"/>
      <c r="KGU12" s="46"/>
      <c r="KGV12" s="46"/>
      <c r="KGW12" s="46"/>
      <c r="KGX12" s="46"/>
      <c r="KGY12" s="46"/>
      <c r="KGZ12" s="46"/>
      <c r="KHA12" s="46"/>
      <c r="KHB12" s="46"/>
      <c r="KHC12" s="46"/>
      <c r="KHD12" s="46"/>
      <c r="KHE12" s="46"/>
      <c r="KHF12" s="46"/>
      <c r="KHG12" s="46"/>
      <c r="KHH12" s="46"/>
      <c r="KHI12" s="46"/>
      <c r="KHJ12" s="46"/>
      <c r="KHK12" s="46"/>
      <c r="KHL12" s="46"/>
      <c r="KHM12" s="46"/>
      <c r="KHN12" s="46"/>
      <c r="KHO12" s="46"/>
      <c r="KHP12" s="46"/>
      <c r="KHQ12" s="46"/>
      <c r="KHR12" s="46"/>
      <c r="KHS12" s="46"/>
      <c r="KHT12" s="46"/>
      <c r="KHU12" s="46"/>
      <c r="KHV12" s="46"/>
      <c r="KHW12" s="46"/>
      <c r="KHX12" s="46"/>
      <c r="KHY12" s="46"/>
      <c r="KHZ12" s="46"/>
      <c r="KIA12" s="46"/>
      <c r="KIB12" s="46"/>
      <c r="KIC12" s="46"/>
      <c r="KID12" s="46"/>
      <c r="KIE12" s="46"/>
      <c r="KIF12" s="46"/>
      <c r="KIG12" s="46"/>
      <c r="KIH12" s="46"/>
      <c r="KII12" s="46"/>
      <c r="KIJ12" s="46"/>
      <c r="KIK12" s="46"/>
      <c r="KIL12" s="46"/>
      <c r="KIM12" s="46"/>
      <c r="KIN12" s="46"/>
      <c r="KIO12" s="46"/>
      <c r="KIP12" s="46"/>
      <c r="KIQ12" s="46"/>
      <c r="KIR12" s="46"/>
      <c r="KIS12" s="46"/>
      <c r="KIT12" s="46"/>
      <c r="KIU12" s="46"/>
      <c r="KIV12" s="46"/>
      <c r="KIW12" s="46"/>
      <c r="KIX12" s="46"/>
      <c r="KIY12" s="46"/>
      <c r="KIZ12" s="46"/>
      <c r="KJA12" s="46"/>
      <c r="KJB12" s="46"/>
      <c r="KJC12" s="46"/>
      <c r="KJD12" s="46"/>
      <c r="KJE12" s="46"/>
      <c r="KJF12" s="46"/>
      <c r="KJG12" s="46"/>
      <c r="KJH12" s="46"/>
      <c r="KJI12" s="46"/>
      <c r="KJJ12" s="46"/>
      <c r="KJK12" s="46"/>
      <c r="KJL12" s="46"/>
      <c r="KJM12" s="46"/>
      <c r="KJN12" s="46"/>
      <c r="KJO12" s="46"/>
      <c r="KJP12" s="46"/>
      <c r="KJQ12" s="46"/>
      <c r="KJR12" s="46"/>
      <c r="KJS12" s="46"/>
      <c r="KJT12" s="46"/>
      <c r="KJU12" s="46"/>
      <c r="KJV12" s="46"/>
      <c r="KJW12" s="46"/>
      <c r="KJX12" s="46"/>
      <c r="KJY12" s="46"/>
      <c r="KJZ12" s="46"/>
      <c r="KKA12" s="46"/>
      <c r="KKB12" s="46"/>
      <c r="KKC12" s="46"/>
      <c r="KKD12" s="46"/>
      <c r="KKE12" s="46"/>
      <c r="KKF12" s="46"/>
      <c r="KKG12" s="46"/>
      <c r="KKH12" s="46"/>
      <c r="KKI12" s="46"/>
      <c r="KKJ12" s="46"/>
      <c r="KKK12" s="46"/>
      <c r="KKL12" s="46"/>
      <c r="KKM12" s="46"/>
      <c r="KKN12" s="46"/>
      <c r="KKO12" s="46"/>
      <c r="KKP12" s="46"/>
      <c r="KKQ12" s="46"/>
      <c r="KKR12" s="46"/>
      <c r="KKS12" s="46"/>
      <c r="KKT12" s="46"/>
      <c r="KKU12" s="46"/>
      <c r="KKV12" s="46"/>
      <c r="KKW12" s="46"/>
      <c r="KKX12" s="46"/>
      <c r="KKY12" s="46"/>
      <c r="KKZ12" s="46"/>
      <c r="KLA12" s="46"/>
      <c r="KLB12" s="46"/>
      <c r="KLC12" s="46"/>
      <c r="KLD12" s="46"/>
      <c r="KLE12" s="46"/>
      <c r="KLF12" s="46"/>
      <c r="KLG12" s="46"/>
      <c r="KLH12" s="46"/>
      <c r="KLI12" s="46"/>
      <c r="KLJ12" s="46"/>
      <c r="KLK12" s="46"/>
      <c r="KLL12" s="46"/>
      <c r="KLM12" s="46"/>
      <c r="KLN12" s="46"/>
      <c r="KLO12" s="46"/>
      <c r="KLP12" s="46"/>
      <c r="KLQ12" s="46"/>
      <c r="KLR12" s="46"/>
      <c r="KLS12" s="46"/>
      <c r="KLT12" s="46"/>
      <c r="KLU12" s="46"/>
      <c r="KLV12" s="46"/>
      <c r="KLW12" s="46"/>
      <c r="KLX12" s="46"/>
      <c r="KLY12" s="46"/>
      <c r="KLZ12" s="46"/>
      <c r="KMA12" s="46"/>
      <c r="KMB12" s="46"/>
      <c r="KMC12" s="46"/>
      <c r="KMD12" s="46"/>
      <c r="KME12" s="46"/>
      <c r="KMF12" s="46"/>
      <c r="KMG12" s="46"/>
      <c r="KMH12" s="46"/>
      <c r="KMI12" s="46"/>
      <c r="KMJ12" s="46"/>
      <c r="KMK12" s="46"/>
      <c r="KML12" s="46"/>
      <c r="KMM12" s="46"/>
      <c r="KMN12" s="46"/>
      <c r="KMO12" s="46"/>
      <c r="KMP12" s="46"/>
      <c r="KMQ12" s="46"/>
      <c r="KMR12" s="46"/>
      <c r="KMS12" s="46"/>
      <c r="KMT12" s="46"/>
      <c r="KMU12" s="46"/>
      <c r="KMV12" s="46"/>
      <c r="KMW12" s="46"/>
      <c r="KMX12" s="46"/>
      <c r="KMY12" s="46"/>
      <c r="KMZ12" s="46"/>
      <c r="KNA12" s="46"/>
      <c r="KNB12" s="46"/>
      <c r="KNC12" s="46"/>
      <c r="KND12" s="46"/>
      <c r="KNE12" s="46"/>
      <c r="KNF12" s="46"/>
      <c r="KNG12" s="46"/>
      <c r="KNH12" s="46"/>
      <c r="KNI12" s="46"/>
      <c r="KNJ12" s="46"/>
      <c r="KNK12" s="46"/>
      <c r="KNL12" s="46"/>
      <c r="KNM12" s="46"/>
      <c r="KNN12" s="46"/>
      <c r="KNO12" s="46"/>
      <c r="KNP12" s="46"/>
      <c r="KNQ12" s="46"/>
      <c r="KNR12" s="46"/>
      <c r="KNS12" s="46"/>
      <c r="KNT12" s="46"/>
      <c r="KNU12" s="46"/>
      <c r="KNV12" s="46"/>
      <c r="KNW12" s="46"/>
      <c r="KNX12" s="46"/>
      <c r="KNY12" s="46"/>
      <c r="KNZ12" s="46"/>
      <c r="KOA12" s="46"/>
      <c r="KOB12" s="46"/>
      <c r="KOC12" s="46"/>
      <c r="KOD12" s="46"/>
      <c r="KOE12" s="46"/>
      <c r="KOF12" s="46"/>
      <c r="KOG12" s="46"/>
      <c r="KOH12" s="46"/>
      <c r="KOI12" s="46"/>
      <c r="KOJ12" s="46"/>
      <c r="KOK12" s="46"/>
      <c r="KOL12" s="46"/>
      <c r="KOM12" s="46"/>
      <c r="KON12" s="46"/>
      <c r="KOO12" s="46"/>
      <c r="KOP12" s="46"/>
      <c r="KOQ12" s="46"/>
      <c r="KOR12" s="46"/>
      <c r="KOS12" s="46"/>
      <c r="KOT12" s="46"/>
      <c r="KOU12" s="46"/>
      <c r="KOV12" s="46"/>
      <c r="KOW12" s="46"/>
      <c r="KOX12" s="46"/>
      <c r="KOY12" s="46"/>
      <c r="KOZ12" s="46"/>
      <c r="KPA12" s="46"/>
      <c r="KPB12" s="46"/>
      <c r="KPC12" s="46"/>
      <c r="KPD12" s="46"/>
      <c r="KPE12" s="46"/>
      <c r="KPF12" s="46"/>
      <c r="KPG12" s="46"/>
      <c r="KPH12" s="46"/>
      <c r="KPI12" s="46"/>
      <c r="KPJ12" s="46"/>
      <c r="KPK12" s="46"/>
      <c r="KPL12" s="46"/>
      <c r="KPM12" s="46"/>
      <c r="KPN12" s="46"/>
      <c r="KPO12" s="46"/>
      <c r="KPP12" s="46"/>
      <c r="KPQ12" s="46"/>
      <c r="KPR12" s="46"/>
      <c r="KPS12" s="46"/>
      <c r="KPT12" s="46"/>
      <c r="KPU12" s="46"/>
      <c r="KPV12" s="46"/>
      <c r="KPW12" s="46"/>
      <c r="KPX12" s="46"/>
      <c r="KPY12" s="46"/>
      <c r="KPZ12" s="46"/>
      <c r="KQA12" s="46"/>
      <c r="KQB12" s="46"/>
      <c r="KQC12" s="46"/>
      <c r="KQD12" s="46"/>
      <c r="KQE12" s="46"/>
      <c r="KQF12" s="46"/>
      <c r="KQG12" s="46"/>
      <c r="KQH12" s="46"/>
      <c r="KQI12" s="46"/>
      <c r="KQJ12" s="46"/>
      <c r="KQK12" s="46"/>
      <c r="KQL12" s="46"/>
      <c r="KQM12" s="46"/>
      <c r="KQN12" s="46"/>
      <c r="KQO12" s="46"/>
      <c r="KQP12" s="46"/>
      <c r="KQQ12" s="46"/>
      <c r="KQR12" s="46"/>
      <c r="KQS12" s="46"/>
      <c r="KQT12" s="46"/>
      <c r="KQU12" s="46"/>
      <c r="KQV12" s="46"/>
      <c r="KQW12" s="46"/>
      <c r="KQX12" s="46"/>
      <c r="KQY12" s="46"/>
      <c r="KQZ12" s="46"/>
      <c r="KRA12" s="46"/>
      <c r="KRB12" s="46"/>
      <c r="KRC12" s="46"/>
      <c r="KRD12" s="46"/>
      <c r="KRE12" s="46"/>
      <c r="KRF12" s="46"/>
      <c r="KRG12" s="46"/>
      <c r="KRH12" s="46"/>
      <c r="KRI12" s="46"/>
      <c r="KRJ12" s="46"/>
      <c r="KRK12" s="46"/>
      <c r="KRL12" s="46"/>
      <c r="KRM12" s="46"/>
      <c r="KRN12" s="46"/>
      <c r="KRO12" s="46"/>
      <c r="KRP12" s="46"/>
      <c r="KRQ12" s="46"/>
      <c r="KRR12" s="46"/>
      <c r="KRS12" s="46"/>
      <c r="KRT12" s="46"/>
      <c r="KRU12" s="46"/>
      <c r="KRV12" s="46"/>
      <c r="KRW12" s="46"/>
      <c r="KRX12" s="46"/>
      <c r="KRY12" s="46"/>
      <c r="KRZ12" s="46"/>
      <c r="KSA12" s="46"/>
      <c r="KSB12" s="46"/>
      <c r="KSC12" s="46"/>
      <c r="KSD12" s="46"/>
      <c r="KSE12" s="46"/>
      <c r="KSF12" s="46"/>
      <c r="KSG12" s="46"/>
      <c r="KSH12" s="46"/>
      <c r="KSI12" s="46"/>
      <c r="KSJ12" s="46"/>
      <c r="KSK12" s="46"/>
      <c r="KSL12" s="46"/>
      <c r="KSM12" s="46"/>
      <c r="KSN12" s="46"/>
      <c r="KSO12" s="46"/>
      <c r="KSP12" s="46"/>
      <c r="KSQ12" s="46"/>
      <c r="KSR12" s="46"/>
      <c r="KSS12" s="46"/>
      <c r="KST12" s="46"/>
      <c r="KSU12" s="46"/>
      <c r="KSV12" s="46"/>
      <c r="KSW12" s="46"/>
      <c r="KSX12" s="46"/>
      <c r="KSY12" s="46"/>
      <c r="KSZ12" s="46"/>
      <c r="KTA12" s="46"/>
      <c r="KTB12" s="46"/>
      <c r="KTC12" s="46"/>
      <c r="KTD12" s="46"/>
      <c r="KTE12" s="46"/>
      <c r="KTF12" s="46"/>
      <c r="KTG12" s="46"/>
      <c r="KTH12" s="46"/>
      <c r="KTI12" s="46"/>
      <c r="KTJ12" s="46"/>
      <c r="KTK12" s="46"/>
      <c r="KTL12" s="46"/>
      <c r="KTM12" s="46"/>
      <c r="KTN12" s="46"/>
      <c r="KTO12" s="46"/>
      <c r="KTP12" s="46"/>
      <c r="KTQ12" s="46"/>
      <c r="KTR12" s="46"/>
      <c r="KTS12" s="46"/>
      <c r="KTT12" s="46"/>
      <c r="KTU12" s="46"/>
      <c r="KTV12" s="46"/>
      <c r="KTW12" s="46"/>
      <c r="KTX12" s="46"/>
      <c r="KTY12" s="46"/>
      <c r="KTZ12" s="46"/>
      <c r="KUA12" s="46"/>
      <c r="KUB12" s="46"/>
      <c r="KUC12" s="46"/>
      <c r="KUD12" s="46"/>
      <c r="KUE12" s="46"/>
      <c r="KUF12" s="46"/>
      <c r="KUG12" s="46"/>
      <c r="KUH12" s="46"/>
      <c r="KUI12" s="46"/>
      <c r="KUJ12" s="46"/>
      <c r="KUK12" s="46"/>
      <c r="KUL12" s="46"/>
      <c r="KUM12" s="46"/>
      <c r="KUN12" s="46"/>
      <c r="KUO12" s="46"/>
      <c r="KUP12" s="46"/>
      <c r="KUQ12" s="46"/>
      <c r="KUR12" s="46"/>
      <c r="KUS12" s="46"/>
      <c r="KUT12" s="46"/>
      <c r="KUU12" s="46"/>
      <c r="KUV12" s="46"/>
      <c r="KUW12" s="46"/>
      <c r="KUX12" s="46"/>
      <c r="KUY12" s="46"/>
      <c r="KUZ12" s="46"/>
      <c r="KVA12" s="46"/>
      <c r="KVB12" s="46"/>
      <c r="KVC12" s="46"/>
      <c r="KVD12" s="46"/>
      <c r="KVE12" s="46"/>
      <c r="KVF12" s="46"/>
      <c r="KVG12" s="46"/>
      <c r="KVH12" s="46"/>
      <c r="KVI12" s="46"/>
      <c r="KVJ12" s="46"/>
      <c r="KVK12" s="46"/>
      <c r="KVL12" s="46"/>
      <c r="KVM12" s="46"/>
      <c r="KVN12" s="46"/>
      <c r="KVO12" s="46"/>
      <c r="KVP12" s="46"/>
      <c r="KVQ12" s="46"/>
      <c r="KVR12" s="46"/>
      <c r="KVS12" s="46"/>
      <c r="KVT12" s="46"/>
      <c r="KVU12" s="46"/>
      <c r="KVV12" s="46"/>
      <c r="KVW12" s="46"/>
      <c r="KVX12" s="46"/>
      <c r="KVY12" s="46"/>
      <c r="KVZ12" s="46"/>
      <c r="KWA12" s="46"/>
      <c r="KWB12" s="46"/>
      <c r="KWC12" s="46"/>
      <c r="KWD12" s="46"/>
      <c r="KWE12" s="46"/>
      <c r="KWF12" s="46"/>
      <c r="KWG12" s="46"/>
      <c r="KWH12" s="46"/>
      <c r="KWI12" s="46"/>
      <c r="KWJ12" s="46"/>
      <c r="KWK12" s="46"/>
      <c r="KWL12" s="46"/>
      <c r="KWM12" s="46"/>
      <c r="KWN12" s="46"/>
      <c r="KWO12" s="46"/>
      <c r="KWP12" s="46"/>
      <c r="KWQ12" s="46"/>
      <c r="KWR12" s="46"/>
      <c r="KWS12" s="46"/>
      <c r="KWT12" s="46"/>
      <c r="KWU12" s="46"/>
      <c r="KWV12" s="46"/>
      <c r="KWW12" s="46"/>
      <c r="KWX12" s="46"/>
      <c r="KWY12" s="46"/>
      <c r="KWZ12" s="46"/>
      <c r="KXA12" s="46"/>
      <c r="KXB12" s="46"/>
      <c r="KXC12" s="46"/>
      <c r="KXD12" s="46"/>
      <c r="KXE12" s="46"/>
      <c r="KXF12" s="46"/>
      <c r="KXG12" s="46"/>
      <c r="KXH12" s="46"/>
      <c r="KXI12" s="46"/>
      <c r="KXJ12" s="46"/>
      <c r="KXK12" s="46"/>
      <c r="KXL12" s="46"/>
      <c r="KXM12" s="46"/>
      <c r="KXN12" s="46"/>
      <c r="KXO12" s="46"/>
      <c r="KXP12" s="46"/>
      <c r="KXQ12" s="46"/>
      <c r="KXR12" s="46"/>
      <c r="KXS12" s="46"/>
      <c r="KXT12" s="46"/>
      <c r="KXU12" s="46"/>
      <c r="KXV12" s="46"/>
      <c r="KXW12" s="46"/>
      <c r="KXX12" s="46"/>
      <c r="KXY12" s="46"/>
      <c r="KXZ12" s="46"/>
      <c r="KYA12" s="46"/>
      <c r="KYB12" s="46"/>
      <c r="KYC12" s="46"/>
      <c r="KYD12" s="46"/>
      <c r="KYE12" s="46"/>
      <c r="KYF12" s="46"/>
      <c r="KYG12" s="46"/>
      <c r="KYH12" s="46"/>
      <c r="KYI12" s="46"/>
      <c r="KYJ12" s="46"/>
      <c r="KYK12" s="46"/>
      <c r="KYL12" s="46"/>
      <c r="KYM12" s="46"/>
      <c r="KYN12" s="46"/>
      <c r="KYO12" s="46"/>
      <c r="KYP12" s="46"/>
      <c r="KYQ12" s="46"/>
      <c r="KYR12" s="46"/>
      <c r="KYS12" s="46"/>
      <c r="KYT12" s="46"/>
      <c r="KYU12" s="46"/>
      <c r="KYV12" s="46"/>
      <c r="KYW12" s="46"/>
      <c r="KYX12" s="46"/>
      <c r="KYY12" s="46"/>
      <c r="KYZ12" s="46"/>
      <c r="KZA12" s="46"/>
      <c r="KZB12" s="46"/>
      <c r="KZC12" s="46"/>
      <c r="KZD12" s="46"/>
      <c r="KZE12" s="46"/>
      <c r="KZF12" s="46"/>
      <c r="KZG12" s="46"/>
      <c r="KZH12" s="46"/>
      <c r="KZI12" s="46"/>
      <c r="KZJ12" s="46"/>
      <c r="KZK12" s="46"/>
      <c r="KZL12" s="46"/>
      <c r="KZM12" s="46"/>
      <c r="KZN12" s="46"/>
      <c r="KZO12" s="46"/>
      <c r="KZP12" s="46"/>
      <c r="KZQ12" s="46"/>
      <c r="KZR12" s="46"/>
      <c r="KZS12" s="46"/>
      <c r="KZT12" s="46"/>
      <c r="KZU12" s="46"/>
      <c r="KZV12" s="46"/>
      <c r="KZW12" s="46"/>
      <c r="KZX12" s="46"/>
      <c r="KZY12" s="46"/>
      <c r="KZZ12" s="46"/>
      <c r="LAA12" s="46"/>
      <c r="LAB12" s="46"/>
      <c r="LAC12" s="46"/>
      <c r="LAD12" s="46"/>
      <c r="LAE12" s="46"/>
      <c r="LAF12" s="46"/>
      <c r="LAG12" s="46"/>
      <c r="LAH12" s="46"/>
      <c r="LAI12" s="46"/>
      <c r="LAJ12" s="46"/>
      <c r="LAK12" s="46"/>
      <c r="LAL12" s="46"/>
      <c r="LAM12" s="46"/>
      <c r="LAN12" s="46"/>
      <c r="LAO12" s="46"/>
      <c r="LAP12" s="46"/>
      <c r="LAQ12" s="46"/>
      <c r="LAR12" s="46"/>
      <c r="LAS12" s="46"/>
      <c r="LAT12" s="46"/>
      <c r="LAU12" s="46"/>
      <c r="LAV12" s="46"/>
      <c r="LAW12" s="46"/>
      <c r="LAX12" s="46"/>
      <c r="LAY12" s="46"/>
      <c r="LAZ12" s="46"/>
      <c r="LBA12" s="46"/>
      <c r="LBB12" s="46"/>
      <c r="LBC12" s="46"/>
      <c r="LBD12" s="46"/>
      <c r="LBE12" s="46"/>
      <c r="LBF12" s="46"/>
      <c r="LBG12" s="46"/>
      <c r="LBH12" s="46"/>
      <c r="LBI12" s="46"/>
      <c r="LBJ12" s="46"/>
      <c r="LBK12" s="46"/>
      <c r="LBL12" s="46"/>
      <c r="LBM12" s="46"/>
      <c r="LBN12" s="46"/>
      <c r="LBO12" s="46"/>
      <c r="LBP12" s="46"/>
      <c r="LBQ12" s="46"/>
      <c r="LBR12" s="46"/>
      <c r="LBS12" s="46"/>
      <c r="LBT12" s="46"/>
      <c r="LBU12" s="46"/>
      <c r="LBV12" s="46"/>
      <c r="LBW12" s="46"/>
      <c r="LBX12" s="46"/>
      <c r="LBY12" s="46"/>
      <c r="LBZ12" s="46"/>
      <c r="LCA12" s="46"/>
      <c r="LCB12" s="46"/>
      <c r="LCC12" s="46"/>
      <c r="LCD12" s="46"/>
      <c r="LCE12" s="46"/>
      <c r="LCF12" s="46"/>
      <c r="LCG12" s="46"/>
      <c r="LCH12" s="46"/>
      <c r="LCI12" s="46"/>
      <c r="LCJ12" s="46"/>
      <c r="LCK12" s="46"/>
      <c r="LCL12" s="46"/>
      <c r="LCM12" s="46"/>
      <c r="LCN12" s="46"/>
      <c r="LCO12" s="46"/>
      <c r="LCP12" s="46"/>
      <c r="LCQ12" s="46"/>
      <c r="LCR12" s="46"/>
      <c r="LCS12" s="46"/>
      <c r="LCT12" s="46"/>
      <c r="LCU12" s="46"/>
      <c r="LCV12" s="46"/>
      <c r="LCW12" s="46"/>
      <c r="LCX12" s="46"/>
      <c r="LCY12" s="46"/>
      <c r="LCZ12" s="46"/>
      <c r="LDA12" s="46"/>
      <c r="LDB12" s="46"/>
      <c r="LDC12" s="46"/>
      <c r="LDD12" s="46"/>
      <c r="LDE12" s="46"/>
      <c r="LDF12" s="46"/>
      <c r="LDG12" s="46"/>
      <c r="LDH12" s="46"/>
      <c r="LDI12" s="46"/>
      <c r="LDJ12" s="46"/>
      <c r="LDK12" s="46"/>
      <c r="LDL12" s="46"/>
      <c r="LDM12" s="46"/>
      <c r="LDN12" s="46"/>
      <c r="LDO12" s="46"/>
      <c r="LDP12" s="46"/>
      <c r="LDQ12" s="46"/>
      <c r="LDR12" s="46"/>
      <c r="LDS12" s="46"/>
      <c r="LDT12" s="46"/>
      <c r="LDU12" s="46"/>
      <c r="LDV12" s="46"/>
      <c r="LDW12" s="46"/>
      <c r="LDX12" s="46"/>
      <c r="LDY12" s="46"/>
      <c r="LDZ12" s="46"/>
      <c r="LEA12" s="46"/>
      <c r="LEB12" s="46"/>
      <c r="LEC12" s="46"/>
      <c r="LED12" s="46"/>
      <c r="LEE12" s="46"/>
      <c r="LEF12" s="46"/>
      <c r="LEG12" s="46"/>
      <c r="LEH12" s="46"/>
      <c r="LEI12" s="46"/>
      <c r="LEJ12" s="46"/>
      <c r="LEK12" s="46"/>
      <c r="LEL12" s="46"/>
      <c r="LEM12" s="46"/>
      <c r="LEN12" s="46"/>
      <c r="LEO12" s="46"/>
      <c r="LEP12" s="46"/>
      <c r="LEQ12" s="46"/>
      <c r="LER12" s="46"/>
      <c r="LES12" s="46"/>
      <c r="LET12" s="46"/>
      <c r="LEU12" s="46"/>
      <c r="LEV12" s="46"/>
      <c r="LEW12" s="46"/>
      <c r="LEX12" s="46"/>
      <c r="LEY12" s="46"/>
      <c r="LEZ12" s="46"/>
      <c r="LFA12" s="46"/>
      <c r="LFB12" s="46"/>
      <c r="LFC12" s="46"/>
      <c r="LFD12" s="46"/>
      <c r="LFE12" s="46"/>
      <c r="LFF12" s="46"/>
      <c r="LFG12" s="46"/>
      <c r="LFH12" s="46"/>
      <c r="LFI12" s="46"/>
      <c r="LFJ12" s="46"/>
      <c r="LFK12" s="46"/>
      <c r="LFL12" s="46"/>
      <c r="LFM12" s="46"/>
      <c r="LFN12" s="46"/>
      <c r="LFO12" s="46"/>
      <c r="LFP12" s="46"/>
      <c r="LFQ12" s="46"/>
      <c r="LFR12" s="46"/>
      <c r="LFS12" s="46"/>
      <c r="LFT12" s="46"/>
      <c r="LFU12" s="46"/>
      <c r="LFV12" s="46"/>
      <c r="LFW12" s="46"/>
      <c r="LFX12" s="46"/>
      <c r="LFY12" s="46"/>
      <c r="LFZ12" s="46"/>
      <c r="LGA12" s="46"/>
      <c r="LGB12" s="46"/>
      <c r="LGC12" s="46"/>
      <c r="LGD12" s="46"/>
      <c r="LGE12" s="46"/>
      <c r="LGF12" s="46"/>
      <c r="LGG12" s="46"/>
      <c r="LGH12" s="46"/>
      <c r="LGI12" s="46"/>
      <c r="LGJ12" s="46"/>
      <c r="LGK12" s="46"/>
      <c r="LGL12" s="46"/>
      <c r="LGM12" s="46"/>
      <c r="LGN12" s="46"/>
      <c r="LGO12" s="46"/>
      <c r="LGP12" s="46"/>
      <c r="LGQ12" s="46"/>
      <c r="LGR12" s="46"/>
      <c r="LGS12" s="46"/>
      <c r="LGT12" s="46"/>
      <c r="LGU12" s="46"/>
      <c r="LGV12" s="46"/>
      <c r="LGW12" s="46"/>
      <c r="LGX12" s="46"/>
      <c r="LGY12" s="46"/>
      <c r="LGZ12" s="46"/>
      <c r="LHA12" s="46"/>
      <c r="LHB12" s="46"/>
      <c r="LHC12" s="46"/>
      <c r="LHD12" s="46"/>
      <c r="LHE12" s="46"/>
      <c r="LHF12" s="46"/>
      <c r="LHG12" s="46"/>
      <c r="LHH12" s="46"/>
      <c r="LHI12" s="46"/>
      <c r="LHJ12" s="46"/>
      <c r="LHK12" s="46"/>
      <c r="LHL12" s="46"/>
      <c r="LHM12" s="46"/>
      <c r="LHN12" s="46"/>
      <c r="LHO12" s="46"/>
      <c r="LHP12" s="46"/>
      <c r="LHQ12" s="46"/>
      <c r="LHR12" s="46"/>
      <c r="LHS12" s="46"/>
      <c r="LHT12" s="46"/>
      <c r="LHU12" s="46"/>
      <c r="LHV12" s="46"/>
      <c r="LHW12" s="46"/>
      <c r="LHX12" s="46"/>
      <c r="LHY12" s="46"/>
      <c r="LHZ12" s="46"/>
      <c r="LIA12" s="46"/>
      <c r="LIB12" s="46"/>
      <c r="LIC12" s="46"/>
      <c r="LID12" s="46"/>
      <c r="LIE12" s="46"/>
      <c r="LIF12" s="46"/>
      <c r="LIG12" s="46"/>
      <c r="LIH12" s="46"/>
      <c r="LII12" s="46"/>
      <c r="LIJ12" s="46"/>
      <c r="LIK12" s="46"/>
      <c r="LIL12" s="46"/>
      <c r="LIM12" s="46"/>
      <c r="LIN12" s="46"/>
      <c r="LIO12" s="46"/>
      <c r="LIP12" s="46"/>
      <c r="LIQ12" s="46"/>
      <c r="LIR12" s="46"/>
      <c r="LIS12" s="46"/>
      <c r="LIT12" s="46"/>
      <c r="LIU12" s="46"/>
      <c r="LIV12" s="46"/>
      <c r="LIW12" s="46"/>
      <c r="LIX12" s="46"/>
      <c r="LIY12" s="46"/>
      <c r="LIZ12" s="46"/>
      <c r="LJA12" s="46"/>
      <c r="LJB12" s="46"/>
      <c r="LJC12" s="46"/>
      <c r="LJD12" s="46"/>
      <c r="LJE12" s="46"/>
      <c r="LJF12" s="46"/>
      <c r="LJG12" s="46"/>
      <c r="LJH12" s="46"/>
      <c r="LJI12" s="46"/>
      <c r="LJJ12" s="46"/>
      <c r="LJK12" s="46"/>
      <c r="LJL12" s="46"/>
      <c r="LJM12" s="46"/>
      <c r="LJN12" s="46"/>
      <c r="LJO12" s="46"/>
      <c r="LJP12" s="46"/>
      <c r="LJQ12" s="46"/>
      <c r="LJR12" s="46"/>
      <c r="LJS12" s="46"/>
      <c r="LJT12" s="46"/>
      <c r="LJU12" s="46"/>
      <c r="LJV12" s="46"/>
      <c r="LJW12" s="46"/>
      <c r="LJX12" s="46"/>
      <c r="LJY12" s="46"/>
      <c r="LJZ12" s="46"/>
      <c r="LKA12" s="46"/>
      <c r="LKB12" s="46"/>
      <c r="LKC12" s="46"/>
      <c r="LKD12" s="46"/>
      <c r="LKE12" s="46"/>
      <c r="LKF12" s="46"/>
      <c r="LKG12" s="46"/>
      <c r="LKH12" s="46"/>
      <c r="LKI12" s="46"/>
      <c r="LKJ12" s="46"/>
      <c r="LKK12" s="46"/>
      <c r="LKL12" s="46"/>
      <c r="LKM12" s="46"/>
      <c r="LKN12" s="46"/>
      <c r="LKO12" s="46"/>
      <c r="LKP12" s="46"/>
      <c r="LKQ12" s="46"/>
      <c r="LKR12" s="46"/>
      <c r="LKS12" s="46"/>
      <c r="LKT12" s="46"/>
      <c r="LKU12" s="46"/>
      <c r="LKV12" s="46"/>
      <c r="LKW12" s="46"/>
      <c r="LKX12" s="46"/>
      <c r="LKY12" s="46"/>
      <c r="LKZ12" s="46"/>
      <c r="LLA12" s="46"/>
      <c r="LLB12" s="46"/>
      <c r="LLC12" s="46"/>
      <c r="LLD12" s="46"/>
      <c r="LLE12" s="46"/>
      <c r="LLF12" s="46"/>
      <c r="LLG12" s="46"/>
      <c r="LLH12" s="46"/>
      <c r="LLI12" s="46"/>
      <c r="LLJ12" s="46"/>
      <c r="LLK12" s="46"/>
      <c r="LLL12" s="46"/>
      <c r="LLM12" s="46"/>
      <c r="LLN12" s="46"/>
      <c r="LLO12" s="46"/>
      <c r="LLP12" s="46"/>
      <c r="LLQ12" s="46"/>
      <c r="LLR12" s="46"/>
      <c r="LLS12" s="46"/>
      <c r="LLT12" s="46"/>
      <c r="LLU12" s="46"/>
      <c r="LLV12" s="46"/>
      <c r="LLW12" s="46"/>
      <c r="LLX12" s="46"/>
      <c r="LLY12" s="46"/>
      <c r="LLZ12" s="46"/>
      <c r="LMA12" s="46"/>
      <c r="LMB12" s="46"/>
      <c r="LMC12" s="46"/>
      <c r="LMD12" s="46"/>
      <c r="LME12" s="46"/>
      <c r="LMF12" s="46"/>
      <c r="LMG12" s="46"/>
      <c r="LMH12" s="46"/>
      <c r="LMI12" s="46"/>
      <c r="LMJ12" s="46"/>
      <c r="LMK12" s="46"/>
      <c r="LML12" s="46"/>
      <c r="LMM12" s="46"/>
      <c r="LMN12" s="46"/>
      <c r="LMO12" s="46"/>
      <c r="LMP12" s="46"/>
      <c r="LMQ12" s="46"/>
      <c r="LMR12" s="46"/>
      <c r="LMS12" s="46"/>
      <c r="LMT12" s="46"/>
      <c r="LMU12" s="46"/>
      <c r="LMV12" s="46"/>
      <c r="LMW12" s="46"/>
      <c r="LMX12" s="46"/>
      <c r="LMY12" s="46"/>
      <c r="LMZ12" s="46"/>
      <c r="LNA12" s="46"/>
      <c r="LNB12" s="46"/>
      <c r="LNC12" s="46"/>
      <c r="LND12" s="46"/>
      <c r="LNE12" s="46"/>
      <c r="LNF12" s="46"/>
      <c r="LNG12" s="46"/>
      <c r="LNH12" s="46"/>
      <c r="LNI12" s="46"/>
      <c r="LNJ12" s="46"/>
      <c r="LNK12" s="46"/>
      <c r="LNL12" s="46"/>
      <c r="LNM12" s="46"/>
      <c r="LNN12" s="46"/>
      <c r="LNO12" s="46"/>
      <c r="LNP12" s="46"/>
      <c r="LNQ12" s="46"/>
      <c r="LNR12" s="46"/>
      <c r="LNS12" s="46"/>
      <c r="LNT12" s="46"/>
      <c r="LNU12" s="46"/>
      <c r="LNV12" s="46"/>
      <c r="LNW12" s="46"/>
      <c r="LNX12" s="46"/>
      <c r="LNY12" s="46"/>
      <c r="LNZ12" s="46"/>
      <c r="LOA12" s="46"/>
      <c r="LOB12" s="46"/>
      <c r="LOC12" s="46"/>
      <c r="LOD12" s="46"/>
      <c r="LOE12" s="46"/>
      <c r="LOF12" s="46"/>
      <c r="LOG12" s="46"/>
      <c r="LOH12" s="46"/>
      <c r="LOI12" s="46"/>
      <c r="LOJ12" s="46"/>
      <c r="LOK12" s="46"/>
      <c r="LOL12" s="46"/>
      <c r="LOM12" s="46"/>
      <c r="LON12" s="46"/>
      <c r="LOO12" s="46"/>
      <c r="LOP12" s="46"/>
      <c r="LOQ12" s="46"/>
      <c r="LOR12" s="46"/>
      <c r="LOS12" s="46"/>
      <c r="LOT12" s="46"/>
      <c r="LOU12" s="46"/>
      <c r="LOV12" s="46"/>
      <c r="LOW12" s="46"/>
      <c r="LOX12" s="46"/>
      <c r="LOY12" s="46"/>
      <c r="LOZ12" s="46"/>
      <c r="LPA12" s="46"/>
      <c r="LPB12" s="46"/>
      <c r="LPC12" s="46"/>
      <c r="LPD12" s="46"/>
      <c r="LPE12" s="46"/>
      <c r="LPF12" s="46"/>
      <c r="LPG12" s="46"/>
      <c r="LPH12" s="46"/>
      <c r="LPI12" s="46"/>
      <c r="LPJ12" s="46"/>
      <c r="LPK12" s="46"/>
      <c r="LPL12" s="46"/>
      <c r="LPM12" s="46"/>
      <c r="LPN12" s="46"/>
      <c r="LPO12" s="46"/>
      <c r="LPP12" s="46"/>
      <c r="LPQ12" s="46"/>
      <c r="LPR12" s="46"/>
      <c r="LPS12" s="46"/>
      <c r="LPT12" s="46"/>
      <c r="LPU12" s="46"/>
      <c r="LPV12" s="46"/>
      <c r="LPW12" s="46"/>
      <c r="LPX12" s="46"/>
      <c r="LPY12" s="46"/>
      <c r="LPZ12" s="46"/>
      <c r="LQA12" s="46"/>
      <c r="LQB12" s="46"/>
      <c r="LQC12" s="46"/>
      <c r="LQD12" s="46"/>
      <c r="LQE12" s="46"/>
      <c r="LQF12" s="46"/>
      <c r="LQG12" s="46"/>
      <c r="LQH12" s="46"/>
      <c r="LQI12" s="46"/>
      <c r="LQJ12" s="46"/>
      <c r="LQK12" s="46"/>
      <c r="LQL12" s="46"/>
      <c r="LQM12" s="46"/>
      <c r="LQN12" s="46"/>
      <c r="LQO12" s="46"/>
      <c r="LQP12" s="46"/>
      <c r="LQQ12" s="46"/>
      <c r="LQR12" s="46"/>
      <c r="LQS12" s="46"/>
      <c r="LQT12" s="46"/>
      <c r="LQU12" s="46"/>
      <c r="LQV12" s="46"/>
      <c r="LQW12" s="46"/>
      <c r="LQX12" s="46"/>
      <c r="LQY12" s="46"/>
      <c r="LQZ12" s="46"/>
      <c r="LRA12" s="46"/>
      <c r="LRB12" s="46"/>
      <c r="LRC12" s="46"/>
      <c r="LRD12" s="46"/>
      <c r="LRE12" s="46"/>
      <c r="LRF12" s="46"/>
      <c r="LRG12" s="46"/>
      <c r="LRH12" s="46"/>
      <c r="LRI12" s="46"/>
      <c r="LRJ12" s="46"/>
      <c r="LRK12" s="46"/>
      <c r="LRL12" s="46"/>
      <c r="LRM12" s="46"/>
      <c r="LRN12" s="46"/>
      <c r="LRO12" s="46"/>
      <c r="LRP12" s="46"/>
      <c r="LRQ12" s="46"/>
      <c r="LRR12" s="46"/>
      <c r="LRS12" s="46"/>
      <c r="LRT12" s="46"/>
      <c r="LRU12" s="46"/>
      <c r="LRV12" s="46"/>
      <c r="LRW12" s="46"/>
      <c r="LRX12" s="46"/>
      <c r="LRY12" s="46"/>
      <c r="LRZ12" s="46"/>
      <c r="LSA12" s="46"/>
      <c r="LSB12" s="46"/>
      <c r="LSC12" s="46"/>
      <c r="LSD12" s="46"/>
      <c r="LSE12" s="46"/>
      <c r="LSF12" s="46"/>
      <c r="LSG12" s="46"/>
      <c r="LSH12" s="46"/>
      <c r="LSI12" s="46"/>
      <c r="LSJ12" s="46"/>
      <c r="LSK12" s="46"/>
      <c r="LSL12" s="46"/>
      <c r="LSM12" s="46"/>
      <c r="LSN12" s="46"/>
      <c r="LSO12" s="46"/>
      <c r="LSP12" s="46"/>
      <c r="LSQ12" s="46"/>
      <c r="LSR12" s="46"/>
      <c r="LSS12" s="46"/>
      <c r="LST12" s="46"/>
      <c r="LSU12" s="46"/>
      <c r="LSV12" s="46"/>
      <c r="LSW12" s="46"/>
      <c r="LSX12" s="46"/>
      <c r="LSY12" s="46"/>
      <c r="LSZ12" s="46"/>
      <c r="LTA12" s="46"/>
      <c r="LTB12" s="46"/>
      <c r="LTC12" s="46"/>
      <c r="LTD12" s="46"/>
      <c r="LTE12" s="46"/>
      <c r="LTF12" s="46"/>
      <c r="LTG12" s="46"/>
      <c r="LTH12" s="46"/>
      <c r="LTI12" s="46"/>
      <c r="LTJ12" s="46"/>
      <c r="LTK12" s="46"/>
      <c r="LTL12" s="46"/>
      <c r="LTM12" s="46"/>
      <c r="LTN12" s="46"/>
      <c r="LTO12" s="46"/>
      <c r="LTP12" s="46"/>
      <c r="LTQ12" s="46"/>
      <c r="LTR12" s="46"/>
      <c r="LTS12" s="46"/>
      <c r="LTT12" s="46"/>
      <c r="LTU12" s="46"/>
      <c r="LTV12" s="46"/>
      <c r="LTW12" s="46"/>
      <c r="LTX12" s="46"/>
      <c r="LTY12" s="46"/>
      <c r="LTZ12" s="46"/>
      <c r="LUA12" s="46"/>
      <c r="LUB12" s="46"/>
      <c r="LUC12" s="46"/>
      <c r="LUD12" s="46"/>
      <c r="LUE12" s="46"/>
      <c r="LUF12" s="46"/>
      <c r="LUG12" s="46"/>
      <c r="LUH12" s="46"/>
      <c r="LUI12" s="46"/>
      <c r="LUJ12" s="46"/>
      <c r="LUK12" s="46"/>
      <c r="LUL12" s="46"/>
      <c r="LUM12" s="46"/>
      <c r="LUN12" s="46"/>
      <c r="LUO12" s="46"/>
      <c r="LUP12" s="46"/>
      <c r="LUQ12" s="46"/>
      <c r="LUR12" s="46"/>
      <c r="LUS12" s="46"/>
      <c r="LUT12" s="46"/>
      <c r="LUU12" s="46"/>
      <c r="LUV12" s="46"/>
      <c r="LUW12" s="46"/>
      <c r="LUX12" s="46"/>
      <c r="LUY12" s="46"/>
      <c r="LUZ12" s="46"/>
      <c r="LVA12" s="46"/>
      <c r="LVB12" s="46"/>
      <c r="LVC12" s="46"/>
      <c r="LVD12" s="46"/>
      <c r="LVE12" s="46"/>
      <c r="LVF12" s="46"/>
      <c r="LVG12" s="46"/>
      <c r="LVH12" s="46"/>
      <c r="LVI12" s="46"/>
      <c r="LVJ12" s="46"/>
      <c r="LVK12" s="46"/>
      <c r="LVL12" s="46"/>
      <c r="LVM12" s="46"/>
      <c r="LVN12" s="46"/>
      <c r="LVO12" s="46"/>
      <c r="LVP12" s="46"/>
      <c r="LVQ12" s="46"/>
      <c r="LVR12" s="46"/>
      <c r="LVS12" s="46"/>
      <c r="LVT12" s="46"/>
      <c r="LVU12" s="46"/>
      <c r="LVV12" s="46"/>
      <c r="LVW12" s="46"/>
      <c r="LVX12" s="46"/>
      <c r="LVY12" s="46"/>
      <c r="LVZ12" s="46"/>
      <c r="LWA12" s="46"/>
      <c r="LWB12" s="46"/>
      <c r="LWC12" s="46"/>
      <c r="LWD12" s="46"/>
      <c r="LWE12" s="46"/>
      <c r="LWF12" s="46"/>
      <c r="LWG12" s="46"/>
      <c r="LWH12" s="46"/>
      <c r="LWI12" s="46"/>
      <c r="LWJ12" s="46"/>
      <c r="LWK12" s="46"/>
      <c r="LWL12" s="46"/>
      <c r="LWM12" s="46"/>
      <c r="LWN12" s="46"/>
      <c r="LWO12" s="46"/>
      <c r="LWP12" s="46"/>
      <c r="LWQ12" s="46"/>
      <c r="LWR12" s="46"/>
      <c r="LWS12" s="46"/>
      <c r="LWT12" s="46"/>
      <c r="LWU12" s="46"/>
      <c r="LWV12" s="46"/>
      <c r="LWW12" s="46"/>
      <c r="LWX12" s="46"/>
      <c r="LWY12" s="46"/>
      <c r="LWZ12" s="46"/>
      <c r="LXA12" s="46"/>
      <c r="LXB12" s="46"/>
      <c r="LXC12" s="46"/>
      <c r="LXD12" s="46"/>
      <c r="LXE12" s="46"/>
      <c r="LXF12" s="46"/>
      <c r="LXG12" s="46"/>
      <c r="LXH12" s="46"/>
      <c r="LXI12" s="46"/>
      <c r="LXJ12" s="46"/>
      <c r="LXK12" s="46"/>
      <c r="LXL12" s="46"/>
      <c r="LXM12" s="46"/>
      <c r="LXN12" s="46"/>
      <c r="LXO12" s="46"/>
      <c r="LXP12" s="46"/>
      <c r="LXQ12" s="46"/>
      <c r="LXR12" s="46"/>
      <c r="LXS12" s="46"/>
      <c r="LXT12" s="46"/>
      <c r="LXU12" s="46"/>
      <c r="LXV12" s="46"/>
      <c r="LXW12" s="46"/>
      <c r="LXX12" s="46"/>
      <c r="LXY12" s="46"/>
      <c r="LXZ12" s="46"/>
      <c r="LYA12" s="46"/>
      <c r="LYB12" s="46"/>
      <c r="LYC12" s="46"/>
      <c r="LYD12" s="46"/>
      <c r="LYE12" s="46"/>
      <c r="LYF12" s="46"/>
      <c r="LYG12" s="46"/>
      <c r="LYH12" s="46"/>
      <c r="LYI12" s="46"/>
      <c r="LYJ12" s="46"/>
      <c r="LYK12" s="46"/>
      <c r="LYL12" s="46"/>
      <c r="LYM12" s="46"/>
      <c r="LYN12" s="46"/>
      <c r="LYO12" s="46"/>
      <c r="LYP12" s="46"/>
      <c r="LYQ12" s="46"/>
      <c r="LYR12" s="46"/>
      <c r="LYS12" s="46"/>
      <c r="LYT12" s="46"/>
      <c r="LYU12" s="46"/>
      <c r="LYV12" s="46"/>
      <c r="LYW12" s="46"/>
      <c r="LYX12" s="46"/>
      <c r="LYY12" s="46"/>
      <c r="LYZ12" s="46"/>
      <c r="LZA12" s="46"/>
      <c r="LZB12" s="46"/>
      <c r="LZC12" s="46"/>
      <c r="LZD12" s="46"/>
      <c r="LZE12" s="46"/>
      <c r="LZF12" s="46"/>
      <c r="LZG12" s="46"/>
      <c r="LZH12" s="46"/>
      <c r="LZI12" s="46"/>
      <c r="LZJ12" s="46"/>
      <c r="LZK12" s="46"/>
      <c r="LZL12" s="46"/>
      <c r="LZM12" s="46"/>
      <c r="LZN12" s="46"/>
      <c r="LZO12" s="46"/>
      <c r="LZP12" s="46"/>
      <c r="LZQ12" s="46"/>
      <c r="LZR12" s="46"/>
      <c r="LZS12" s="46"/>
      <c r="LZT12" s="46"/>
      <c r="LZU12" s="46"/>
      <c r="LZV12" s="46"/>
      <c r="LZW12" s="46"/>
      <c r="LZX12" s="46"/>
      <c r="LZY12" s="46"/>
      <c r="LZZ12" s="46"/>
      <c r="MAA12" s="46"/>
      <c r="MAB12" s="46"/>
      <c r="MAC12" s="46"/>
      <c r="MAD12" s="46"/>
      <c r="MAE12" s="46"/>
      <c r="MAF12" s="46"/>
      <c r="MAG12" s="46"/>
      <c r="MAH12" s="46"/>
      <c r="MAI12" s="46"/>
      <c r="MAJ12" s="46"/>
      <c r="MAK12" s="46"/>
      <c r="MAL12" s="46"/>
      <c r="MAM12" s="46"/>
      <c r="MAN12" s="46"/>
      <c r="MAO12" s="46"/>
      <c r="MAP12" s="46"/>
      <c r="MAQ12" s="46"/>
      <c r="MAR12" s="46"/>
      <c r="MAS12" s="46"/>
      <c r="MAT12" s="46"/>
      <c r="MAU12" s="46"/>
      <c r="MAV12" s="46"/>
      <c r="MAW12" s="46"/>
      <c r="MAX12" s="46"/>
      <c r="MAY12" s="46"/>
      <c r="MAZ12" s="46"/>
      <c r="MBA12" s="46"/>
      <c r="MBB12" s="46"/>
      <c r="MBC12" s="46"/>
      <c r="MBD12" s="46"/>
      <c r="MBE12" s="46"/>
      <c r="MBF12" s="46"/>
      <c r="MBG12" s="46"/>
      <c r="MBH12" s="46"/>
      <c r="MBI12" s="46"/>
      <c r="MBJ12" s="46"/>
      <c r="MBK12" s="46"/>
      <c r="MBL12" s="46"/>
      <c r="MBM12" s="46"/>
      <c r="MBN12" s="46"/>
      <c r="MBO12" s="46"/>
      <c r="MBP12" s="46"/>
      <c r="MBQ12" s="46"/>
      <c r="MBR12" s="46"/>
      <c r="MBS12" s="46"/>
      <c r="MBT12" s="46"/>
      <c r="MBU12" s="46"/>
      <c r="MBV12" s="46"/>
      <c r="MBW12" s="46"/>
      <c r="MBX12" s="46"/>
      <c r="MBY12" s="46"/>
      <c r="MBZ12" s="46"/>
      <c r="MCA12" s="46"/>
      <c r="MCB12" s="46"/>
      <c r="MCC12" s="46"/>
      <c r="MCD12" s="46"/>
      <c r="MCE12" s="46"/>
      <c r="MCF12" s="46"/>
      <c r="MCG12" s="46"/>
      <c r="MCH12" s="46"/>
      <c r="MCI12" s="46"/>
      <c r="MCJ12" s="46"/>
      <c r="MCK12" s="46"/>
      <c r="MCL12" s="46"/>
      <c r="MCM12" s="46"/>
      <c r="MCN12" s="46"/>
      <c r="MCO12" s="46"/>
      <c r="MCP12" s="46"/>
      <c r="MCQ12" s="46"/>
      <c r="MCR12" s="46"/>
      <c r="MCS12" s="46"/>
      <c r="MCT12" s="46"/>
      <c r="MCU12" s="46"/>
      <c r="MCV12" s="46"/>
      <c r="MCW12" s="46"/>
      <c r="MCX12" s="46"/>
      <c r="MCY12" s="46"/>
      <c r="MCZ12" s="46"/>
      <c r="MDA12" s="46"/>
      <c r="MDB12" s="46"/>
      <c r="MDC12" s="46"/>
      <c r="MDD12" s="46"/>
      <c r="MDE12" s="46"/>
      <c r="MDF12" s="46"/>
      <c r="MDG12" s="46"/>
      <c r="MDH12" s="46"/>
      <c r="MDI12" s="46"/>
      <c r="MDJ12" s="46"/>
      <c r="MDK12" s="46"/>
      <c r="MDL12" s="46"/>
      <c r="MDM12" s="46"/>
      <c r="MDN12" s="46"/>
      <c r="MDO12" s="46"/>
      <c r="MDP12" s="46"/>
      <c r="MDQ12" s="46"/>
      <c r="MDR12" s="46"/>
      <c r="MDS12" s="46"/>
      <c r="MDT12" s="46"/>
      <c r="MDU12" s="46"/>
      <c r="MDV12" s="46"/>
      <c r="MDW12" s="46"/>
      <c r="MDX12" s="46"/>
      <c r="MDY12" s="46"/>
      <c r="MDZ12" s="46"/>
      <c r="MEA12" s="46"/>
      <c r="MEB12" s="46"/>
      <c r="MEC12" s="46"/>
      <c r="MED12" s="46"/>
      <c r="MEE12" s="46"/>
      <c r="MEF12" s="46"/>
      <c r="MEG12" s="46"/>
      <c r="MEH12" s="46"/>
      <c r="MEI12" s="46"/>
      <c r="MEJ12" s="46"/>
      <c r="MEK12" s="46"/>
      <c r="MEL12" s="46"/>
      <c r="MEM12" s="46"/>
      <c r="MEN12" s="46"/>
      <c r="MEO12" s="46"/>
      <c r="MEP12" s="46"/>
      <c r="MEQ12" s="46"/>
      <c r="MER12" s="46"/>
      <c r="MES12" s="46"/>
      <c r="MET12" s="46"/>
      <c r="MEU12" s="46"/>
      <c r="MEV12" s="46"/>
      <c r="MEW12" s="46"/>
      <c r="MEX12" s="46"/>
      <c r="MEY12" s="46"/>
      <c r="MEZ12" s="46"/>
      <c r="MFA12" s="46"/>
      <c r="MFB12" s="46"/>
      <c r="MFC12" s="46"/>
      <c r="MFD12" s="46"/>
      <c r="MFE12" s="46"/>
      <c r="MFF12" s="46"/>
      <c r="MFG12" s="46"/>
      <c r="MFH12" s="46"/>
      <c r="MFI12" s="46"/>
      <c r="MFJ12" s="46"/>
      <c r="MFK12" s="46"/>
      <c r="MFL12" s="46"/>
      <c r="MFM12" s="46"/>
      <c r="MFN12" s="46"/>
      <c r="MFO12" s="46"/>
      <c r="MFP12" s="46"/>
      <c r="MFQ12" s="46"/>
      <c r="MFR12" s="46"/>
      <c r="MFS12" s="46"/>
      <c r="MFT12" s="46"/>
      <c r="MFU12" s="46"/>
      <c r="MFV12" s="46"/>
      <c r="MFW12" s="46"/>
      <c r="MFX12" s="46"/>
      <c r="MFY12" s="46"/>
      <c r="MFZ12" s="46"/>
      <c r="MGA12" s="46"/>
      <c r="MGB12" s="46"/>
      <c r="MGC12" s="46"/>
      <c r="MGD12" s="46"/>
      <c r="MGE12" s="46"/>
      <c r="MGF12" s="46"/>
      <c r="MGG12" s="46"/>
      <c r="MGH12" s="46"/>
      <c r="MGI12" s="46"/>
      <c r="MGJ12" s="46"/>
      <c r="MGK12" s="46"/>
      <c r="MGL12" s="46"/>
      <c r="MGM12" s="46"/>
      <c r="MGN12" s="46"/>
      <c r="MGO12" s="46"/>
      <c r="MGP12" s="46"/>
      <c r="MGQ12" s="46"/>
      <c r="MGR12" s="46"/>
      <c r="MGS12" s="46"/>
      <c r="MGT12" s="46"/>
      <c r="MGU12" s="46"/>
      <c r="MGV12" s="46"/>
      <c r="MGW12" s="46"/>
      <c r="MGX12" s="46"/>
      <c r="MGY12" s="46"/>
      <c r="MGZ12" s="46"/>
      <c r="MHA12" s="46"/>
      <c r="MHB12" s="46"/>
      <c r="MHC12" s="46"/>
      <c r="MHD12" s="46"/>
      <c r="MHE12" s="46"/>
      <c r="MHF12" s="46"/>
      <c r="MHG12" s="46"/>
      <c r="MHH12" s="46"/>
      <c r="MHI12" s="46"/>
      <c r="MHJ12" s="46"/>
      <c r="MHK12" s="46"/>
      <c r="MHL12" s="46"/>
      <c r="MHM12" s="46"/>
      <c r="MHN12" s="46"/>
      <c r="MHO12" s="46"/>
      <c r="MHP12" s="46"/>
      <c r="MHQ12" s="46"/>
      <c r="MHR12" s="46"/>
      <c r="MHS12" s="46"/>
      <c r="MHT12" s="46"/>
      <c r="MHU12" s="46"/>
      <c r="MHV12" s="46"/>
      <c r="MHW12" s="46"/>
      <c r="MHX12" s="46"/>
      <c r="MHY12" s="46"/>
      <c r="MHZ12" s="46"/>
      <c r="MIA12" s="46"/>
      <c r="MIB12" s="46"/>
      <c r="MIC12" s="46"/>
      <c r="MID12" s="46"/>
      <c r="MIE12" s="46"/>
      <c r="MIF12" s="46"/>
      <c r="MIG12" s="46"/>
      <c r="MIH12" s="46"/>
      <c r="MII12" s="46"/>
      <c r="MIJ12" s="46"/>
      <c r="MIK12" s="46"/>
      <c r="MIL12" s="46"/>
      <c r="MIM12" s="46"/>
      <c r="MIN12" s="46"/>
      <c r="MIO12" s="46"/>
      <c r="MIP12" s="46"/>
      <c r="MIQ12" s="46"/>
      <c r="MIR12" s="46"/>
      <c r="MIS12" s="46"/>
      <c r="MIT12" s="46"/>
      <c r="MIU12" s="46"/>
      <c r="MIV12" s="46"/>
      <c r="MIW12" s="46"/>
      <c r="MIX12" s="46"/>
      <c r="MIY12" s="46"/>
      <c r="MIZ12" s="46"/>
      <c r="MJA12" s="46"/>
      <c r="MJB12" s="46"/>
      <c r="MJC12" s="46"/>
      <c r="MJD12" s="46"/>
      <c r="MJE12" s="46"/>
      <c r="MJF12" s="46"/>
      <c r="MJG12" s="46"/>
      <c r="MJH12" s="46"/>
      <c r="MJI12" s="46"/>
      <c r="MJJ12" s="46"/>
      <c r="MJK12" s="46"/>
      <c r="MJL12" s="46"/>
      <c r="MJM12" s="46"/>
      <c r="MJN12" s="46"/>
      <c r="MJO12" s="46"/>
      <c r="MJP12" s="46"/>
      <c r="MJQ12" s="46"/>
      <c r="MJR12" s="46"/>
      <c r="MJS12" s="46"/>
      <c r="MJT12" s="46"/>
      <c r="MJU12" s="46"/>
      <c r="MJV12" s="46"/>
      <c r="MJW12" s="46"/>
      <c r="MJX12" s="46"/>
      <c r="MJY12" s="46"/>
      <c r="MJZ12" s="46"/>
      <c r="MKA12" s="46"/>
      <c r="MKB12" s="46"/>
      <c r="MKC12" s="46"/>
      <c r="MKD12" s="46"/>
      <c r="MKE12" s="46"/>
      <c r="MKF12" s="46"/>
      <c r="MKG12" s="46"/>
      <c r="MKH12" s="46"/>
      <c r="MKI12" s="46"/>
      <c r="MKJ12" s="46"/>
      <c r="MKK12" s="46"/>
      <c r="MKL12" s="46"/>
      <c r="MKM12" s="46"/>
      <c r="MKN12" s="46"/>
      <c r="MKO12" s="46"/>
      <c r="MKP12" s="46"/>
      <c r="MKQ12" s="46"/>
      <c r="MKR12" s="46"/>
      <c r="MKS12" s="46"/>
      <c r="MKT12" s="46"/>
      <c r="MKU12" s="46"/>
      <c r="MKV12" s="46"/>
      <c r="MKW12" s="46"/>
      <c r="MKX12" s="46"/>
      <c r="MKY12" s="46"/>
      <c r="MKZ12" s="46"/>
      <c r="MLA12" s="46"/>
      <c r="MLB12" s="46"/>
      <c r="MLC12" s="46"/>
      <c r="MLD12" s="46"/>
      <c r="MLE12" s="46"/>
      <c r="MLF12" s="46"/>
      <c r="MLG12" s="46"/>
      <c r="MLH12" s="46"/>
      <c r="MLI12" s="46"/>
      <c r="MLJ12" s="46"/>
      <c r="MLK12" s="46"/>
      <c r="MLL12" s="46"/>
      <c r="MLM12" s="46"/>
      <c r="MLN12" s="46"/>
      <c r="MLO12" s="46"/>
      <c r="MLP12" s="46"/>
      <c r="MLQ12" s="46"/>
      <c r="MLR12" s="46"/>
      <c r="MLS12" s="46"/>
      <c r="MLT12" s="46"/>
      <c r="MLU12" s="46"/>
      <c r="MLV12" s="46"/>
      <c r="MLW12" s="46"/>
      <c r="MLX12" s="46"/>
      <c r="MLY12" s="46"/>
      <c r="MLZ12" s="46"/>
      <c r="MMA12" s="46"/>
      <c r="MMB12" s="46"/>
      <c r="MMC12" s="46"/>
      <c r="MMD12" s="46"/>
      <c r="MME12" s="46"/>
      <c r="MMF12" s="46"/>
      <c r="MMG12" s="46"/>
      <c r="MMH12" s="46"/>
      <c r="MMI12" s="46"/>
      <c r="MMJ12" s="46"/>
      <c r="MMK12" s="46"/>
      <c r="MML12" s="46"/>
      <c r="MMM12" s="46"/>
      <c r="MMN12" s="46"/>
      <c r="MMO12" s="46"/>
      <c r="MMP12" s="46"/>
      <c r="MMQ12" s="46"/>
      <c r="MMR12" s="46"/>
      <c r="MMS12" s="46"/>
      <c r="MMT12" s="46"/>
      <c r="MMU12" s="46"/>
      <c r="MMV12" s="46"/>
      <c r="MMW12" s="46"/>
      <c r="MMX12" s="46"/>
      <c r="MMY12" s="46"/>
      <c r="MMZ12" s="46"/>
      <c r="MNA12" s="46"/>
      <c r="MNB12" s="46"/>
      <c r="MNC12" s="46"/>
      <c r="MND12" s="46"/>
      <c r="MNE12" s="46"/>
      <c r="MNF12" s="46"/>
      <c r="MNG12" s="46"/>
      <c r="MNH12" s="46"/>
      <c r="MNI12" s="46"/>
      <c r="MNJ12" s="46"/>
      <c r="MNK12" s="46"/>
      <c r="MNL12" s="46"/>
      <c r="MNM12" s="46"/>
      <c r="MNN12" s="46"/>
      <c r="MNO12" s="46"/>
      <c r="MNP12" s="46"/>
      <c r="MNQ12" s="46"/>
      <c r="MNR12" s="46"/>
      <c r="MNS12" s="46"/>
      <c r="MNT12" s="46"/>
      <c r="MNU12" s="46"/>
      <c r="MNV12" s="46"/>
      <c r="MNW12" s="46"/>
      <c r="MNX12" s="46"/>
      <c r="MNY12" s="46"/>
      <c r="MNZ12" s="46"/>
      <c r="MOA12" s="46"/>
      <c r="MOB12" s="46"/>
      <c r="MOC12" s="46"/>
      <c r="MOD12" s="46"/>
      <c r="MOE12" s="46"/>
      <c r="MOF12" s="46"/>
      <c r="MOG12" s="46"/>
      <c r="MOH12" s="46"/>
      <c r="MOI12" s="46"/>
      <c r="MOJ12" s="46"/>
      <c r="MOK12" s="46"/>
      <c r="MOL12" s="46"/>
      <c r="MOM12" s="46"/>
      <c r="MON12" s="46"/>
      <c r="MOO12" s="46"/>
      <c r="MOP12" s="46"/>
      <c r="MOQ12" s="46"/>
      <c r="MOR12" s="46"/>
      <c r="MOS12" s="46"/>
      <c r="MOT12" s="46"/>
      <c r="MOU12" s="46"/>
      <c r="MOV12" s="46"/>
      <c r="MOW12" s="46"/>
      <c r="MOX12" s="46"/>
      <c r="MOY12" s="46"/>
      <c r="MOZ12" s="46"/>
      <c r="MPA12" s="46"/>
      <c r="MPB12" s="46"/>
      <c r="MPC12" s="46"/>
      <c r="MPD12" s="46"/>
      <c r="MPE12" s="46"/>
      <c r="MPF12" s="46"/>
      <c r="MPG12" s="46"/>
      <c r="MPH12" s="46"/>
      <c r="MPI12" s="46"/>
      <c r="MPJ12" s="46"/>
      <c r="MPK12" s="46"/>
      <c r="MPL12" s="46"/>
      <c r="MPM12" s="46"/>
      <c r="MPN12" s="46"/>
      <c r="MPO12" s="46"/>
      <c r="MPP12" s="46"/>
      <c r="MPQ12" s="46"/>
      <c r="MPR12" s="46"/>
      <c r="MPS12" s="46"/>
      <c r="MPT12" s="46"/>
      <c r="MPU12" s="46"/>
      <c r="MPV12" s="46"/>
      <c r="MPW12" s="46"/>
      <c r="MPX12" s="46"/>
      <c r="MPY12" s="46"/>
      <c r="MPZ12" s="46"/>
      <c r="MQA12" s="46"/>
      <c r="MQB12" s="46"/>
      <c r="MQC12" s="46"/>
      <c r="MQD12" s="46"/>
      <c r="MQE12" s="46"/>
      <c r="MQF12" s="46"/>
      <c r="MQG12" s="46"/>
      <c r="MQH12" s="46"/>
      <c r="MQI12" s="46"/>
      <c r="MQJ12" s="46"/>
      <c r="MQK12" s="46"/>
      <c r="MQL12" s="46"/>
      <c r="MQM12" s="46"/>
      <c r="MQN12" s="46"/>
      <c r="MQO12" s="46"/>
      <c r="MQP12" s="46"/>
      <c r="MQQ12" s="46"/>
      <c r="MQR12" s="46"/>
      <c r="MQS12" s="46"/>
      <c r="MQT12" s="46"/>
      <c r="MQU12" s="46"/>
      <c r="MQV12" s="46"/>
      <c r="MQW12" s="46"/>
      <c r="MQX12" s="46"/>
      <c r="MQY12" s="46"/>
      <c r="MQZ12" s="46"/>
      <c r="MRA12" s="46"/>
      <c r="MRB12" s="46"/>
      <c r="MRC12" s="46"/>
      <c r="MRD12" s="46"/>
      <c r="MRE12" s="46"/>
      <c r="MRF12" s="46"/>
      <c r="MRG12" s="46"/>
      <c r="MRH12" s="46"/>
      <c r="MRI12" s="46"/>
      <c r="MRJ12" s="46"/>
      <c r="MRK12" s="46"/>
      <c r="MRL12" s="46"/>
      <c r="MRM12" s="46"/>
      <c r="MRN12" s="46"/>
      <c r="MRO12" s="46"/>
      <c r="MRP12" s="46"/>
      <c r="MRQ12" s="46"/>
      <c r="MRR12" s="46"/>
      <c r="MRS12" s="46"/>
      <c r="MRT12" s="46"/>
      <c r="MRU12" s="46"/>
      <c r="MRV12" s="46"/>
      <c r="MRW12" s="46"/>
      <c r="MRX12" s="46"/>
      <c r="MRY12" s="46"/>
      <c r="MRZ12" s="46"/>
      <c r="MSA12" s="46"/>
      <c r="MSB12" s="46"/>
      <c r="MSC12" s="46"/>
      <c r="MSD12" s="46"/>
      <c r="MSE12" s="46"/>
      <c r="MSF12" s="46"/>
      <c r="MSG12" s="46"/>
      <c r="MSH12" s="46"/>
      <c r="MSI12" s="46"/>
      <c r="MSJ12" s="46"/>
      <c r="MSK12" s="46"/>
      <c r="MSL12" s="46"/>
      <c r="MSM12" s="46"/>
      <c r="MSN12" s="46"/>
      <c r="MSO12" s="46"/>
      <c r="MSP12" s="46"/>
      <c r="MSQ12" s="46"/>
      <c r="MSR12" s="46"/>
      <c r="MSS12" s="46"/>
      <c r="MST12" s="46"/>
      <c r="MSU12" s="46"/>
      <c r="MSV12" s="46"/>
      <c r="MSW12" s="46"/>
      <c r="MSX12" s="46"/>
      <c r="MSY12" s="46"/>
      <c r="MSZ12" s="46"/>
      <c r="MTA12" s="46"/>
      <c r="MTB12" s="46"/>
      <c r="MTC12" s="46"/>
      <c r="MTD12" s="46"/>
      <c r="MTE12" s="46"/>
      <c r="MTF12" s="46"/>
      <c r="MTG12" s="46"/>
      <c r="MTH12" s="46"/>
      <c r="MTI12" s="46"/>
      <c r="MTJ12" s="46"/>
      <c r="MTK12" s="46"/>
      <c r="MTL12" s="46"/>
      <c r="MTM12" s="46"/>
      <c r="MTN12" s="46"/>
      <c r="MTO12" s="46"/>
      <c r="MTP12" s="46"/>
      <c r="MTQ12" s="46"/>
      <c r="MTR12" s="46"/>
      <c r="MTS12" s="46"/>
      <c r="MTT12" s="46"/>
      <c r="MTU12" s="46"/>
      <c r="MTV12" s="46"/>
      <c r="MTW12" s="46"/>
      <c r="MTX12" s="46"/>
      <c r="MTY12" s="46"/>
      <c r="MTZ12" s="46"/>
      <c r="MUA12" s="46"/>
      <c r="MUB12" s="46"/>
      <c r="MUC12" s="46"/>
      <c r="MUD12" s="46"/>
      <c r="MUE12" s="46"/>
      <c r="MUF12" s="46"/>
      <c r="MUG12" s="46"/>
      <c r="MUH12" s="46"/>
      <c r="MUI12" s="46"/>
      <c r="MUJ12" s="46"/>
      <c r="MUK12" s="46"/>
      <c r="MUL12" s="46"/>
      <c r="MUM12" s="46"/>
      <c r="MUN12" s="46"/>
      <c r="MUO12" s="46"/>
      <c r="MUP12" s="46"/>
      <c r="MUQ12" s="46"/>
      <c r="MUR12" s="46"/>
      <c r="MUS12" s="46"/>
      <c r="MUT12" s="46"/>
      <c r="MUU12" s="46"/>
      <c r="MUV12" s="46"/>
      <c r="MUW12" s="46"/>
      <c r="MUX12" s="46"/>
      <c r="MUY12" s="46"/>
      <c r="MUZ12" s="46"/>
      <c r="MVA12" s="46"/>
      <c r="MVB12" s="46"/>
      <c r="MVC12" s="46"/>
      <c r="MVD12" s="46"/>
      <c r="MVE12" s="46"/>
      <c r="MVF12" s="46"/>
      <c r="MVG12" s="46"/>
      <c r="MVH12" s="46"/>
      <c r="MVI12" s="46"/>
      <c r="MVJ12" s="46"/>
      <c r="MVK12" s="46"/>
      <c r="MVL12" s="46"/>
      <c r="MVM12" s="46"/>
      <c r="MVN12" s="46"/>
      <c r="MVO12" s="46"/>
      <c r="MVP12" s="46"/>
      <c r="MVQ12" s="46"/>
      <c r="MVR12" s="46"/>
      <c r="MVS12" s="46"/>
      <c r="MVT12" s="46"/>
      <c r="MVU12" s="46"/>
      <c r="MVV12" s="46"/>
      <c r="MVW12" s="46"/>
      <c r="MVX12" s="46"/>
      <c r="MVY12" s="46"/>
      <c r="MVZ12" s="46"/>
      <c r="MWA12" s="46"/>
      <c r="MWB12" s="46"/>
      <c r="MWC12" s="46"/>
      <c r="MWD12" s="46"/>
      <c r="MWE12" s="46"/>
      <c r="MWF12" s="46"/>
      <c r="MWG12" s="46"/>
      <c r="MWH12" s="46"/>
      <c r="MWI12" s="46"/>
      <c r="MWJ12" s="46"/>
      <c r="MWK12" s="46"/>
      <c r="MWL12" s="46"/>
      <c r="MWM12" s="46"/>
      <c r="MWN12" s="46"/>
      <c r="MWO12" s="46"/>
      <c r="MWP12" s="46"/>
      <c r="MWQ12" s="46"/>
      <c r="MWR12" s="46"/>
      <c r="MWS12" s="46"/>
      <c r="MWT12" s="46"/>
      <c r="MWU12" s="46"/>
      <c r="MWV12" s="46"/>
      <c r="MWW12" s="46"/>
      <c r="MWX12" s="46"/>
      <c r="MWY12" s="46"/>
      <c r="MWZ12" s="46"/>
      <c r="MXA12" s="46"/>
      <c r="MXB12" s="46"/>
      <c r="MXC12" s="46"/>
      <c r="MXD12" s="46"/>
      <c r="MXE12" s="46"/>
      <c r="MXF12" s="46"/>
      <c r="MXG12" s="46"/>
      <c r="MXH12" s="46"/>
      <c r="MXI12" s="46"/>
      <c r="MXJ12" s="46"/>
      <c r="MXK12" s="46"/>
      <c r="MXL12" s="46"/>
      <c r="MXM12" s="46"/>
      <c r="MXN12" s="46"/>
      <c r="MXO12" s="46"/>
      <c r="MXP12" s="46"/>
      <c r="MXQ12" s="46"/>
      <c r="MXR12" s="46"/>
      <c r="MXS12" s="46"/>
      <c r="MXT12" s="46"/>
      <c r="MXU12" s="46"/>
      <c r="MXV12" s="46"/>
      <c r="MXW12" s="46"/>
      <c r="MXX12" s="46"/>
      <c r="MXY12" s="46"/>
      <c r="MXZ12" s="46"/>
      <c r="MYA12" s="46"/>
      <c r="MYB12" s="46"/>
      <c r="MYC12" s="46"/>
      <c r="MYD12" s="46"/>
      <c r="MYE12" s="46"/>
      <c r="MYF12" s="46"/>
      <c r="MYG12" s="46"/>
      <c r="MYH12" s="46"/>
      <c r="MYI12" s="46"/>
      <c r="MYJ12" s="46"/>
      <c r="MYK12" s="46"/>
      <c r="MYL12" s="46"/>
      <c r="MYM12" s="46"/>
      <c r="MYN12" s="46"/>
      <c r="MYO12" s="46"/>
      <c r="MYP12" s="46"/>
      <c r="MYQ12" s="46"/>
      <c r="MYR12" s="46"/>
      <c r="MYS12" s="46"/>
      <c r="MYT12" s="46"/>
      <c r="MYU12" s="46"/>
      <c r="MYV12" s="46"/>
      <c r="MYW12" s="46"/>
      <c r="MYX12" s="46"/>
      <c r="MYY12" s="46"/>
      <c r="MYZ12" s="46"/>
      <c r="MZA12" s="46"/>
      <c r="MZB12" s="46"/>
      <c r="MZC12" s="46"/>
      <c r="MZD12" s="46"/>
      <c r="MZE12" s="46"/>
      <c r="MZF12" s="46"/>
      <c r="MZG12" s="46"/>
      <c r="MZH12" s="46"/>
      <c r="MZI12" s="46"/>
      <c r="MZJ12" s="46"/>
      <c r="MZK12" s="46"/>
      <c r="MZL12" s="46"/>
      <c r="MZM12" s="46"/>
      <c r="MZN12" s="46"/>
      <c r="MZO12" s="46"/>
      <c r="MZP12" s="46"/>
      <c r="MZQ12" s="46"/>
      <c r="MZR12" s="46"/>
      <c r="MZS12" s="46"/>
      <c r="MZT12" s="46"/>
      <c r="MZU12" s="46"/>
      <c r="MZV12" s="46"/>
      <c r="MZW12" s="46"/>
      <c r="MZX12" s="46"/>
      <c r="MZY12" s="46"/>
      <c r="MZZ12" s="46"/>
      <c r="NAA12" s="46"/>
      <c r="NAB12" s="46"/>
      <c r="NAC12" s="46"/>
      <c r="NAD12" s="46"/>
      <c r="NAE12" s="46"/>
      <c r="NAF12" s="46"/>
      <c r="NAG12" s="46"/>
      <c r="NAH12" s="46"/>
      <c r="NAI12" s="46"/>
      <c r="NAJ12" s="46"/>
      <c r="NAK12" s="46"/>
      <c r="NAL12" s="46"/>
      <c r="NAM12" s="46"/>
      <c r="NAN12" s="46"/>
      <c r="NAO12" s="46"/>
      <c r="NAP12" s="46"/>
      <c r="NAQ12" s="46"/>
      <c r="NAR12" s="46"/>
      <c r="NAS12" s="46"/>
      <c r="NAT12" s="46"/>
      <c r="NAU12" s="46"/>
      <c r="NAV12" s="46"/>
      <c r="NAW12" s="46"/>
      <c r="NAX12" s="46"/>
      <c r="NAY12" s="46"/>
      <c r="NAZ12" s="46"/>
      <c r="NBA12" s="46"/>
      <c r="NBB12" s="46"/>
      <c r="NBC12" s="46"/>
      <c r="NBD12" s="46"/>
      <c r="NBE12" s="46"/>
      <c r="NBF12" s="46"/>
      <c r="NBG12" s="46"/>
      <c r="NBH12" s="46"/>
      <c r="NBI12" s="46"/>
      <c r="NBJ12" s="46"/>
      <c r="NBK12" s="46"/>
      <c r="NBL12" s="46"/>
      <c r="NBM12" s="46"/>
      <c r="NBN12" s="46"/>
      <c r="NBO12" s="46"/>
      <c r="NBP12" s="46"/>
      <c r="NBQ12" s="46"/>
      <c r="NBR12" s="46"/>
      <c r="NBS12" s="46"/>
      <c r="NBT12" s="46"/>
      <c r="NBU12" s="46"/>
      <c r="NBV12" s="46"/>
      <c r="NBW12" s="46"/>
      <c r="NBX12" s="46"/>
      <c r="NBY12" s="46"/>
      <c r="NBZ12" s="46"/>
      <c r="NCA12" s="46"/>
      <c r="NCB12" s="46"/>
      <c r="NCC12" s="46"/>
      <c r="NCD12" s="46"/>
      <c r="NCE12" s="46"/>
      <c r="NCF12" s="46"/>
      <c r="NCG12" s="46"/>
      <c r="NCH12" s="46"/>
      <c r="NCI12" s="46"/>
      <c r="NCJ12" s="46"/>
      <c r="NCK12" s="46"/>
      <c r="NCL12" s="46"/>
      <c r="NCM12" s="46"/>
      <c r="NCN12" s="46"/>
      <c r="NCO12" s="46"/>
      <c r="NCP12" s="46"/>
      <c r="NCQ12" s="46"/>
      <c r="NCR12" s="46"/>
      <c r="NCS12" s="46"/>
      <c r="NCT12" s="46"/>
      <c r="NCU12" s="46"/>
      <c r="NCV12" s="46"/>
      <c r="NCW12" s="46"/>
      <c r="NCX12" s="46"/>
      <c r="NCY12" s="46"/>
      <c r="NCZ12" s="46"/>
      <c r="NDA12" s="46"/>
      <c r="NDB12" s="46"/>
      <c r="NDC12" s="46"/>
      <c r="NDD12" s="46"/>
      <c r="NDE12" s="46"/>
      <c r="NDF12" s="46"/>
      <c r="NDG12" s="46"/>
      <c r="NDH12" s="46"/>
      <c r="NDI12" s="46"/>
      <c r="NDJ12" s="46"/>
      <c r="NDK12" s="46"/>
      <c r="NDL12" s="46"/>
      <c r="NDM12" s="46"/>
      <c r="NDN12" s="46"/>
      <c r="NDO12" s="46"/>
      <c r="NDP12" s="46"/>
      <c r="NDQ12" s="46"/>
      <c r="NDR12" s="46"/>
      <c r="NDS12" s="46"/>
      <c r="NDT12" s="46"/>
      <c r="NDU12" s="46"/>
      <c r="NDV12" s="46"/>
      <c r="NDW12" s="46"/>
      <c r="NDX12" s="46"/>
      <c r="NDY12" s="46"/>
      <c r="NDZ12" s="46"/>
      <c r="NEA12" s="46"/>
      <c r="NEB12" s="46"/>
      <c r="NEC12" s="46"/>
      <c r="NED12" s="46"/>
      <c r="NEE12" s="46"/>
      <c r="NEF12" s="46"/>
      <c r="NEG12" s="46"/>
      <c r="NEH12" s="46"/>
      <c r="NEI12" s="46"/>
      <c r="NEJ12" s="46"/>
      <c r="NEK12" s="46"/>
      <c r="NEL12" s="46"/>
      <c r="NEM12" s="46"/>
      <c r="NEN12" s="46"/>
      <c r="NEO12" s="46"/>
      <c r="NEP12" s="46"/>
      <c r="NEQ12" s="46"/>
      <c r="NER12" s="46"/>
      <c r="NES12" s="46"/>
      <c r="NET12" s="46"/>
      <c r="NEU12" s="46"/>
      <c r="NEV12" s="46"/>
      <c r="NEW12" s="46"/>
      <c r="NEX12" s="46"/>
      <c r="NEY12" s="46"/>
      <c r="NEZ12" s="46"/>
      <c r="NFA12" s="46"/>
      <c r="NFB12" s="46"/>
      <c r="NFC12" s="46"/>
      <c r="NFD12" s="46"/>
      <c r="NFE12" s="46"/>
      <c r="NFF12" s="46"/>
      <c r="NFG12" s="46"/>
      <c r="NFH12" s="46"/>
      <c r="NFI12" s="46"/>
      <c r="NFJ12" s="46"/>
      <c r="NFK12" s="46"/>
      <c r="NFL12" s="46"/>
      <c r="NFM12" s="46"/>
      <c r="NFN12" s="46"/>
      <c r="NFO12" s="46"/>
      <c r="NFP12" s="46"/>
      <c r="NFQ12" s="46"/>
      <c r="NFR12" s="46"/>
      <c r="NFS12" s="46"/>
      <c r="NFT12" s="46"/>
      <c r="NFU12" s="46"/>
      <c r="NFV12" s="46"/>
      <c r="NFW12" s="46"/>
      <c r="NFX12" s="46"/>
      <c r="NFY12" s="46"/>
      <c r="NFZ12" s="46"/>
      <c r="NGA12" s="46"/>
      <c r="NGB12" s="46"/>
      <c r="NGC12" s="46"/>
      <c r="NGD12" s="46"/>
      <c r="NGE12" s="46"/>
      <c r="NGF12" s="46"/>
      <c r="NGG12" s="46"/>
      <c r="NGH12" s="46"/>
      <c r="NGI12" s="46"/>
      <c r="NGJ12" s="46"/>
      <c r="NGK12" s="46"/>
      <c r="NGL12" s="46"/>
      <c r="NGM12" s="46"/>
      <c r="NGN12" s="46"/>
      <c r="NGO12" s="46"/>
      <c r="NGP12" s="46"/>
      <c r="NGQ12" s="46"/>
      <c r="NGR12" s="46"/>
      <c r="NGS12" s="46"/>
      <c r="NGT12" s="46"/>
      <c r="NGU12" s="46"/>
      <c r="NGV12" s="46"/>
      <c r="NGW12" s="46"/>
      <c r="NGX12" s="46"/>
      <c r="NGY12" s="46"/>
      <c r="NGZ12" s="46"/>
      <c r="NHA12" s="46"/>
      <c r="NHB12" s="46"/>
      <c r="NHC12" s="46"/>
      <c r="NHD12" s="46"/>
      <c r="NHE12" s="46"/>
      <c r="NHF12" s="46"/>
      <c r="NHG12" s="46"/>
      <c r="NHH12" s="46"/>
      <c r="NHI12" s="46"/>
      <c r="NHJ12" s="46"/>
      <c r="NHK12" s="46"/>
      <c r="NHL12" s="46"/>
      <c r="NHM12" s="46"/>
      <c r="NHN12" s="46"/>
      <c r="NHO12" s="46"/>
      <c r="NHP12" s="46"/>
      <c r="NHQ12" s="46"/>
      <c r="NHR12" s="46"/>
      <c r="NHS12" s="46"/>
      <c r="NHT12" s="46"/>
      <c r="NHU12" s="46"/>
      <c r="NHV12" s="46"/>
      <c r="NHW12" s="46"/>
      <c r="NHX12" s="46"/>
      <c r="NHY12" s="46"/>
      <c r="NHZ12" s="46"/>
      <c r="NIA12" s="46"/>
      <c r="NIB12" s="46"/>
      <c r="NIC12" s="46"/>
      <c r="NID12" s="46"/>
      <c r="NIE12" s="46"/>
      <c r="NIF12" s="46"/>
      <c r="NIG12" s="46"/>
      <c r="NIH12" s="46"/>
      <c r="NII12" s="46"/>
      <c r="NIJ12" s="46"/>
      <c r="NIK12" s="46"/>
      <c r="NIL12" s="46"/>
      <c r="NIM12" s="46"/>
      <c r="NIN12" s="46"/>
      <c r="NIO12" s="46"/>
      <c r="NIP12" s="46"/>
      <c r="NIQ12" s="46"/>
      <c r="NIR12" s="46"/>
      <c r="NIS12" s="46"/>
      <c r="NIT12" s="46"/>
      <c r="NIU12" s="46"/>
      <c r="NIV12" s="46"/>
      <c r="NIW12" s="46"/>
      <c r="NIX12" s="46"/>
      <c r="NIY12" s="46"/>
      <c r="NIZ12" s="46"/>
      <c r="NJA12" s="46"/>
      <c r="NJB12" s="46"/>
      <c r="NJC12" s="46"/>
      <c r="NJD12" s="46"/>
      <c r="NJE12" s="46"/>
      <c r="NJF12" s="46"/>
      <c r="NJG12" s="46"/>
      <c r="NJH12" s="46"/>
      <c r="NJI12" s="46"/>
      <c r="NJJ12" s="46"/>
      <c r="NJK12" s="46"/>
      <c r="NJL12" s="46"/>
      <c r="NJM12" s="46"/>
      <c r="NJN12" s="46"/>
      <c r="NJO12" s="46"/>
      <c r="NJP12" s="46"/>
      <c r="NJQ12" s="46"/>
      <c r="NJR12" s="46"/>
      <c r="NJS12" s="46"/>
      <c r="NJT12" s="46"/>
      <c r="NJU12" s="46"/>
      <c r="NJV12" s="46"/>
      <c r="NJW12" s="46"/>
      <c r="NJX12" s="46"/>
      <c r="NJY12" s="46"/>
      <c r="NJZ12" s="46"/>
      <c r="NKA12" s="46"/>
      <c r="NKB12" s="46"/>
      <c r="NKC12" s="46"/>
      <c r="NKD12" s="46"/>
      <c r="NKE12" s="46"/>
      <c r="NKF12" s="46"/>
      <c r="NKG12" s="46"/>
      <c r="NKH12" s="46"/>
      <c r="NKI12" s="46"/>
      <c r="NKJ12" s="46"/>
      <c r="NKK12" s="46"/>
      <c r="NKL12" s="46"/>
      <c r="NKM12" s="46"/>
      <c r="NKN12" s="46"/>
      <c r="NKO12" s="46"/>
      <c r="NKP12" s="46"/>
      <c r="NKQ12" s="46"/>
      <c r="NKR12" s="46"/>
      <c r="NKS12" s="46"/>
      <c r="NKT12" s="46"/>
      <c r="NKU12" s="46"/>
      <c r="NKV12" s="46"/>
      <c r="NKW12" s="46"/>
      <c r="NKX12" s="46"/>
      <c r="NKY12" s="46"/>
      <c r="NKZ12" s="46"/>
      <c r="NLA12" s="46"/>
      <c r="NLB12" s="46"/>
      <c r="NLC12" s="46"/>
      <c r="NLD12" s="46"/>
      <c r="NLE12" s="46"/>
      <c r="NLF12" s="46"/>
      <c r="NLG12" s="46"/>
      <c r="NLH12" s="46"/>
      <c r="NLI12" s="46"/>
      <c r="NLJ12" s="46"/>
      <c r="NLK12" s="46"/>
      <c r="NLL12" s="46"/>
      <c r="NLM12" s="46"/>
      <c r="NLN12" s="46"/>
      <c r="NLO12" s="46"/>
      <c r="NLP12" s="46"/>
      <c r="NLQ12" s="46"/>
      <c r="NLR12" s="46"/>
      <c r="NLS12" s="46"/>
      <c r="NLT12" s="46"/>
      <c r="NLU12" s="46"/>
      <c r="NLV12" s="46"/>
      <c r="NLW12" s="46"/>
      <c r="NLX12" s="46"/>
      <c r="NLY12" s="46"/>
      <c r="NLZ12" s="46"/>
      <c r="NMA12" s="46"/>
      <c r="NMB12" s="46"/>
      <c r="NMC12" s="46"/>
      <c r="NMD12" s="46"/>
      <c r="NME12" s="46"/>
      <c r="NMF12" s="46"/>
      <c r="NMG12" s="46"/>
      <c r="NMH12" s="46"/>
      <c r="NMI12" s="46"/>
      <c r="NMJ12" s="46"/>
      <c r="NMK12" s="46"/>
      <c r="NML12" s="46"/>
      <c r="NMM12" s="46"/>
      <c r="NMN12" s="46"/>
      <c r="NMO12" s="46"/>
      <c r="NMP12" s="46"/>
      <c r="NMQ12" s="46"/>
      <c r="NMR12" s="46"/>
      <c r="NMS12" s="46"/>
      <c r="NMT12" s="46"/>
      <c r="NMU12" s="46"/>
      <c r="NMV12" s="46"/>
      <c r="NMW12" s="46"/>
      <c r="NMX12" s="46"/>
      <c r="NMY12" s="46"/>
      <c r="NMZ12" s="46"/>
      <c r="NNA12" s="46"/>
      <c r="NNB12" s="46"/>
      <c r="NNC12" s="46"/>
      <c r="NND12" s="46"/>
      <c r="NNE12" s="46"/>
      <c r="NNF12" s="46"/>
      <c r="NNG12" s="46"/>
      <c r="NNH12" s="46"/>
      <c r="NNI12" s="46"/>
      <c r="NNJ12" s="46"/>
      <c r="NNK12" s="46"/>
      <c r="NNL12" s="46"/>
      <c r="NNM12" s="46"/>
      <c r="NNN12" s="46"/>
      <c r="NNO12" s="46"/>
      <c r="NNP12" s="46"/>
      <c r="NNQ12" s="46"/>
      <c r="NNR12" s="46"/>
      <c r="NNS12" s="46"/>
      <c r="NNT12" s="46"/>
      <c r="NNU12" s="46"/>
      <c r="NNV12" s="46"/>
      <c r="NNW12" s="46"/>
      <c r="NNX12" s="46"/>
      <c r="NNY12" s="46"/>
      <c r="NNZ12" s="46"/>
      <c r="NOA12" s="46"/>
      <c r="NOB12" s="46"/>
      <c r="NOC12" s="46"/>
      <c r="NOD12" s="46"/>
      <c r="NOE12" s="46"/>
      <c r="NOF12" s="46"/>
      <c r="NOG12" s="46"/>
      <c r="NOH12" s="46"/>
      <c r="NOI12" s="46"/>
      <c r="NOJ12" s="46"/>
      <c r="NOK12" s="46"/>
      <c r="NOL12" s="46"/>
      <c r="NOM12" s="46"/>
      <c r="NON12" s="46"/>
      <c r="NOO12" s="46"/>
      <c r="NOP12" s="46"/>
      <c r="NOQ12" s="46"/>
      <c r="NOR12" s="46"/>
      <c r="NOS12" s="46"/>
      <c r="NOT12" s="46"/>
      <c r="NOU12" s="46"/>
      <c r="NOV12" s="46"/>
      <c r="NOW12" s="46"/>
      <c r="NOX12" s="46"/>
      <c r="NOY12" s="46"/>
      <c r="NOZ12" s="46"/>
      <c r="NPA12" s="46"/>
      <c r="NPB12" s="46"/>
      <c r="NPC12" s="46"/>
      <c r="NPD12" s="46"/>
      <c r="NPE12" s="46"/>
      <c r="NPF12" s="46"/>
      <c r="NPG12" s="46"/>
      <c r="NPH12" s="46"/>
      <c r="NPI12" s="46"/>
      <c r="NPJ12" s="46"/>
      <c r="NPK12" s="46"/>
      <c r="NPL12" s="46"/>
      <c r="NPM12" s="46"/>
      <c r="NPN12" s="46"/>
      <c r="NPO12" s="46"/>
      <c r="NPP12" s="46"/>
      <c r="NPQ12" s="46"/>
      <c r="NPR12" s="46"/>
      <c r="NPS12" s="46"/>
      <c r="NPT12" s="46"/>
      <c r="NPU12" s="46"/>
      <c r="NPV12" s="46"/>
      <c r="NPW12" s="46"/>
      <c r="NPX12" s="46"/>
      <c r="NPY12" s="46"/>
      <c r="NPZ12" s="46"/>
      <c r="NQA12" s="46"/>
      <c r="NQB12" s="46"/>
      <c r="NQC12" s="46"/>
      <c r="NQD12" s="46"/>
      <c r="NQE12" s="46"/>
      <c r="NQF12" s="46"/>
      <c r="NQG12" s="46"/>
      <c r="NQH12" s="46"/>
      <c r="NQI12" s="46"/>
      <c r="NQJ12" s="46"/>
      <c r="NQK12" s="46"/>
      <c r="NQL12" s="46"/>
      <c r="NQM12" s="46"/>
      <c r="NQN12" s="46"/>
      <c r="NQO12" s="46"/>
      <c r="NQP12" s="46"/>
      <c r="NQQ12" s="46"/>
      <c r="NQR12" s="46"/>
      <c r="NQS12" s="46"/>
      <c r="NQT12" s="46"/>
      <c r="NQU12" s="46"/>
      <c r="NQV12" s="46"/>
      <c r="NQW12" s="46"/>
      <c r="NQX12" s="46"/>
      <c r="NQY12" s="46"/>
      <c r="NQZ12" s="46"/>
      <c r="NRA12" s="46"/>
      <c r="NRB12" s="46"/>
      <c r="NRC12" s="46"/>
      <c r="NRD12" s="46"/>
      <c r="NRE12" s="46"/>
      <c r="NRF12" s="46"/>
      <c r="NRG12" s="46"/>
      <c r="NRH12" s="46"/>
      <c r="NRI12" s="46"/>
      <c r="NRJ12" s="46"/>
      <c r="NRK12" s="46"/>
      <c r="NRL12" s="46"/>
      <c r="NRM12" s="46"/>
      <c r="NRN12" s="46"/>
      <c r="NRO12" s="46"/>
      <c r="NRP12" s="46"/>
      <c r="NRQ12" s="46"/>
      <c r="NRR12" s="46"/>
      <c r="NRS12" s="46"/>
      <c r="NRT12" s="46"/>
      <c r="NRU12" s="46"/>
      <c r="NRV12" s="46"/>
      <c r="NRW12" s="46"/>
      <c r="NRX12" s="46"/>
      <c r="NRY12" s="46"/>
      <c r="NRZ12" s="46"/>
      <c r="NSA12" s="46"/>
      <c r="NSB12" s="46"/>
      <c r="NSC12" s="46"/>
      <c r="NSD12" s="46"/>
      <c r="NSE12" s="46"/>
      <c r="NSF12" s="46"/>
      <c r="NSG12" s="46"/>
      <c r="NSH12" s="46"/>
      <c r="NSI12" s="46"/>
      <c r="NSJ12" s="46"/>
      <c r="NSK12" s="46"/>
      <c r="NSL12" s="46"/>
      <c r="NSM12" s="46"/>
      <c r="NSN12" s="46"/>
      <c r="NSO12" s="46"/>
      <c r="NSP12" s="46"/>
      <c r="NSQ12" s="46"/>
      <c r="NSR12" s="46"/>
      <c r="NSS12" s="46"/>
      <c r="NST12" s="46"/>
      <c r="NSU12" s="46"/>
      <c r="NSV12" s="46"/>
      <c r="NSW12" s="46"/>
      <c r="NSX12" s="46"/>
      <c r="NSY12" s="46"/>
      <c r="NSZ12" s="46"/>
      <c r="NTA12" s="46"/>
      <c r="NTB12" s="46"/>
      <c r="NTC12" s="46"/>
      <c r="NTD12" s="46"/>
      <c r="NTE12" s="46"/>
      <c r="NTF12" s="46"/>
      <c r="NTG12" s="46"/>
      <c r="NTH12" s="46"/>
      <c r="NTI12" s="46"/>
      <c r="NTJ12" s="46"/>
      <c r="NTK12" s="46"/>
      <c r="NTL12" s="46"/>
      <c r="NTM12" s="46"/>
      <c r="NTN12" s="46"/>
      <c r="NTO12" s="46"/>
      <c r="NTP12" s="46"/>
      <c r="NTQ12" s="46"/>
      <c r="NTR12" s="46"/>
      <c r="NTS12" s="46"/>
      <c r="NTT12" s="46"/>
      <c r="NTU12" s="46"/>
      <c r="NTV12" s="46"/>
      <c r="NTW12" s="46"/>
      <c r="NTX12" s="46"/>
      <c r="NTY12" s="46"/>
      <c r="NTZ12" s="46"/>
      <c r="NUA12" s="46"/>
      <c r="NUB12" s="46"/>
      <c r="NUC12" s="46"/>
      <c r="NUD12" s="46"/>
      <c r="NUE12" s="46"/>
      <c r="NUF12" s="46"/>
      <c r="NUG12" s="46"/>
      <c r="NUH12" s="46"/>
      <c r="NUI12" s="46"/>
      <c r="NUJ12" s="46"/>
      <c r="NUK12" s="46"/>
      <c r="NUL12" s="46"/>
      <c r="NUM12" s="46"/>
      <c r="NUN12" s="46"/>
      <c r="NUO12" s="46"/>
      <c r="NUP12" s="46"/>
      <c r="NUQ12" s="46"/>
      <c r="NUR12" s="46"/>
      <c r="NUS12" s="46"/>
      <c r="NUT12" s="46"/>
      <c r="NUU12" s="46"/>
      <c r="NUV12" s="46"/>
      <c r="NUW12" s="46"/>
      <c r="NUX12" s="46"/>
      <c r="NUY12" s="46"/>
      <c r="NUZ12" s="46"/>
      <c r="NVA12" s="46"/>
      <c r="NVB12" s="46"/>
      <c r="NVC12" s="46"/>
      <c r="NVD12" s="46"/>
      <c r="NVE12" s="46"/>
      <c r="NVF12" s="46"/>
      <c r="NVG12" s="46"/>
      <c r="NVH12" s="46"/>
      <c r="NVI12" s="46"/>
      <c r="NVJ12" s="46"/>
      <c r="NVK12" s="46"/>
      <c r="NVL12" s="46"/>
      <c r="NVM12" s="46"/>
      <c r="NVN12" s="46"/>
      <c r="NVO12" s="46"/>
      <c r="NVP12" s="46"/>
      <c r="NVQ12" s="46"/>
      <c r="NVR12" s="46"/>
      <c r="NVS12" s="46"/>
      <c r="NVT12" s="46"/>
      <c r="NVU12" s="46"/>
      <c r="NVV12" s="46"/>
      <c r="NVW12" s="46"/>
      <c r="NVX12" s="46"/>
      <c r="NVY12" s="46"/>
      <c r="NVZ12" s="46"/>
      <c r="NWA12" s="46"/>
      <c r="NWB12" s="46"/>
      <c r="NWC12" s="46"/>
      <c r="NWD12" s="46"/>
      <c r="NWE12" s="46"/>
      <c r="NWF12" s="46"/>
      <c r="NWG12" s="46"/>
      <c r="NWH12" s="46"/>
      <c r="NWI12" s="46"/>
      <c r="NWJ12" s="46"/>
      <c r="NWK12" s="46"/>
      <c r="NWL12" s="46"/>
      <c r="NWM12" s="46"/>
      <c r="NWN12" s="46"/>
      <c r="NWO12" s="46"/>
      <c r="NWP12" s="46"/>
      <c r="NWQ12" s="46"/>
      <c r="NWR12" s="46"/>
      <c r="NWS12" s="46"/>
      <c r="NWT12" s="46"/>
      <c r="NWU12" s="46"/>
      <c r="NWV12" s="46"/>
      <c r="NWW12" s="46"/>
      <c r="NWX12" s="46"/>
      <c r="NWY12" s="46"/>
      <c r="NWZ12" s="46"/>
      <c r="NXA12" s="46"/>
      <c r="NXB12" s="46"/>
      <c r="NXC12" s="46"/>
      <c r="NXD12" s="46"/>
      <c r="NXE12" s="46"/>
      <c r="NXF12" s="46"/>
      <c r="NXG12" s="46"/>
      <c r="NXH12" s="46"/>
      <c r="NXI12" s="46"/>
      <c r="NXJ12" s="46"/>
      <c r="NXK12" s="46"/>
      <c r="NXL12" s="46"/>
      <c r="NXM12" s="46"/>
      <c r="NXN12" s="46"/>
      <c r="NXO12" s="46"/>
      <c r="NXP12" s="46"/>
      <c r="NXQ12" s="46"/>
      <c r="NXR12" s="46"/>
      <c r="NXS12" s="46"/>
      <c r="NXT12" s="46"/>
      <c r="NXU12" s="46"/>
      <c r="NXV12" s="46"/>
      <c r="NXW12" s="46"/>
      <c r="NXX12" s="46"/>
      <c r="NXY12" s="46"/>
      <c r="NXZ12" s="46"/>
      <c r="NYA12" s="46"/>
      <c r="NYB12" s="46"/>
      <c r="NYC12" s="46"/>
      <c r="NYD12" s="46"/>
      <c r="NYE12" s="46"/>
      <c r="NYF12" s="46"/>
      <c r="NYG12" s="46"/>
      <c r="NYH12" s="46"/>
      <c r="NYI12" s="46"/>
      <c r="NYJ12" s="46"/>
      <c r="NYK12" s="46"/>
      <c r="NYL12" s="46"/>
      <c r="NYM12" s="46"/>
      <c r="NYN12" s="46"/>
      <c r="NYO12" s="46"/>
      <c r="NYP12" s="46"/>
      <c r="NYQ12" s="46"/>
      <c r="NYR12" s="46"/>
      <c r="NYS12" s="46"/>
      <c r="NYT12" s="46"/>
      <c r="NYU12" s="46"/>
      <c r="NYV12" s="46"/>
      <c r="NYW12" s="46"/>
      <c r="NYX12" s="46"/>
      <c r="NYY12" s="46"/>
      <c r="NYZ12" s="46"/>
      <c r="NZA12" s="46"/>
      <c r="NZB12" s="46"/>
      <c r="NZC12" s="46"/>
      <c r="NZD12" s="46"/>
      <c r="NZE12" s="46"/>
      <c r="NZF12" s="46"/>
      <c r="NZG12" s="46"/>
      <c r="NZH12" s="46"/>
      <c r="NZI12" s="46"/>
      <c r="NZJ12" s="46"/>
      <c r="NZK12" s="46"/>
      <c r="NZL12" s="46"/>
      <c r="NZM12" s="46"/>
      <c r="NZN12" s="46"/>
      <c r="NZO12" s="46"/>
      <c r="NZP12" s="46"/>
      <c r="NZQ12" s="46"/>
      <c r="NZR12" s="46"/>
      <c r="NZS12" s="46"/>
      <c r="NZT12" s="46"/>
      <c r="NZU12" s="46"/>
      <c r="NZV12" s="46"/>
      <c r="NZW12" s="46"/>
      <c r="NZX12" s="46"/>
      <c r="NZY12" s="46"/>
      <c r="NZZ12" s="46"/>
      <c r="OAA12" s="46"/>
      <c r="OAB12" s="46"/>
      <c r="OAC12" s="46"/>
      <c r="OAD12" s="46"/>
      <c r="OAE12" s="46"/>
      <c r="OAF12" s="46"/>
      <c r="OAG12" s="46"/>
      <c r="OAH12" s="46"/>
      <c r="OAI12" s="46"/>
      <c r="OAJ12" s="46"/>
      <c r="OAK12" s="46"/>
      <c r="OAL12" s="46"/>
      <c r="OAM12" s="46"/>
      <c r="OAN12" s="46"/>
      <c r="OAO12" s="46"/>
      <c r="OAP12" s="46"/>
      <c r="OAQ12" s="46"/>
      <c r="OAR12" s="46"/>
      <c r="OAS12" s="46"/>
      <c r="OAT12" s="46"/>
      <c r="OAU12" s="46"/>
      <c r="OAV12" s="46"/>
      <c r="OAW12" s="46"/>
      <c r="OAX12" s="46"/>
      <c r="OAY12" s="46"/>
      <c r="OAZ12" s="46"/>
      <c r="OBA12" s="46"/>
      <c r="OBB12" s="46"/>
      <c r="OBC12" s="46"/>
      <c r="OBD12" s="46"/>
      <c r="OBE12" s="46"/>
      <c r="OBF12" s="46"/>
      <c r="OBG12" s="46"/>
      <c r="OBH12" s="46"/>
      <c r="OBI12" s="46"/>
      <c r="OBJ12" s="46"/>
      <c r="OBK12" s="46"/>
      <c r="OBL12" s="46"/>
      <c r="OBM12" s="46"/>
      <c r="OBN12" s="46"/>
      <c r="OBO12" s="46"/>
      <c r="OBP12" s="46"/>
      <c r="OBQ12" s="46"/>
      <c r="OBR12" s="46"/>
      <c r="OBS12" s="46"/>
      <c r="OBT12" s="46"/>
      <c r="OBU12" s="46"/>
      <c r="OBV12" s="46"/>
      <c r="OBW12" s="46"/>
      <c r="OBX12" s="46"/>
      <c r="OBY12" s="46"/>
      <c r="OBZ12" s="46"/>
      <c r="OCA12" s="46"/>
      <c r="OCB12" s="46"/>
      <c r="OCC12" s="46"/>
      <c r="OCD12" s="46"/>
      <c r="OCE12" s="46"/>
      <c r="OCF12" s="46"/>
      <c r="OCG12" s="46"/>
      <c r="OCH12" s="46"/>
      <c r="OCI12" s="46"/>
      <c r="OCJ12" s="46"/>
      <c r="OCK12" s="46"/>
      <c r="OCL12" s="46"/>
      <c r="OCM12" s="46"/>
      <c r="OCN12" s="46"/>
      <c r="OCO12" s="46"/>
      <c r="OCP12" s="46"/>
      <c r="OCQ12" s="46"/>
      <c r="OCR12" s="46"/>
      <c r="OCS12" s="46"/>
      <c r="OCT12" s="46"/>
      <c r="OCU12" s="46"/>
      <c r="OCV12" s="46"/>
      <c r="OCW12" s="46"/>
      <c r="OCX12" s="46"/>
      <c r="OCY12" s="46"/>
      <c r="OCZ12" s="46"/>
      <c r="ODA12" s="46"/>
      <c r="ODB12" s="46"/>
      <c r="ODC12" s="46"/>
      <c r="ODD12" s="46"/>
      <c r="ODE12" s="46"/>
      <c r="ODF12" s="46"/>
      <c r="ODG12" s="46"/>
      <c r="ODH12" s="46"/>
      <c r="ODI12" s="46"/>
      <c r="ODJ12" s="46"/>
      <c r="ODK12" s="46"/>
      <c r="ODL12" s="46"/>
      <c r="ODM12" s="46"/>
      <c r="ODN12" s="46"/>
      <c r="ODO12" s="46"/>
      <c r="ODP12" s="46"/>
      <c r="ODQ12" s="46"/>
      <c r="ODR12" s="46"/>
      <c r="ODS12" s="46"/>
      <c r="ODT12" s="46"/>
      <c r="ODU12" s="46"/>
      <c r="ODV12" s="46"/>
      <c r="ODW12" s="46"/>
      <c r="ODX12" s="46"/>
      <c r="ODY12" s="46"/>
      <c r="ODZ12" s="46"/>
      <c r="OEA12" s="46"/>
      <c r="OEB12" s="46"/>
      <c r="OEC12" s="46"/>
      <c r="OED12" s="46"/>
      <c r="OEE12" s="46"/>
      <c r="OEF12" s="46"/>
      <c r="OEG12" s="46"/>
      <c r="OEH12" s="46"/>
      <c r="OEI12" s="46"/>
      <c r="OEJ12" s="46"/>
      <c r="OEK12" s="46"/>
      <c r="OEL12" s="46"/>
      <c r="OEM12" s="46"/>
      <c r="OEN12" s="46"/>
      <c r="OEO12" s="46"/>
      <c r="OEP12" s="46"/>
      <c r="OEQ12" s="46"/>
      <c r="OER12" s="46"/>
      <c r="OES12" s="46"/>
      <c r="OET12" s="46"/>
      <c r="OEU12" s="46"/>
      <c r="OEV12" s="46"/>
      <c r="OEW12" s="46"/>
      <c r="OEX12" s="46"/>
      <c r="OEY12" s="46"/>
      <c r="OEZ12" s="46"/>
      <c r="OFA12" s="46"/>
      <c r="OFB12" s="46"/>
      <c r="OFC12" s="46"/>
      <c r="OFD12" s="46"/>
      <c r="OFE12" s="46"/>
      <c r="OFF12" s="46"/>
      <c r="OFG12" s="46"/>
      <c r="OFH12" s="46"/>
      <c r="OFI12" s="46"/>
      <c r="OFJ12" s="46"/>
      <c r="OFK12" s="46"/>
      <c r="OFL12" s="46"/>
      <c r="OFM12" s="46"/>
      <c r="OFN12" s="46"/>
      <c r="OFO12" s="46"/>
      <c r="OFP12" s="46"/>
      <c r="OFQ12" s="46"/>
      <c r="OFR12" s="46"/>
      <c r="OFS12" s="46"/>
      <c r="OFT12" s="46"/>
      <c r="OFU12" s="46"/>
      <c r="OFV12" s="46"/>
      <c r="OFW12" s="46"/>
      <c r="OFX12" s="46"/>
      <c r="OFY12" s="46"/>
      <c r="OFZ12" s="46"/>
      <c r="OGA12" s="46"/>
      <c r="OGB12" s="46"/>
      <c r="OGC12" s="46"/>
      <c r="OGD12" s="46"/>
      <c r="OGE12" s="46"/>
      <c r="OGF12" s="46"/>
      <c r="OGG12" s="46"/>
      <c r="OGH12" s="46"/>
      <c r="OGI12" s="46"/>
      <c r="OGJ12" s="46"/>
      <c r="OGK12" s="46"/>
      <c r="OGL12" s="46"/>
      <c r="OGM12" s="46"/>
      <c r="OGN12" s="46"/>
      <c r="OGO12" s="46"/>
      <c r="OGP12" s="46"/>
      <c r="OGQ12" s="46"/>
      <c r="OGR12" s="46"/>
      <c r="OGS12" s="46"/>
      <c r="OGT12" s="46"/>
      <c r="OGU12" s="46"/>
      <c r="OGV12" s="46"/>
      <c r="OGW12" s="46"/>
      <c r="OGX12" s="46"/>
      <c r="OGY12" s="46"/>
      <c r="OGZ12" s="46"/>
      <c r="OHA12" s="46"/>
      <c r="OHB12" s="46"/>
      <c r="OHC12" s="46"/>
      <c r="OHD12" s="46"/>
      <c r="OHE12" s="46"/>
      <c r="OHF12" s="46"/>
      <c r="OHG12" s="46"/>
      <c r="OHH12" s="46"/>
      <c r="OHI12" s="46"/>
      <c r="OHJ12" s="46"/>
      <c r="OHK12" s="46"/>
      <c r="OHL12" s="46"/>
      <c r="OHM12" s="46"/>
      <c r="OHN12" s="46"/>
      <c r="OHO12" s="46"/>
      <c r="OHP12" s="46"/>
      <c r="OHQ12" s="46"/>
      <c r="OHR12" s="46"/>
      <c r="OHS12" s="46"/>
      <c r="OHT12" s="46"/>
      <c r="OHU12" s="46"/>
      <c r="OHV12" s="46"/>
      <c r="OHW12" s="46"/>
      <c r="OHX12" s="46"/>
      <c r="OHY12" s="46"/>
      <c r="OHZ12" s="46"/>
      <c r="OIA12" s="46"/>
      <c r="OIB12" s="46"/>
      <c r="OIC12" s="46"/>
      <c r="OID12" s="46"/>
      <c r="OIE12" s="46"/>
      <c r="OIF12" s="46"/>
      <c r="OIG12" s="46"/>
      <c r="OIH12" s="46"/>
      <c r="OII12" s="46"/>
      <c r="OIJ12" s="46"/>
      <c r="OIK12" s="46"/>
      <c r="OIL12" s="46"/>
      <c r="OIM12" s="46"/>
      <c r="OIN12" s="46"/>
      <c r="OIO12" s="46"/>
      <c r="OIP12" s="46"/>
      <c r="OIQ12" s="46"/>
      <c r="OIR12" s="46"/>
      <c r="OIS12" s="46"/>
      <c r="OIT12" s="46"/>
      <c r="OIU12" s="46"/>
      <c r="OIV12" s="46"/>
      <c r="OIW12" s="46"/>
      <c r="OIX12" s="46"/>
      <c r="OIY12" s="46"/>
      <c r="OIZ12" s="46"/>
      <c r="OJA12" s="46"/>
      <c r="OJB12" s="46"/>
      <c r="OJC12" s="46"/>
      <c r="OJD12" s="46"/>
      <c r="OJE12" s="46"/>
      <c r="OJF12" s="46"/>
      <c r="OJG12" s="46"/>
      <c r="OJH12" s="46"/>
      <c r="OJI12" s="46"/>
      <c r="OJJ12" s="46"/>
      <c r="OJK12" s="46"/>
      <c r="OJL12" s="46"/>
      <c r="OJM12" s="46"/>
      <c r="OJN12" s="46"/>
      <c r="OJO12" s="46"/>
      <c r="OJP12" s="46"/>
      <c r="OJQ12" s="46"/>
      <c r="OJR12" s="46"/>
      <c r="OJS12" s="46"/>
      <c r="OJT12" s="46"/>
      <c r="OJU12" s="46"/>
      <c r="OJV12" s="46"/>
      <c r="OJW12" s="46"/>
      <c r="OJX12" s="46"/>
      <c r="OJY12" s="46"/>
      <c r="OJZ12" s="46"/>
      <c r="OKA12" s="46"/>
      <c r="OKB12" s="46"/>
      <c r="OKC12" s="46"/>
      <c r="OKD12" s="46"/>
      <c r="OKE12" s="46"/>
      <c r="OKF12" s="46"/>
      <c r="OKG12" s="46"/>
      <c r="OKH12" s="46"/>
      <c r="OKI12" s="46"/>
      <c r="OKJ12" s="46"/>
      <c r="OKK12" s="46"/>
      <c r="OKL12" s="46"/>
      <c r="OKM12" s="46"/>
      <c r="OKN12" s="46"/>
      <c r="OKO12" s="46"/>
      <c r="OKP12" s="46"/>
      <c r="OKQ12" s="46"/>
      <c r="OKR12" s="46"/>
      <c r="OKS12" s="46"/>
      <c r="OKT12" s="46"/>
      <c r="OKU12" s="46"/>
      <c r="OKV12" s="46"/>
      <c r="OKW12" s="46"/>
      <c r="OKX12" s="46"/>
      <c r="OKY12" s="46"/>
      <c r="OKZ12" s="46"/>
      <c r="OLA12" s="46"/>
      <c r="OLB12" s="46"/>
      <c r="OLC12" s="46"/>
      <c r="OLD12" s="46"/>
      <c r="OLE12" s="46"/>
      <c r="OLF12" s="46"/>
      <c r="OLG12" s="46"/>
      <c r="OLH12" s="46"/>
      <c r="OLI12" s="46"/>
      <c r="OLJ12" s="46"/>
      <c r="OLK12" s="46"/>
      <c r="OLL12" s="46"/>
      <c r="OLM12" s="46"/>
      <c r="OLN12" s="46"/>
      <c r="OLO12" s="46"/>
      <c r="OLP12" s="46"/>
      <c r="OLQ12" s="46"/>
      <c r="OLR12" s="46"/>
      <c r="OLS12" s="46"/>
      <c r="OLT12" s="46"/>
      <c r="OLU12" s="46"/>
      <c r="OLV12" s="46"/>
      <c r="OLW12" s="46"/>
      <c r="OLX12" s="46"/>
      <c r="OLY12" s="46"/>
      <c r="OLZ12" s="46"/>
      <c r="OMA12" s="46"/>
      <c r="OMB12" s="46"/>
      <c r="OMC12" s="46"/>
      <c r="OMD12" s="46"/>
      <c r="OME12" s="46"/>
      <c r="OMF12" s="46"/>
      <c r="OMG12" s="46"/>
      <c r="OMH12" s="46"/>
      <c r="OMI12" s="46"/>
      <c r="OMJ12" s="46"/>
      <c r="OMK12" s="46"/>
      <c r="OML12" s="46"/>
      <c r="OMM12" s="46"/>
      <c r="OMN12" s="46"/>
      <c r="OMO12" s="46"/>
      <c r="OMP12" s="46"/>
      <c r="OMQ12" s="46"/>
      <c r="OMR12" s="46"/>
      <c r="OMS12" s="46"/>
      <c r="OMT12" s="46"/>
      <c r="OMU12" s="46"/>
      <c r="OMV12" s="46"/>
      <c r="OMW12" s="46"/>
      <c r="OMX12" s="46"/>
      <c r="OMY12" s="46"/>
      <c r="OMZ12" s="46"/>
      <c r="ONA12" s="46"/>
      <c r="ONB12" s="46"/>
      <c r="ONC12" s="46"/>
      <c r="OND12" s="46"/>
      <c r="ONE12" s="46"/>
      <c r="ONF12" s="46"/>
      <c r="ONG12" s="46"/>
      <c r="ONH12" s="46"/>
      <c r="ONI12" s="46"/>
      <c r="ONJ12" s="46"/>
      <c r="ONK12" s="46"/>
      <c r="ONL12" s="46"/>
      <c r="ONM12" s="46"/>
      <c r="ONN12" s="46"/>
      <c r="ONO12" s="46"/>
      <c r="ONP12" s="46"/>
      <c r="ONQ12" s="46"/>
      <c r="ONR12" s="46"/>
      <c r="ONS12" s="46"/>
      <c r="ONT12" s="46"/>
      <c r="ONU12" s="46"/>
      <c r="ONV12" s="46"/>
      <c r="ONW12" s="46"/>
      <c r="ONX12" s="46"/>
      <c r="ONY12" s="46"/>
      <c r="ONZ12" s="46"/>
      <c r="OOA12" s="46"/>
      <c r="OOB12" s="46"/>
      <c r="OOC12" s="46"/>
      <c r="OOD12" s="46"/>
      <c r="OOE12" s="46"/>
      <c r="OOF12" s="46"/>
      <c r="OOG12" s="46"/>
      <c r="OOH12" s="46"/>
      <c r="OOI12" s="46"/>
      <c r="OOJ12" s="46"/>
      <c r="OOK12" s="46"/>
      <c r="OOL12" s="46"/>
      <c r="OOM12" s="46"/>
      <c r="OON12" s="46"/>
      <c r="OOO12" s="46"/>
      <c r="OOP12" s="46"/>
      <c r="OOQ12" s="46"/>
      <c r="OOR12" s="46"/>
      <c r="OOS12" s="46"/>
      <c r="OOT12" s="46"/>
      <c r="OOU12" s="46"/>
      <c r="OOV12" s="46"/>
      <c r="OOW12" s="46"/>
      <c r="OOX12" s="46"/>
      <c r="OOY12" s="46"/>
      <c r="OOZ12" s="46"/>
      <c r="OPA12" s="46"/>
      <c r="OPB12" s="46"/>
      <c r="OPC12" s="46"/>
      <c r="OPD12" s="46"/>
      <c r="OPE12" s="46"/>
      <c r="OPF12" s="46"/>
      <c r="OPG12" s="46"/>
      <c r="OPH12" s="46"/>
      <c r="OPI12" s="46"/>
      <c r="OPJ12" s="46"/>
      <c r="OPK12" s="46"/>
      <c r="OPL12" s="46"/>
      <c r="OPM12" s="46"/>
      <c r="OPN12" s="46"/>
      <c r="OPO12" s="46"/>
      <c r="OPP12" s="46"/>
      <c r="OPQ12" s="46"/>
      <c r="OPR12" s="46"/>
      <c r="OPS12" s="46"/>
      <c r="OPT12" s="46"/>
      <c r="OPU12" s="46"/>
      <c r="OPV12" s="46"/>
      <c r="OPW12" s="46"/>
      <c r="OPX12" s="46"/>
      <c r="OPY12" s="46"/>
      <c r="OPZ12" s="46"/>
      <c r="OQA12" s="46"/>
      <c r="OQB12" s="46"/>
      <c r="OQC12" s="46"/>
      <c r="OQD12" s="46"/>
      <c r="OQE12" s="46"/>
      <c r="OQF12" s="46"/>
      <c r="OQG12" s="46"/>
      <c r="OQH12" s="46"/>
      <c r="OQI12" s="46"/>
      <c r="OQJ12" s="46"/>
      <c r="OQK12" s="46"/>
      <c r="OQL12" s="46"/>
      <c r="OQM12" s="46"/>
      <c r="OQN12" s="46"/>
      <c r="OQO12" s="46"/>
      <c r="OQP12" s="46"/>
      <c r="OQQ12" s="46"/>
      <c r="OQR12" s="46"/>
      <c r="OQS12" s="46"/>
      <c r="OQT12" s="46"/>
      <c r="OQU12" s="46"/>
      <c r="OQV12" s="46"/>
      <c r="OQW12" s="46"/>
      <c r="OQX12" s="46"/>
      <c r="OQY12" s="46"/>
      <c r="OQZ12" s="46"/>
      <c r="ORA12" s="46"/>
      <c r="ORB12" s="46"/>
      <c r="ORC12" s="46"/>
      <c r="ORD12" s="46"/>
      <c r="ORE12" s="46"/>
      <c r="ORF12" s="46"/>
      <c r="ORG12" s="46"/>
      <c r="ORH12" s="46"/>
      <c r="ORI12" s="46"/>
      <c r="ORJ12" s="46"/>
      <c r="ORK12" s="46"/>
      <c r="ORL12" s="46"/>
      <c r="ORM12" s="46"/>
      <c r="ORN12" s="46"/>
      <c r="ORO12" s="46"/>
      <c r="ORP12" s="46"/>
      <c r="ORQ12" s="46"/>
      <c r="ORR12" s="46"/>
      <c r="ORS12" s="46"/>
      <c r="ORT12" s="46"/>
      <c r="ORU12" s="46"/>
      <c r="ORV12" s="46"/>
      <c r="ORW12" s="46"/>
      <c r="ORX12" s="46"/>
      <c r="ORY12" s="46"/>
      <c r="ORZ12" s="46"/>
      <c r="OSA12" s="46"/>
      <c r="OSB12" s="46"/>
      <c r="OSC12" s="46"/>
      <c r="OSD12" s="46"/>
      <c r="OSE12" s="46"/>
      <c r="OSF12" s="46"/>
      <c r="OSG12" s="46"/>
      <c r="OSH12" s="46"/>
      <c r="OSI12" s="46"/>
      <c r="OSJ12" s="46"/>
      <c r="OSK12" s="46"/>
      <c r="OSL12" s="46"/>
      <c r="OSM12" s="46"/>
      <c r="OSN12" s="46"/>
      <c r="OSO12" s="46"/>
      <c r="OSP12" s="46"/>
      <c r="OSQ12" s="46"/>
      <c r="OSR12" s="46"/>
      <c r="OSS12" s="46"/>
      <c r="OST12" s="46"/>
      <c r="OSU12" s="46"/>
      <c r="OSV12" s="46"/>
      <c r="OSW12" s="46"/>
      <c r="OSX12" s="46"/>
      <c r="OSY12" s="46"/>
      <c r="OSZ12" s="46"/>
      <c r="OTA12" s="46"/>
      <c r="OTB12" s="46"/>
      <c r="OTC12" s="46"/>
      <c r="OTD12" s="46"/>
      <c r="OTE12" s="46"/>
      <c r="OTF12" s="46"/>
      <c r="OTG12" s="46"/>
      <c r="OTH12" s="46"/>
      <c r="OTI12" s="46"/>
      <c r="OTJ12" s="46"/>
      <c r="OTK12" s="46"/>
      <c r="OTL12" s="46"/>
      <c r="OTM12" s="46"/>
      <c r="OTN12" s="46"/>
      <c r="OTO12" s="46"/>
      <c r="OTP12" s="46"/>
      <c r="OTQ12" s="46"/>
      <c r="OTR12" s="46"/>
      <c r="OTS12" s="46"/>
      <c r="OTT12" s="46"/>
      <c r="OTU12" s="46"/>
      <c r="OTV12" s="46"/>
      <c r="OTW12" s="46"/>
      <c r="OTX12" s="46"/>
      <c r="OTY12" s="46"/>
      <c r="OTZ12" s="46"/>
      <c r="OUA12" s="46"/>
      <c r="OUB12" s="46"/>
      <c r="OUC12" s="46"/>
      <c r="OUD12" s="46"/>
      <c r="OUE12" s="46"/>
      <c r="OUF12" s="46"/>
      <c r="OUG12" s="46"/>
      <c r="OUH12" s="46"/>
      <c r="OUI12" s="46"/>
      <c r="OUJ12" s="46"/>
      <c r="OUK12" s="46"/>
      <c r="OUL12" s="46"/>
      <c r="OUM12" s="46"/>
      <c r="OUN12" s="46"/>
      <c r="OUO12" s="46"/>
      <c r="OUP12" s="46"/>
      <c r="OUQ12" s="46"/>
      <c r="OUR12" s="46"/>
      <c r="OUS12" s="46"/>
      <c r="OUT12" s="46"/>
      <c r="OUU12" s="46"/>
      <c r="OUV12" s="46"/>
      <c r="OUW12" s="46"/>
      <c r="OUX12" s="46"/>
      <c r="OUY12" s="46"/>
      <c r="OUZ12" s="46"/>
      <c r="OVA12" s="46"/>
      <c r="OVB12" s="46"/>
      <c r="OVC12" s="46"/>
      <c r="OVD12" s="46"/>
      <c r="OVE12" s="46"/>
      <c r="OVF12" s="46"/>
      <c r="OVG12" s="46"/>
      <c r="OVH12" s="46"/>
      <c r="OVI12" s="46"/>
      <c r="OVJ12" s="46"/>
      <c r="OVK12" s="46"/>
      <c r="OVL12" s="46"/>
      <c r="OVM12" s="46"/>
      <c r="OVN12" s="46"/>
      <c r="OVO12" s="46"/>
      <c r="OVP12" s="46"/>
      <c r="OVQ12" s="46"/>
      <c r="OVR12" s="46"/>
      <c r="OVS12" s="46"/>
      <c r="OVT12" s="46"/>
      <c r="OVU12" s="46"/>
      <c r="OVV12" s="46"/>
      <c r="OVW12" s="46"/>
      <c r="OVX12" s="46"/>
      <c r="OVY12" s="46"/>
      <c r="OVZ12" s="46"/>
      <c r="OWA12" s="46"/>
      <c r="OWB12" s="46"/>
      <c r="OWC12" s="46"/>
      <c r="OWD12" s="46"/>
      <c r="OWE12" s="46"/>
      <c r="OWF12" s="46"/>
      <c r="OWG12" s="46"/>
      <c r="OWH12" s="46"/>
      <c r="OWI12" s="46"/>
      <c r="OWJ12" s="46"/>
      <c r="OWK12" s="46"/>
      <c r="OWL12" s="46"/>
      <c r="OWM12" s="46"/>
      <c r="OWN12" s="46"/>
      <c r="OWO12" s="46"/>
      <c r="OWP12" s="46"/>
      <c r="OWQ12" s="46"/>
      <c r="OWR12" s="46"/>
      <c r="OWS12" s="46"/>
      <c r="OWT12" s="46"/>
      <c r="OWU12" s="46"/>
      <c r="OWV12" s="46"/>
      <c r="OWW12" s="46"/>
      <c r="OWX12" s="46"/>
      <c r="OWY12" s="46"/>
      <c r="OWZ12" s="46"/>
      <c r="OXA12" s="46"/>
      <c r="OXB12" s="46"/>
      <c r="OXC12" s="46"/>
      <c r="OXD12" s="46"/>
      <c r="OXE12" s="46"/>
      <c r="OXF12" s="46"/>
      <c r="OXG12" s="46"/>
      <c r="OXH12" s="46"/>
      <c r="OXI12" s="46"/>
      <c r="OXJ12" s="46"/>
      <c r="OXK12" s="46"/>
      <c r="OXL12" s="46"/>
      <c r="OXM12" s="46"/>
      <c r="OXN12" s="46"/>
      <c r="OXO12" s="46"/>
      <c r="OXP12" s="46"/>
      <c r="OXQ12" s="46"/>
      <c r="OXR12" s="46"/>
      <c r="OXS12" s="46"/>
      <c r="OXT12" s="46"/>
      <c r="OXU12" s="46"/>
      <c r="OXV12" s="46"/>
      <c r="OXW12" s="46"/>
      <c r="OXX12" s="46"/>
      <c r="OXY12" s="46"/>
      <c r="OXZ12" s="46"/>
      <c r="OYA12" s="46"/>
      <c r="OYB12" s="46"/>
      <c r="OYC12" s="46"/>
      <c r="OYD12" s="46"/>
      <c r="OYE12" s="46"/>
      <c r="OYF12" s="46"/>
      <c r="OYG12" s="46"/>
      <c r="OYH12" s="46"/>
      <c r="OYI12" s="46"/>
      <c r="OYJ12" s="46"/>
      <c r="OYK12" s="46"/>
      <c r="OYL12" s="46"/>
      <c r="OYM12" s="46"/>
      <c r="OYN12" s="46"/>
      <c r="OYO12" s="46"/>
      <c r="OYP12" s="46"/>
      <c r="OYQ12" s="46"/>
      <c r="OYR12" s="46"/>
      <c r="OYS12" s="46"/>
      <c r="OYT12" s="46"/>
      <c r="OYU12" s="46"/>
      <c r="OYV12" s="46"/>
      <c r="OYW12" s="46"/>
      <c r="OYX12" s="46"/>
      <c r="OYY12" s="46"/>
      <c r="OYZ12" s="46"/>
      <c r="OZA12" s="46"/>
      <c r="OZB12" s="46"/>
      <c r="OZC12" s="46"/>
      <c r="OZD12" s="46"/>
      <c r="OZE12" s="46"/>
      <c r="OZF12" s="46"/>
      <c r="OZG12" s="46"/>
      <c r="OZH12" s="46"/>
      <c r="OZI12" s="46"/>
      <c r="OZJ12" s="46"/>
      <c r="OZK12" s="46"/>
      <c r="OZL12" s="46"/>
      <c r="OZM12" s="46"/>
      <c r="OZN12" s="46"/>
      <c r="OZO12" s="46"/>
      <c r="OZP12" s="46"/>
      <c r="OZQ12" s="46"/>
      <c r="OZR12" s="46"/>
      <c r="OZS12" s="46"/>
      <c r="OZT12" s="46"/>
      <c r="OZU12" s="46"/>
      <c r="OZV12" s="46"/>
      <c r="OZW12" s="46"/>
      <c r="OZX12" s="46"/>
      <c r="OZY12" s="46"/>
      <c r="OZZ12" s="46"/>
      <c r="PAA12" s="46"/>
      <c r="PAB12" s="46"/>
      <c r="PAC12" s="46"/>
      <c r="PAD12" s="46"/>
      <c r="PAE12" s="46"/>
      <c r="PAF12" s="46"/>
      <c r="PAG12" s="46"/>
      <c r="PAH12" s="46"/>
      <c r="PAI12" s="46"/>
      <c r="PAJ12" s="46"/>
      <c r="PAK12" s="46"/>
      <c r="PAL12" s="46"/>
      <c r="PAM12" s="46"/>
      <c r="PAN12" s="46"/>
      <c r="PAO12" s="46"/>
      <c r="PAP12" s="46"/>
      <c r="PAQ12" s="46"/>
      <c r="PAR12" s="46"/>
      <c r="PAS12" s="46"/>
      <c r="PAT12" s="46"/>
      <c r="PAU12" s="46"/>
      <c r="PAV12" s="46"/>
      <c r="PAW12" s="46"/>
      <c r="PAX12" s="46"/>
      <c r="PAY12" s="46"/>
      <c r="PAZ12" s="46"/>
      <c r="PBA12" s="46"/>
      <c r="PBB12" s="46"/>
      <c r="PBC12" s="46"/>
      <c r="PBD12" s="46"/>
      <c r="PBE12" s="46"/>
      <c r="PBF12" s="46"/>
      <c r="PBG12" s="46"/>
      <c r="PBH12" s="46"/>
      <c r="PBI12" s="46"/>
      <c r="PBJ12" s="46"/>
      <c r="PBK12" s="46"/>
      <c r="PBL12" s="46"/>
      <c r="PBM12" s="46"/>
      <c r="PBN12" s="46"/>
      <c r="PBO12" s="46"/>
      <c r="PBP12" s="46"/>
      <c r="PBQ12" s="46"/>
      <c r="PBR12" s="46"/>
      <c r="PBS12" s="46"/>
      <c r="PBT12" s="46"/>
      <c r="PBU12" s="46"/>
      <c r="PBV12" s="46"/>
      <c r="PBW12" s="46"/>
      <c r="PBX12" s="46"/>
      <c r="PBY12" s="46"/>
      <c r="PBZ12" s="46"/>
      <c r="PCA12" s="46"/>
      <c r="PCB12" s="46"/>
      <c r="PCC12" s="46"/>
      <c r="PCD12" s="46"/>
      <c r="PCE12" s="46"/>
      <c r="PCF12" s="46"/>
      <c r="PCG12" s="46"/>
      <c r="PCH12" s="46"/>
      <c r="PCI12" s="46"/>
      <c r="PCJ12" s="46"/>
      <c r="PCK12" s="46"/>
      <c r="PCL12" s="46"/>
      <c r="PCM12" s="46"/>
      <c r="PCN12" s="46"/>
      <c r="PCO12" s="46"/>
      <c r="PCP12" s="46"/>
      <c r="PCQ12" s="46"/>
      <c r="PCR12" s="46"/>
      <c r="PCS12" s="46"/>
      <c r="PCT12" s="46"/>
      <c r="PCU12" s="46"/>
      <c r="PCV12" s="46"/>
      <c r="PCW12" s="46"/>
      <c r="PCX12" s="46"/>
      <c r="PCY12" s="46"/>
      <c r="PCZ12" s="46"/>
      <c r="PDA12" s="46"/>
      <c r="PDB12" s="46"/>
      <c r="PDC12" s="46"/>
      <c r="PDD12" s="46"/>
      <c r="PDE12" s="46"/>
      <c r="PDF12" s="46"/>
      <c r="PDG12" s="46"/>
      <c r="PDH12" s="46"/>
      <c r="PDI12" s="46"/>
      <c r="PDJ12" s="46"/>
      <c r="PDK12" s="46"/>
      <c r="PDL12" s="46"/>
      <c r="PDM12" s="46"/>
      <c r="PDN12" s="46"/>
      <c r="PDO12" s="46"/>
      <c r="PDP12" s="46"/>
      <c r="PDQ12" s="46"/>
      <c r="PDR12" s="46"/>
      <c r="PDS12" s="46"/>
      <c r="PDT12" s="46"/>
      <c r="PDU12" s="46"/>
      <c r="PDV12" s="46"/>
      <c r="PDW12" s="46"/>
      <c r="PDX12" s="46"/>
      <c r="PDY12" s="46"/>
      <c r="PDZ12" s="46"/>
      <c r="PEA12" s="46"/>
      <c r="PEB12" s="46"/>
      <c r="PEC12" s="46"/>
      <c r="PED12" s="46"/>
      <c r="PEE12" s="46"/>
      <c r="PEF12" s="46"/>
      <c r="PEG12" s="46"/>
      <c r="PEH12" s="46"/>
      <c r="PEI12" s="46"/>
      <c r="PEJ12" s="46"/>
      <c r="PEK12" s="46"/>
      <c r="PEL12" s="46"/>
      <c r="PEM12" s="46"/>
      <c r="PEN12" s="46"/>
      <c r="PEO12" s="46"/>
      <c r="PEP12" s="46"/>
      <c r="PEQ12" s="46"/>
      <c r="PER12" s="46"/>
      <c r="PES12" s="46"/>
      <c r="PET12" s="46"/>
      <c r="PEU12" s="46"/>
      <c r="PEV12" s="46"/>
      <c r="PEW12" s="46"/>
      <c r="PEX12" s="46"/>
      <c r="PEY12" s="46"/>
      <c r="PEZ12" s="46"/>
      <c r="PFA12" s="46"/>
      <c r="PFB12" s="46"/>
      <c r="PFC12" s="46"/>
      <c r="PFD12" s="46"/>
      <c r="PFE12" s="46"/>
      <c r="PFF12" s="46"/>
      <c r="PFG12" s="46"/>
      <c r="PFH12" s="46"/>
      <c r="PFI12" s="46"/>
      <c r="PFJ12" s="46"/>
      <c r="PFK12" s="46"/>
      <c r="PFL12" s="46"/>
      <c r="PFM12" s="46"/>
      <c r="PFN12" s="46"/>
      <c r="PFO12" s="46"/>
      <c r="PFP12" s="46"/>
      <c r="PFQ12" s="46"/>
      <c r="PFR12" s="46"/>
      <c r="PFS12" s="46"/>
      <c r="PFT12" s="46"/>
      <c r="PFU12" s="46"/>
      <c r="PFV12" s="46"/>
      <c r="PFW12" s="46"/>
      <c r="PFX12" s="46"/>
      <c r="PFY12" s="46"/>
      <c r="PFZ12" s="46"/>
      <c r="PGA12" s="46"/>
      <c r="PGB12" s="46"/>
      <c r="PGC12" s="46"/>
      <c r="PGD12" s="46"/>
      <c r="PGE12" s="46"/>
      <c r="PGF12" s="46"/>
      <c r="PGG12" s="46"/>
      <c r="PGH12" s="46"/>
      <c r="PGI12" s="46"/>
      <c r="PGJ12" s="46"/>
      <c r="PGK12" s="46"/>
      <c r="PGL12" s="46"/>
      <c r="PGM12" s="46"/>
      <c r="PGN12" s="46"/>
      <c r="PGO12" s="46"/>
      <c r="PGP12" s="46"/>
      <c r="PGQ12" s="46"/>
      <c r="PGR12" s="46"/>
      <c r="PGS12" s="46"/>
      <c r="PGT12" s="46"/>
      <c r="PGU12" s="46"/>
      <c r="PGV12" s="46"/>
      <c r="PGW12" s="46"/>
      <c r="PGX12" s="46"/>
      <c r="PGY12" s="46"/>
      <c r="PGZ12" s="46"/>
      <c r="PHA12" s="46"/>
      <c r="PHB12" s="46"/>
      <c r="PHC12" s="46"/>
      <c r="PHD12" s="46"/>
      <c r="PHE12" s="46"/>
      <c r="PHF12" s="46"/>
      <c r="PHG12" s="46"/>
      <c r="PHH12" s="46"/>
      <c r="PHI12" s="46"/>
      <c r="PHJ12" s="46"/>
      <c r="PHK12" s="46"/>
      <c r="PHL12" s="46"/>
      <c r="PHM12" s="46"/>
      <c r="PHN12" s="46"/>
      <c r="PHO12" s="46"/>
      <c r="PHP12" s="46"/>
      <c r="PHQ12" s="46"/>
      <c r="PHR12" s="46"/>
      <c r="PHS12" s="46"/>
      <c r="PHT12" s="46"/>
      <c r="PHU12" s="46"/>
      <c r="PHV12" s="46"/>
      <c r="PHW12" s="46"/>
      <c r="PHX12" s="46"/>
      <c r="PHY12" s="46"/>
      <c r="PHZ12" s="46"/>
      <c r="PIA12" s="46"/>
      <c r="PIB12" s="46"/>
      <c r="PIC12" s="46"/>
      <c r="PID12" s="46"/>
      <c r="PIE12" s="46"/>
      <c r="PIF12" s="46"/>
      <c r="PIG12" s="46"/>
      <c r="PIH12" s="46"/>
      <c r="PII12" s="46"/>
      <c r="PIJ12" s="46"/>
      <c r="PIK12" s="46"/>
      <c r="PIL12" s="46"/>
      <c r="PIM12" s="46"/>
      <c r="PIN12" s="46"/>
      <c r="PIO12" s="46"/>
      <c r="PIP12" s="46"/>
      <c r="PIQ12" s="46"/>
      <c r="PIR12" s="46"/>
      <c r="PIS12" s="46"/>
      <c r="PIT12" s="46"/>
      <c r="PIU12" s="46"/>
      <c r="PIV12" s="46"/>
      <c r="PIW12" s="46"/>
      <c r="PIX12" s="46"/>
      <c r="PIY12" s="46"/>
      <c r="PIZ12" s="46"/>
      <c r="PJA12" s="46"/>
      <c r="PJB12" s="46"/>
      <c r="PJC12" s="46"/>
      <c r="PJD12" s="46"/>
      <c r="PJE12" s="46"/>
      <c r="PJF12" s="46"/>
      <c r="PJG12" s="46"/>
      <c r="PJH12" s="46"/>
      <c r="PJI12" s="46"/>
      <c r="PJJ12" s="46"/>
      <c r="PJK12" s="46"/>
      <c r="PJL12" s="46"/>
      <c r="PJM12" s="46"/>
      <c r="PJN12" s="46"/>
      <c r="PJO12" s="46"/>
      <c r="PJP12" s="46"/>
      <c r="PJQ12" s="46"/>
      <c r="PJR12" s="46"/>
      <c r="PJS12" s="46"/>
      <c r="PJT12" s="46"/>
      <c r="PJU12" s="46"/>
      <c r="PJV12" s="46"/>
      <c r="PJW12" s="46"/>
      <c r="PJX12" s="46"/>
      <c r="PJY12" s="46"/>
      <c r="PJZ12" s="46"/>
      <c r="PKA12" s="46"/>
      <c r="PKB12" s="46"/>
      <c r="PKC12" s="46"/>
      <c r="PKD12" s="46"/>
      <c r="PKE12" s="46"/>
      <c r="PKF12" s="46"/>
      <c r="PKG12" s="46"/>
      <c r="PKH12" s="46"/>
      <c r="PKI12" s="46"/>
      <c r="PKJ12" s="46"/>
      <c r="PKK12" s="46"/>
      <c r="PKL12" s="46"/>
      <c r="PKM12" s="46"/>
      <c r="PKN12" s="46"/>
      <c r="PKO12" s="46"/>
      <c r="PKP12" s="46"/>
      <c r="PKQ12" s="46"/>
      <c r="PKR12" s="46"/>
      <c r="PKS12" s="46"/>
      <c r="PKT12" s="46"/>
      <c r="PKU12" s="46"/>
      <c r="PKV12" s="46"/>
      <c r="PKW12" s="46"/>
      <c r="PKX12" s="46"/>
      <c r="PKY12" s="46"/>
      <c r="PKZ12" s="46"/>
      <c r="PLA12" s="46"/>
      <c r="PLB12" s="46"/>
      <c r="PLC12" s="46"/>
      <c r="PLD12" s="46"/>
      <c r="PLE12" s="46"/>
      <c r="PLF12" s="46"/>
      <c r="PLG12" s="46"/>
      <c r="PLH12" s="46"/>
      <c r="PLI12" s="46"/>
      <c r="PLJ12" s="46"/>
      <c r="PLK12" s="46"/>
      <c r="PLL12" s="46"/>
      <c r="PLM12" s="46"/>
      <c r="PLN12" s="46"/>
      <c r="PLO12" s="46"/>
      <c r="PLP12" s="46"/>
      <c r="PLQ12" s="46"/>
      <c r="PLR12" s="46"/>
      <c r="PLS12" s="46"/>
      <c r="PLT12" s="46"/>
      <c r="PLU12" s="46"/>
      <c r="PLV12" s="46"/>
      <c r="PLW12" s="46"/>
      <c r="PLX12" s="46"/>
      <c r="PLY12" s="46"/>
      <c r="PLZ12" s="46"/>
      <c r="PMA12" s="46"/>
      <c r="PMB12" s="46"/>
      <c r="PMC12" s="46"/>
      <c r="PMD12" s="46"/>
      <c r="PME12" s="46"/>
      <c r="PMF12" s="46"/>
      <c r="PMG12" s="46"/>
      <c r="PMH12" s="46"/>
      <c r="PMI12" s="46"/>
      <c r="PMJ12" s="46"/>
      <c r="PMK12" s="46"/>
      <c r="PML12" s="46"/>
      <c r="PMM12" s="46"/>
      <c r="PMN12" s="46"/>
      <c r="PMO12" s="46"/>
      <c r="PMP12" s="46"/>
      <c r="PMQ12" s="46"/>
      <c r="PMR12" s="46"/>
      <c r="PMS12" s="46"/>
      <c r="PMT12" s="46"/>
      <c r="PMU12" s="46"/>
      <c r="PMV12" s="46"/>
      <c r="PMW12" s="46"/>
      <c r="PMX12" s="46"/>
      <c r="PMY12" s="46"/>
      <c r="PMZ12" s="46"/>
      <c r="PNA12" s="46"/>
      <c r="PNB12" s="46"/>
      <c r="PNC12" s="46"/>
      <c r="PND12" s="46"/>
      <c r="PNE12" s="46"/>
      <c r="PNF12" s="46"/>
      <c r="PNG12" s="46"/>
      <c r="PNH12" s="46"/>
      <c r="PNI12" s="46"/>
      <c r="PNJ12" s="46"/>
      <c r="PNK12" s="46"/>
      <c r="PNL12" s="46"/>
      <c r="PNM12" s="46"/>
      <c r="PNN12" s="46"/>
      <c r="PNO12" s="46"/>
      <c r="PNP12" s="46"/>
      <c r="PNQ12" s="46"/>
      <c r="PNR12" s="46"/>
      <c r="PNS12" s="46"/>
      <c r="PNT12" s="46"/>
      <c r="PNU12" s="46"/>
      <c r="PNV12" s="46"/>
      <c r="PNW12" s="46"/>
      <c r="PNX12" s="46"/>
      <c r="PNY12" s="46"/>
      <c r="PNZ12" s="46"/>
      <c r="POA12" s="46"/>
      <c r="POB12" s="46"/>
      <c r="POC12" s="46"/>
      <c r="POD12" s="46"/>
      <c r="POE12" s="46"/>
      <c r="POF12" s="46"/>
      <c r="POG12" s="46"/>
      <c r="POH12" s="46"/>
      <c r="POI12" s="46"/>
      <c r="POJ12" s="46"/>
      <c r="POK12" s="46"/>
      <c r="POL12" s="46"/>
      <c r="POM12" s="46"/>
      <c r="PON12" s="46"/>
      <c r="POO12" s="46"/>
      <c r="POP12" s="46"/>
      <c r="POQ12" s="46"/>
      <c r="POR12" s="46"/>
      <c r="POS12" s="46"/>
      <c r="POT12" s="46"/>
      <c r="POU12" s="46"/>
      <c r="POV12" s="46"/>
      <c r="POW12" s="46"/>
      <c r="POX12" s="46"/>
      <c r="POY12" s="46"/>
      <c r="POZ12" s="46"/>
      <c r="PPA12" s="46"/>
      <c r="PPB12" s="46"/>
      <c r="PPC12" s="46"/>
      <c r="PPD12" s="46"/>
      <c r="PPE12" s="46"/>
      <c r="PPF12" s="46"/>
      <c r="PPG12" s="46"/>
      <c r="PPH12" s="46"/>
      <c r="PPI12" s="46"/>
      <c r="PPJ12" s="46"/>
      <c r="PPK12" s="46"/>
      <c r="PPL12" s="46"/>
      <c r="PPM12" s="46"/>
      <c r="PPN12" s="46"/>
      <c r="PPO12" s="46"/>
      <c r="PPP12" s="46"/>
      <c r="PPQ12" s="46"/>
      <c r="PPR12" s="46"/>
      <c r="PPS12" s="46"/>
      <c r="PPT12" s="46"/>
      <c r="PPU12" s="46"/>
      <c r="PPV12" s="46"/>
      <c r="PPW12" s="46"/>
      <c r="PPX12" s="46"/>
      <c r="PPY12" s="46"/>
      <c r="PPZ12" s="46"/>
      <c r="PQA12" s="46"/>
      <c r="PQB12" s="46"/>
      <c r="PQC12" s="46"/>
      <c r="PQD12" s="46"/>
      <c r="PQE12" s="46"/>
      <c r="PQF12" s="46"/>
      <c r="PQG12" s="46"/>
      <c r="PQH12" s="46"/>
      <c r="PQI12" s="46"/>
      <c r="PQJ12" s="46"/>
      <c r="PQK12" s="46"/>
      <c r="PQL12" s="46"/>
      <c r="PQM12" s="46"/>
      <c r="PQN12" s="46"/>
      <c r="PQO12" s="46"/>
      <c r="PQP12" s="46"/>
      <c r="PQQ12" s="46"/>
      <c r="PQR12" s="46"/>
      <c r="PQS12" s="46"/>
      <c r="PQT12" s="46"/>
      <c r="PQU12" s="46"/>
      <c r="PQV12" s="46"/>
      <c r="PQW12" s="46"/>
      <c r="PQX12" s="46"/>
      <c r="PQY12" s="46"/>
      <c r="PQZ12" s="46"/>
      <c r="PRA12" s="46"/>
      <c r="PRB12" s="46"/>
      <c r="PRC12" s="46"/>
      <c r="PRD12" s="46"/>
      <c r="PRE12" s="46"/>
      <c r="PRF12" s="46"/>
      <c r="PRG12" s="46"/>
      <c r="PRH12" s="46"/>
      <c r="PRI12" s="46"/>
      <c r="PRJ12" s="46"/>
      <c r="PRK12" s="46"/>
      <c r="PRL12" s="46"/>
      <c r="PRM12" s="46"/>
      <c r="PRN12" s="46"/>
      <c r="PRO12" s="46"/>
      <c r="PRP12" s="46"/>
      <c r="PRQ12" s="46"/>
      <c r="PRR12" s="46"/>
      <c r="PRS12" s="46"/>
      <c r="PRT12" s="46"/>
      <c r="PRU12" s="46"/>
      <c r="PRV12" s="46"/>
      <c r="PRW12" s="46"/>
      <c r="PRX12" s="46"/>
      <c r="PRY12" s="46"/>
      <c r="PRZ12" s="46"/>
      <c r="PSA12" s="46"/>
      <c r="PSB12" s="46"/>
      <c r="PSC12" s="46"/>
      <c r="PSD12" s="46"/>
      <c r="PSE12" s="46"/>
      <c r="PSF12" s="46"/>
      <c r="PSG12" s="46"/>
      <c r="PSH12" s="46"/>
      <c r="PSI12" s="46"/>
      <c r="PSJ12" s="46"/>
      <c r="PSK12" s="46"/>
      <c r="PSL12" s="46"/>
      <c r="PSM12" s="46"/>
      <c r="PSN12" s="46"/>
      <c r="PSO12" s="46"/>
      <c r="PSP12" s="46"/>
      <c r="PSQ12" s="46"/>
      <c r="PSR12" s="46"/>
      <c r="PSS12" s="46"/>
      <c r="PST12" s="46"/>
      <c r="PSU12" s="46"/>
      <c r="PSV12" s="46"/>
      <c r="PSW12" s="46"/>
      <c r="PSX12" s="46"/>
      <c r="PSY12" s="46"/>
      <c r="PSZ12" s="46"/>
      <c r="PTA12" s="46"/>
      <c r="PTB12" s="46"/>
      <c r="PTC12" s="46"/>
      <c r="PTD12" s="46"/>
      <c r="PTE12" s="46"/>
      <c r="PTF12" s="46"/>
      <c r="PTG12" s="46"/>
      <c r="PTH12" s="46"/>
      <c r="PTI12" s="46"/>
      <c r="PTJ12" s="46"/>
      <c r="PTK12" s="46"/>
      <c r="PTL12" s="46"/>
      <c r="PTM12" s="46"/>
      <c r="PTN12" s="46"/>
      <c r="PTO12" s="46"/>
      <c r="PTP12" s="46"/>
      <c r="PTQ12" s="46"/>
      <c r="PTR12" s="46"/>
      <c r="PTS12" s="46"/>
      <c r="PTT12" s="46"/>
      <c r="PTU12" s="46"/>
      <c r="PTV12" s="46"/>
      <c r="PTW12" s="46"/>
      <c r="PTX12" s="46"/>
      <c r="PTY12" s="46"/>
      <c r="PTZ12" s="46"/>
      <c r="PUA12" s="46"/>
      <c r="PUB12" s="46"/>
      <c r="PUC12" s="46"/>
      <c r="PUD12" s="46"/>
      <c r="PUE12" s="46"/>
      <c r="PUF12" s="46"/>
      <c r="PUG12" s="46"/>
      <c r="PUH12" s="46"/>
      <c r="PUI12" s="46"/>
      <c r="PUJ12" s="46"/>
      <c r="PUK12" s="46"/>
      <c r="PUL12" s="46"/>
      <c r="PUM12" s="46"/>
      <c r="PUN12" s="46"/>
      <c r="PUO12" s="46"/>
      <c r="PUP12" s="46"/>
      <c r="PUQ12" s="46"/>
      <c r="PUR12" s="46"/>
      <c r="PUS12" s="46"/>
      <c r="PUT12" s="46"/>
      <c r="PUU12" s="46"/>
      <c r="PUV12" s="46"/>
      <c r="PUW12" s="46"/>
      <c r="PUX12" s="46"/>
      <c r="PUY12" s="46"/>
      <c r="PUZ12" s="46"/>
      <c r="PVA12" s="46"/>
      <c r="PVB12" s="46"/>
      <c r="PVC12" s="46"/>
      <c r="PVD12" s="46"/>
      <c r="PVE12" s="46"/>
      <c r="PVF12" s="46"/>
      <c r="PVG12" s="46"/>
      <c r="PVH12" s="46"/>
      <c r="PVI12" s="46"/>
      <c r="PVJ12" s="46"/>
      <c r="PVK12" s="46"/>
      <c r="PVL12" s="46"/>
      <c r="PVM12" s="46"/>
      <c r="PVN12" s="46"/>
      <c r="PVO12" s="46"/>
      <c r="PVP12" s="46"/>
      <c r="PVQ12" s="46"/>
      <c r="PVR12" s="46"/>
      <c r="PVS12" s="46"/>
      <c r="PVT12" s="46"/>
      <c r="PVU12" s="46"/>
      <c r="PVV12" s="46"/>
      <c r="PVW12" s="46"/>
      <c r="PVX12" s="46"/>
      <c r="PVY12" s="46"/>
      <c r="PVZ12" s="46"/>
      <c r="PWA12" s="46"/>
      <c r="PWB12" s="46"/>
      <c r="PWC12" s="46"/>
      <c r="PWD12" s="46"/>
      <c r="PWE12" s="46"/>
      <c r="PWF12" s="46"/>
      <c r="PWG12" s="46"/>
      <c r="PWH12" s="46"/>
      <c r="PWI12" s="46"/>
      <c r="PWJ12" s="46"/>
      <c r="PWK12" s="46"/>
      <c r="PWL12" s="46"/>
      <c r="PWM12" s="46"/>
      <c r="PWN12" s="46"/>
      <c r="PWO12" s="46"/>
      <c r="PWP12" s="46"/>
      <c r="PWQ12" s="46"/>
      <c r="PWR12" s="46"/>
      <c r="PWS12" s="46"/>
      <c r="PWT12" s="46"/>
      <c r="PWU12" s="46"/>
      <c r="PWV12" s="46"/>
      <c r="PWW12" s="46"/>
      <c r="PWX12" s="46"/>
      <c r="PWY12" s="46"/>
      <c r="PWZ12" s="46"/>
      <c r="PXA12" s="46"/>
      <c r="PXB12" s="46"/>
      <c r="PXC12" s="46"/>
      <c r="PXD12" s="46"/>
      <c r="PXE12" s="46"/>
      <c r="PXF12" s="46"/>
      <c r="PXG12" s="46"/>
      <c r="PXH12" s="46"/>
      <c r="PXI12" s="46"/>
      <c r="PXJ12" s="46"/>
      <c r="PXK12" s="46"/>
      <c r="PXL12" s="46"/>
      <c r="PXM12" s="46"/>
      <c r="PXN12" s="46"/>
      <c r="PXO12" s="46"/>
      <c r="PXP12" s="46"/>
      <c r="PXQ12" s="46"/>
      <c r="PXR12" s="46"/>
      <c r="PXS12" s="46"/>
      <c r="PXT12" s="46"/>
      <c r="PXU12" s="46"/>
      <c r="PXV12" s="46"/>
      <c r="PXW12" s="46"/>
      <c r="PXX12" s="46"/>
      <c r="PXY12" s="46"/>
      <c r="PXZ12" s="46"/>
      <c r="PYA12" s="46"/>
      <c r="PYB12" s="46"/>
      <c r="PYC12" s="46"/>
      <c r="PYD12" s="46"/>
      <c r="PYE12" s="46"/>
      <c r="PYF12" s="46"/>
      <c r="PYG12" s="46"/>
      <c r="PYH12" s="46"/>
      <c r="PYI12" s="46"/>
      <c r="PYJ12" s="46"/>
      <c r="PYK12" s="46"/>
      <c r="PYL12" s="46"/>
      <c r="PYM12" s="46"/>
      <c r="PYN12" s="46"/>
      <c r="PYO12" s="46"/>
      <c r="PYP12" s="46"/>
      <c r="PYQ12" s="46"/>
      <c r="PYR12" s="46"/>
      <c r="PYS12" s="46"/>
      <c r="PYT12" s="46"/>
      <c r="PYU12" s="46"/>
      <c r="PYV12" s="46"/>
      <c r="PYW12" s="46"/>
      <c r="PYX12" s="46"/>
      <c r="PYY12" s="46"/>
      <c r="PYZ12" s="46"/>
      <c r="PZA12" s="46"/>
      <c r="PZB12" s="46"/>
      <c r="PZC12" s="46"/>
      <c r="PZD12" s="46"/>
      <c r="PZE12" s="46"/>
      <c r="PZF12" s="46"/>
      <c r="PZG12" s="46"/>
      <c r="PZH12" s="46"/>
      <c r="PZI12" s="46"/>
      <c r="PZJ12" s="46"/>
      <c r="PZK12" s="46"/>
      <c r="PZL12" s="46"/>
      <c r="PZM12" s="46"/>
      <c r="PZN12" s="46"/>
      <c r="PZO12" s="46"/>
      <c r="PZP12" s="46"/>
      <c r="PZQ12" s="46"/>
      <c r="PZR12" s="46"/>
      <c r="PZS12" s="46"/>
      <c r="PZT12" s="46"/>
      <c r="PZU12" s="46"/>
      <c r="PZV12" s="46"/>
      <c r="PZW12" s="46"/>
      <c r="PZX12" s="46"/>
      <c r="PZY12" s="46"/>
      <c r="PZZ12" s="46"/>
      <c r="QAA12" s="46"/>
      <c r="QAB12" s="46"/>
      <c r="QAC12" s="46"/>
      <c r="QAD12" s="46"/>
      <c r="QAE12" s="46"/>
      <c r="QAF12" s="46"/>
      <c r="QAG12" s="46"/>
      <c r="QAH12" s="46"/>
      <c r="QAI12" s="46"/>
      <c r="QAJ12" s="46"/>
      <c r="QAK12" s="46"/>
      <c r="QAL12" s="46"/>
      <c r="QAM12" s="46"/>
      <c r="QAN12" s="46"/>
      <c r="QAO12" s="46"/>
      <c r="QAP12" s="46"/>
      <c r="QAQ12" s="46"/>
      <c r="QAR12" s="46"/>
      <c r="QAS12" s="46"/>
      <c r="QAT12" s="46"/>
      <c r="QAU12" s="46"/>
      <c r="QAV12" s="46"/>
      <c r="QAW12" s="46"/>
      <c r="QAX12" s="46"/>
      <c r="QAY12" s="46"/>
      <c r="QAZ12" s="46"/>
      <c r="QBA12" s="46"/>
      <c r="QBB12" s="46"/>
      <c r="QBC12" s="46"/>
      <c r="QBD12" s="46"/>
      <c r="QBE12" s="46"/>
      <c r="QBF12" s="46"/>
      <c r="QBG12" s="46"/>
      <c r="QBH12" s="46"/>
      <c r="QBI12" s="46"/>
      <c r="QBJ12" s="46"/>
      <c r="QBK12" s="46"/>
      <c r="QBL12" s="46"/>
      <c r="QBM12" s="46"/>
      <c r="QBN12" s="46"/>
      <c r="QBO12" s="46"/>
      <c r="QBP12" s="46"/>
      <c r="QBQ12" s="46"/>
      <c r="QBR12" s="46"/>
      <c r="QBS12" s="46"/>
      <c r="QBT12" s="46"/>
      <c r="QBU12" s="46"/>
      <c r="QBV12" s="46"/>
      <c r="QBW12" s="46"/>
      <c r="QBX12" s="46"/>
      <c r="QBY12" s="46"/>
      <c r="QBZ12" s="46"/>
      <c r="QCA12" s="46"/>
      <c r="QCB12" s="46"/>
      <c r="QCC12" s="46"/>
      <c r="QCD12" s="46"/>
      <c r="QCE12" s="46"/>
      <c r="QCF12" s="46"/>
      <c r="QCG12" s="46"/>
      <c r="QCH12" s="46"/>
      <c r="QCI12" s="46"/>
      <c r="QCJ12" s="46"/>
      <c r="QCK12" s="46"/>
      <c r="QCL12" s="46"/>
      <c r="QCM12" s="46"/>
      <c r="QCN12" s="46"/>
      <c r="QCO12" s="46"/>
      <c r="QCP12" s="46"/>
      <c r="QCQ12" s="46"/>
      <c r="QCR12" s="46"/>
      <c r="QCS12" s="46"/>
      <c r="QCT12" s="46"/>
      <c r="QCU12" s="46"/>
      <c r="QCV12" s="46"/>
      <c r="QCW12" s="46"/>
      <c r="QCX12" s="46"/>
      <c r="QCY12" s="46"/>
      <c r="QCZ12" s="46"/>
      <c r="QDA12" s="46"/>
      <c r="QDB12" s="46"/>
      <c r="QDC12" s="46"/>
      <c r="QDD12" s="46"/>
      <c r="QDE12" s="46"/>
      <c r="QDF12" s="46"/>
      <c r="QDG12" s="46"/>
      <c r="QDH12" s="46"/>
      <c r="QDI12" s="46"/>
      <c r="QDJ12" s="46"/>
      <c r="QDK12" s="46"/>
      <c r="QDL12" s="46"/>
      <c r="QDM12" s="46"/>
      <c r="QDN12" s="46"/>
      <c r="QDO12" s="46"/>
      <c r="QDP12" s="46"/>
      <c r="QDQ12" s="46"/>
      <c r="QDR12" s="46"/>
      <c r="QDS12" s="46"/>
      <c r="QDT12" s="46"/>
      <c r="QDU12" s="46"/>
      <c r="QDV12" s="46"/>
      <c r="QDW12" s="46"/>
      <c r="QDX12" s="46"/>
      <c r="QDY12" s="46"/>
      <c r="QDZ12" s="46"/>
      <c r="QEA12" s="46"/>
      <c r="QEB12" s="46"/>
      <c r="QEC12" s="46"/>
      <c r="QED12" s="46"/>
      <c r="QEE12" s="46"/>
      <c r="QEF12" s="46"/>
      <c r="QEG12" s="46"/>
      <c r="QEH12" s="46"/>
      <c r="QEI12" s="46"/>
      <c r="QEJ12" s="46"/>
      <c r="QEK12" s="46"/>
      <c r="QEL12" s="46"/>
      <c r="QEM12" s="46"/>
      <c r="QEN12" s="46"/>
      <c r="QEO12" s="46"/>
      <c r="QEP12" s="46"/>
      <c r="QEQ12" s="46"/>
      <c r="QER12" s="46"/>
      <c r="QES12" s="46"/>
      <c r="QET12" s="46"/>
      <c r="QEU12" s="46"/>
      <c r="QEV12" s="46"/>
      <c r="QEW12" s="46"/>
      <c r="QEX12" s="46"/>
      <c r="QEY12" s="46"/>
      <c r="QEZ12" s="46"/>
      <c r="QFA12" s="46"/>
      <c r="QFB12" s="46"/>
      <c r="QFC12" s="46"/>
      <c r="QFD12" s="46"/>
      <c r="QFE12" s="46"/>
      <c r="QFF12" s="46"/>
      <c r="QFG12" s="46"/>
      <c r="QFH12" s="46"/>
      <c r="QFI12" s="46"/>
      <c r="QFJ12" s="46"/>
      <c r="QFK12" s="46"/>
      <c r="QFL12" s="46"/>
      <c r="QFM12" s="46"/>
      <c r="QFN12" s="46"/>
      <c r="QFO12" s="46"/>
      <c r="QFP12" s="46"/>
      <c r="QFQ12" s="46"/>
      <c r="QFR12" s="46"/>
      <c r="QFS12" s="46"/>
      <c r="QFT12" s="46"/>
      <c r="QFU12" s="46"/>
      <c r="QFV12" s="46"/>
      <c r="QFW12" s="46"/>
      <c r="QFX12" s="46"/>
      <c r="QFY12" s="46"/>
      <c r="QFZ12" s="46"/>
      <c r="QGA12" s="46"/>
      <c r="QGB12" s="46"/>
      <c r="QGC12" s="46"/>
      <c r="QGD12" s="46"/>
      <c r="QGE12" s="46"/>
      <c r="QGF12" s="46"/>
      <c r="QGG12" s="46"/>
      <c r="QGH12" s="46"/>
      <c r="QGI12" s="46"/>
      <c r="QGJ12" s="46"/>
      <c r="QGK12" s="46"/>
      <c r="QGL12" s="46"/>
      <c r="QGM12" s="46"/>
      <c r="QGN12" s="46"/>
      <c r="QGO12" s="46"/>
      <c r="QGP12" s="46"/>
      <c r="QGQ12" s="46"/>
      <c r="QGR12" s="46"/>
      <c r="QGS12" s="46"/>
      <c r="QGT12" s="46"/>
      <c r="QGU12" s="46"/>
      <c r="QGV12" s="46"/>
      <c r="QGW12" s="46"/>
      <c r="QGX12" s="46"/>
      <c r="QGY12" s="46"/>
      <c r="QGZ12" s="46"/>
      <c r="QHA12" s="46"/>
      <c r="QHB12" s="46"/>
      <c r="QHC12" s="46"/>
      <c r="QHD12" s="46"/>
      <c r="QHE12" s="46"/>
      <c r="QHF12" s="46"/>
      <c r="QHG12" s="46"/>
      <c r="QHH12" s="46"/>
      <c r="QHI12" s="46"/>
      <c r="QHJ12" s="46"/>
      <c r="QHK12" s="46"/>
      <c r="QHL12" s="46"/>
      <c r="QHM12" s="46"/>
      <c r="QHN12" s="46"/>
      <c r="QHO12" s="46"/>
      <c r="QHP12" s="46"/>
      <c r="QHQ12" s="46"/>
      <c r="QHR12" s="46"/>
      <c r="QHS12" s="46"/>
      <c r="QHT12" s="46"/>
      <c r="QHU12" s="46"/>
      <c r="QHV12" s="46"/>
      <c r="QHW12" s="46"/>
      <c r="QHX12" s="46"/>
      <c r="QHY12" s="46"/>
      <c r="QHZ12" s="46"/>
      <c r="QIA12" s="46"/>
      <c r="QIB12" s="46"/>
      <c r="QIC12" s="46"/>
      <c r="QID12" s="46"/>
      <c r="QIE12" s="46"/>
      <c r="QIF12" s="46"/>
      <c r="QIG12" s="46"/>
      <c r="QIH12" s="46"/>
      <c r="QII12" s="46"/>
      <c r="QIJ12" s="46"/>
      <c r="QIK12" s="46"/>
      <c r="QIL12" s="46"/>
      <c r="QIM12" s="46"/>
      <c r="QIN12" s="46"/>
      <c r="QIO12" s="46"/>
      <c r="QIP12" s="46"/>
      <c r="QIQ12" s="46"/>
      <c r="QIR12" s="46"/>
      <c r="QIS12" s="46"/>
      <c r="QIT12" s="46"/>
      <c r="QIU12" s="46"/>
      <c r="QIV12" s="46"/>
      <c r="QIW12" s="46"/>
      <c r="QIX12" s="46"/>
      <c r="QIY12" s="46"/>
      <c r="QIZ12" s="46"/>
      <c r="QJA12" s="46"/>
      <c r="QJB12" s="46"/>
      <c r="QJC12" s="46"/>
      <c r="QJD12" s="46"/>
      <c r="QJE12" s="46"/>
      <c r="QJF12" s="46"/>
      <c r="QJG12" s="46"/>
      <c r="QJH12" s="46"/>
      <c r="QJI12" s="46"/>
      <c r="QJJ12" s="46"/>
      <c r="QJK12" s="46"/>
      <c r="QJL12" s="46"/>
      <c r="QJM12" s="46"/>
      <c r="QJN12" s="46"/>
      <c r="QJO12" s="46"/>
      <c r="QJP12" s="46"/>
      <c r="QJQ12" s="46"/>
      <c r="QJR12" s="46"/>
      <c r="QJS12" s="46"/>
      <c r="QJT12" s="46"/>
      <c r="QJU12" s="46"/>
      <c r="QJV12" s="46"/>
      <c r="QJW12" s="46"/>
      <c r="QJX12" s="46"/>
      <c r="QJY12" s="46"/>
      <c r="QJZ12" s="46"/>
      <c r="QKA12" s="46"/>
      <c r="QKB12" s="46"/>
      <c r="QKC12" s="46"/>
      <c r="QKD12" s="46"/>
      <c r="QKE12" s="46"/>
      <c r="QKF12" s="46"/>
      <c r="QKG12" s="46"/>
      <c r="QKH12" s="46"/>
      <c r="QKI12" s="46"/>
      <c r="QKJ12" s="46"/>
      <c r="QKK12" s="46"/>
      <c r="QKL12" s="46"/>
      <c r="QKM12" s="46"/>
      <c r="QKN12" s="46"/>
      <c r="QKO12" s="46"/>
      <c r="QKP12" s="46"/>
      <c r="QKQ12" s="46"/>
      <c r="QKR12" s="46"/>
      <c r="QKS12" s="46"/>
      <c r="QKT12" s="46"/>
      <c r="QKU12" s="46"/>
      <c r="QKV12" s="46"/>
      <c r="QKW12" s="46"/>
      <c r="QKX12" s="46"/>
      <c r="QKY12" s="46"/>
      <c r="QKZ12" s="46"/>
      <c r="QLA12" s="46"/>
      <c r="QLB12" s="46"/>
      <c r="QLC12" s="46"/>
      <c r="QLD12" s="46"/>
      <c r="QLE12" s="46"/>
      <c r="QLF12" s="46"/>
      <c r="QLG12" s="46"/>
      <c r="QLH12" s="46"/>
      <c r="QLI12" s="46"/>
      <c r="QLJ12" s="46"/>
      <c r="QLK12" s="46"/>
      <c r="QLL12" s="46"/>
      <c r="QLM12" s="46"/>
      <c r="QLN12" s="46"/>
      <c r="QLO12" s="46"/>
      <c r="QLP12" s="46"/>
      <c r="QLQ12" s="46"/>
      <c r="QLR12" s="46"/>
      <c r="QLS12" s="46"/>
      <c r="QLT12" s="46"/>
      <c r="QLU12" s="46"/>
      <c r="QLV12" s="46"/>
      <c r="QLW12" s="46"/>
      <c r="QLX12" s="46"/>
      <c r="QLY12" s="46"/>
      <c r="QLZ12" s="46"/>
      <c r="QMA12" s="46"/>
      <c r="QMB12" s="46"/>
      <c r="QMC12" s="46"/>
      <c r="QMD12" s="46"/>
      <c r="QME12" s="46"/>
      <c r="QMF12" s="46"/>
      <c r="QMG12" s="46"/>
      <c r="QMH12" s="46"/>
      <c r="QMI12" s="46"/>
      <c r="QMJ12" s="46"/>
      <c r="QMK12" s="46"/>
      <c r="QML12" s="46"/>
      <c r="QMM12" s="46"/>
      <c r="QMN12" s="46"/>
      <c r="QMO12" s="46"/>
      <c r="QMP12" s="46"/>
      <c r="QMQ12" s="46"/>
      <c r="QMR12" s="46"/>
      <c r="QMS12" s="46"/>
      <c r="QMT12" s="46"/>
      <c r="QMU12" s="46"/>
      <c r="QMV12" s="46"/>
      <c r="QMW12" s="46"/>
      <c r="QMX12" s="46"/>
      <c r="QMY12" s="46"/>
      <c r="QMZ12" s="46"/>
      <c r="QNA12" s="46"/>
      <c r="QNB12" s="46"/>
      <c r="QNC12" s="46"/>
      <c r="QND12" s="46"/>
      <c r="QNE12" s="46"/>
      <c r="QNF12" s="46"/>
      <c r="QNG12" s="46"/>
      <c r="QNH12" s="46"/>
      <c r="QNI12" s="46"/>
      <c r="QNJ12" s="46"/>
      <c r="QNK12" s="46"/>
      <c r="QNL12" s="46"/>
      <c r="QNM12" s="46"/>
      <c r="QNN12" s="46"/>
      <c r="QNO12" s="46"/>
      <c r="QNP12" s="46"/>
      <c r="QNQ12" s="46"/>
      <c r="QNR12" s="46"/>
      <c r="QNS12" s="46"/>
      <c r="QNT12" s="46"/>
      <c r="QNU12" s="46"/>
      <c r="QNV12" s="46"/>
      <c r="QNW12" s="46"/>
      <c r="QNX12" s="46"/>
      <c r="QNY12" s="46"/>
      <c r="QNZ12" s="46"/>
      <c r="QOA12" s="46"/>
      <c r="QOB12" s="46"/>
      <c r="QOC12" s="46"/>
      <c r="QOD12" s="46"/>
      <c r="QOE12" s="46"/>
      <c r="QOF12" s="46"/>
      <c r="QOG12" s="46"/>
      <c r="QOH12" s="46"/>
      <c r="QOI12" s="46"/>
      <c r="QOJ12" s="46"/>
      <c r="QOK12" s="46"/>
      <c r="QOL12" s="46"/>
      <c r="QOM12" s="46"/>
      <c r="QON12" s="46"/>
      <c r="QOO12" s="46"/>
      <c r="QOP12" s="46"/>
      <c r="QOQ12" s="46"/>
      <c r="QOR12" s="46"/>
      <c r="QOS12" s="46"/>
      <c r="QOT12" s="46"/>
      <c r="QOU12" s="46"/>
      <c r="QOV12" s="46"/>
      <c r="QOW12" s="46"/>
      <c r="QOX12" s="46"/>
      <c r="QOY12" s="46"/>
      <c r="QOZ12" s="46"/>
      <c r="QPA12" s="46"/>
      <c r="QPB12" s="46"/>
      <c r="QPC12" s="46"/>
      <c r="QPD12" s="46"/>
      <c r="QPE12" s="46"/>
      <c r="QPF12" s="46"/>
      <c r="QPG12" s="46"/>
      <c r="QPH12" s="46"/>
      <c r="QPI12" s="46"/>
      <c r="QPJ12" s="46"/>
      <c r="QPK12" s="46"/>
      <c r="QPL12" s="46"/>
      <c r="QPM12" s="46"/>
      <c r="QPN12" s="46"/>
      <c r="QPO12" s="46"/>
      <c r="QPP12" s="46"/>
      <c r="QPQ12" s="46"/>
      <c r="QPR12" s="46"/>
      <c r="QPS12" s="46"/>
      <c r="QPT12" s="46"/>
      <c r="QPU12" s="46"/>
      <c r="QPV12" s="46"/>
      <c r="QPW12" s="46"/>
      <c r="QPX12" s="46"/>
      <c r="QPY12" s="46"/>
      <c r="QPZ12" s="46"/>
      <c r="QQA12" s="46"/>
      <c r="QQB12" s="46"/>
      <c r="QQC12" s="46"/>
      <c r="QQD12" s="46"/>
      <c r="QQE12" s="46"/>
      <c r="QQF12" s="46"/>
      <c r="QQG12" s="46"/>
      <c r="QQH12" s="46"/>
      <c r="QQI12" s="46"/>
      <c r="QQJ12" s="46"/>
      <c r="QQK12" s="46"/>
      <c r="QQL12" s="46"/>
      <c r="QQM12" s="46"/>
      <c r="QQN12" s="46"/>
      <c r="QQO12" s="46"/>
      <c r="QQP12" s="46"/>
      <c r="QQQ12" s="46"/>
      <c r="QQR12" s="46"/>
      <c r="QQS12" s="46"/>
      <c r="QQT12" s="46"/>
      <c r="QQU12" s="46"/>
      <c r="QQV12" s="46"/>
      <c r="QQW12" s="46"/>
      <c r="QQX12" s="46"/>
      <c r="QQY12" s="46"/>
      <c r="QQZ12" s="46"/>
      <c r="QRA12" s="46"/>
      <c r="QRB12" s="46"/>
      <c r="QRC12" s="46"/>
      <c r="QRD12" s="46"/>
      <c r="QRE12" s="46"/>
      <c r="QRF12" s="46"/>
      <c r="QRG12" s="46"/>
      <c r="QRH12" s="46"/>
      <c r="QRI12" s="46"/>
      <c r="QRJ12" s="46"/>
      <c r="QRK12" s="46"/>
      <c r="QRL12" s="46"/>
      <c r="QRM12" s="46"/>
      <c r="QRN12" s="46"/>
      <c r="QRO12" s="46"/>
      <c r="QRP12" s="46"/>
      <c r="QRQ12" s="46"/>
      <c r="QRR12" s="46"/>
      <c r="QRS12" s="46"/>
      <c r="QRT12" s="46"/>
      <c r="QRU12" s="46"/>
      <c r="QRV12" s="46"/>
      <c r="QRW12" s="46"/>
      <c r="QRX12" s="46"/>
      <c r="QRY12" s="46"/>
      <c r="QRZ12" s="46"/>
      <c r="QSA12" s="46"/>
      <c r="QSB12" s="46"/>
      <c r="QSC12" s="46"/>
      <c r="QSD12" s="46"/>
      <c r="QSE12" s="46"/>
      <c r="QSF12" s="46"/>
      <c r="QSG12" s="46"/>
      <c r="QSH12" s="46"/>
      <c r="QSI12" s="46"/>
      <c r="QSJ12" s="46"/>
      <c r="QSK12" s="46"/>
      <c r="QSL12" s="46"/>
      <c r="QSM12" s="46"/>
      <c r="QSN12" s="46"/>
      <c r="QSO12" s="46"/>
      <c r="QSP12" s="46"/>
      <c r="QSQ12" s="46"/>
      <c r="QSR12" s="46"/>
      <c r="QSS12" s="46"/>
      <c r="QST12" s="46"/>
      <c r="QSU12" s="46"/>
      <c r="QSV12" s="46"/>
      <c r="QSW12" s="46"/>
      <c r="QSX12" s="46"/>
      <c r="QSY12" s="46"/>
      <c r="QSZ12" s="46"/>
      <c r="QTA12" s="46"/>
      <c r="QTB12" s="46"/>
      <c r="QTC12" s="46"/>
      <c r="QTD12" s="46"/>
      <c r="QTE12" s="46"/>
      <c r="QTF12" s="46"/>
      <c r="QTG12" s="46"/>
      <c r="QTH12" s="46"/>
      <c r="QTI12" s="46"/>
      <c r="QTJ12" s="46"/>
      <c r="QTK12" s="46"/>
      <c r="QTL12" s="46"/>
      <c r="QTM12" s="46"/>
      <c r="QTN12" s="46"/>
      <c r="QTO12" s="46"/>
      <c r="QTP12" s="46"/>
      <c r="QTQ12" s="46"/>
      <c r="QTR12" s="46"/>
      <c r="QTS12" s="46"/>
      <c r="QTT12" s="46"/>
      <c r="QTU12" s="46"/>
      <c r="QTV12" s="46"/>
      <c r="QTW12" s="46"/>
      <c r="QTX12" s="46"/>
      <c r="QTY12" s="46"/>
      <c r="QTZ12" s="46"/>
      <c r="QUA12" s="46"/>
      <c r="QUB12" s="46"/>
      <c r="QUC12" s="46"/>
      <c r="QUD12" s="46"/>
      <c r="QUE12" s="46"/>
      <c r="QUF12" s="46"/>
      <c r="QUG12" s="46"/>
      <c r="QUH12" s="46"/>
      <c r="QUI12" s="46"/>
      <c r="QUJ12" s="46"/>
      <c r="QUK12" s="46"/>
      <c r="QUL12" s="46"/>
      <c r="QUM12" s="46"/>
      <c r="QUN12" s="46"/>
      <c r="QUO12" s="46"/>
      <c r="QUP12" s="46"/>
      <c r="QUQ12" s="46"/>
      <c r="QUR12" s="46"/>
      <c r="QUS12" s="46"/>
      <c r="QUT12" s="46"/>
      <c r="QUU12" s="46"/>
      <c r="QUV12" s="46"/>
      <c r="QUW12" s="46"/>
      <c r="QUX12" s="46"/>
      <c r="QUY12" s="46"/>
      <c r="QUZ12" s="46"/>
      <c r="QVA12" s="46"/>
      <c r="QVB12" s="46"/>
      <c r="QVC12" s="46"/>
      <c r="QVD12" s="46"/>
      <c r="QVE12" s="46"/>
      <c r="QVF12" s="46"/>
      <c r="QVG12" s="46"/>
      <c r="QVH12" s="46"/>
      <c r="QVI12" s="46"/>
      <c r="QVJ12" s="46"/>
      <c r="QVK12" s="46"/>
      <c r="QVL12" s="46"/>
      <c r="QVM12" s="46"/>
      <c r="QVN12" s="46"/>
      <c r="QVO12" s="46"/>
      <c r="QVP12" s="46"/>
      <c r="QVQ12" s="46"/>
      <c r="QVR12" s="46"/>
      <c r="QVS12" s="46"/>
      <c r="QVT12" s="46"/>
      <c r="QVU12" s="46"/>
      <c r="QVV12" s="46"/>
      <c r="QVW12" s="46"/>
      <c r="QVX12" s="46"/>
      <c r="QVY12" s="46"/>
      <c r="QVZ12" s="46"/>
      <c r="QWA12" s="46"/>
      <c r="QWB12" s="46"/>
      <c r="QWC12" s="46"/>
      <c r="QWD12" s="46"/>
      <c r="QWE12" s="46"/>
      <c r="QWF12" s="46"/>
      <c r="QWG12" s="46"/>
      <c r="QWH12" s="46"/>
      <c r="QWI12" s="46"/>
      <c r="QWJ12" s="46"/>
      <c r="QWK12" s="46"/>
      <c r="QWL12" s="46"/>
      <c r="QWM12" s="46"/>
      <c r="QWN12" s="46"/>
      <c r="QWO12" s="46"/>
      <c r="QWP12" s="46"/>
      <c r="QWQ12" s="46"/>
      <c r="QWR12" s="46"/>
      <c r="QWS12" s="46"/>
      <c r="QWT12" s="46"/>
      <c r="QWU12" s="46"/>
      <c r="QWV12" s="46"/>
      <c r="QWW12" s="46"/>
      <c r="QWX12" s="46"/>
      <c r="QWY12" s="46"/>
      <c r="QWZ12" s="46"/>
      <c r="QXA12" s="46"/>
      <c r="QXB12" s="46"/>
      <c r="QXC12" s="46"/>
      <c r="QXD12" s="46"/>
      <c r="QXE12" s="46"/>
      <c r="QXF12" s="46"/>
      <c r="QXG12" s="46"/>
      <c r="QXH12" s="46"/>
      <c r="QXI12" s="46"/>
      <c r="QXJ12" s="46"/>
      <c r="QXK12" s="46"/>
      <c r="QXL12" s="46"/>
      <c r="QXM12" s="46"/>
      <c r="QXN12" s="46"/>
      <c r="QXO12" s="46"/>
      <c r="QXP12" s="46"/>
      <c r="QXQ12" s="46"/>
      <c r="QXR12" s="46"/>
      <c r="QXS12" s="46"/>
      <c r="QXT12" s="46"/>
      <c r="QXU12" s="46"/>
      <c r="QXV12" s="46"/>
      <c r="QXW12" s="46"/>
      <c r="QXX12" s="46"/>
      <c r="QXY12" s="46"/>
      <c r="QXZ12" s="46"/>
      <c r="QYA12" s="46"/>
      <c r="QYB12" s="46"/>
      <c r="QYC12" s="46"/>
      <c r="QYD12" s="46"/>
      <c r="QYE12" s="46"/>
      <c r="QYF12" s="46"/>
      <c r="QYG12" s="46"/>
      <c r="QYH12" s="46"/>
      <c r="QYI12" s="46"/>
      <c r="QYJ12" s="46"/>
      <c r="QYK12" s="46"/>
      <c r="QYL12" s="46"/>
      <c r="QYM12" s="46"/>
      <c r="QYN12" s="46"/>
      <c r="QYO12" s="46"/>
      <c r="QYP12" s="46"/>
      <c r="QYQ12" s="46"/>
      <c r="QYR12" s="46"/>
      <c r="QYS12" s="46"/>
      <c r="QYT12" s="46"/>
      <c r="QYU12" s="46"/>
      <c r="QYV12" s="46"/>
      <c r="QYW12" s="46"/>
      <c r="QYX12" s="46"/>
      <c r="QYY12" s="46"/>
      <c r="QYZ12" s="46"/>
      <c r="QZA12" s="46"/>
      <c r="QZB12" s="46"/>
      <c r="QZC12" s="46"/>
      <c r="QZD12" s="46"/>
      <c r="QZE12" s="46"/>
      <c r="QZF12" s="46"/>
      <c r="QZG12" s="46"/>
      <c r="QZH12" s="46"/>
      <c r="QZI12" s="46"/>
      <c r="QZJ12" s="46"/>
      <c r="QZK12" s="46"/>
      <c r="QZL12" s="46"/>
      <c r="QZM12" s="46"/>
      <c r="QZN12" s="46"/>
      <c r="QZO12" s="46"/>
      <c r="QZP12" s="46"/>
      <c r="QZQ12" s="46"/>
      <c r="QZR12" s="46"/>
      <c r="QZS12" s="46"/>
      <c r="QZT12" s="46"/>
      <c r="QZU12" s="46"/>
      <c r="QZV12" s="46"/>
      <c r="QZW12" s="46"/>
      <c r="QZX12" s="46"/>
      <c r="QZY12" s="46"/>
      <c r="QZZ12" s="46"/>
      <c r="RAA12" s="46"/>
      <c r="RAB12" s="46"/>
      <c r="RAC12" s="46"/>
      <c r="RAD12" s="46"/>
      <c r="RAE12" s="46"/>
      <c r="RAF12" s="46"/>
      <c r="RAG12" s="46"/>
      <c r="RAH12" s="46"/>
      <c r="RAI12" s="46"/>
      <c r="RAJ12" s="46"/>
      <c r="RAK12" s="46"/>
      <c r="RAL12" s="46"/>
      <c r="RAM12" s="46"/>
      <c r="RAN12" s="46"/>
      <c r="RAO12" s="46"/>
      <c r="RAP12" s="46"/>
      <c r="RAQ12" s="46"/>
      <c r="RAR12" s="46"/>
      <c r="RAS12" s="46"/>
      <c r="RAT12" s="46"/>
      <c r="RAU12" s="46"/>
      <c r="RAV12" s="46"/>
      <c r="RAW12" s="46"/>
      <c r="RAX12" s="46"/>
      <c r="RAY12" s="46"/>
      <c r="RAZ12" s="46"/>
      <c r="RBA12" s="46"/>
      <c r="RBB12" s="46"/>
      <c r="RBC12" s="46"/>
      <c r="RBD12" s="46"/>
      <c r="RBE12" s="46"/>
      <c r="RBF12" s="46"/>
      <c r="RBG12" s="46"/>
      <c r="RBH12" s="46"/>
      <c r="RBI12" s="46"/>
      <c r="RBJ12" s="46"/>
      <c r="RBK12" s="46"/>
      <c r="RBL12" s="46"/>
      <c r="RBM12" s="46"/>
      <c r="RBN12" s="46"/>
      <c r="RBO12" s="46"/>
      <c r="RBP12" s="46"/>
      <c r="RBQ12" s="46"/>
      <c r="RBR12" s="46"/>
      <c r="RBS12" s="46"/>
      <c r="RBT12" s="46"/>
      <c r="RBU12" s="46"/>
      <c r="RBV12" s="46"/>
      <c r="RBW12" s="46"/>
      <c r="RBX12" s="46"/>
      <c r="RBY12" s="46"/>
      <c r="RBZ12" s="46"/>
      <c r="RCA12" s="46"/>
      <c r="RCB12" s="46"/>
      <c r="RCC12" s="46"/>
      <c r="RCD12" s="46"/>
      <c r="RCE12" s="46"/>
      <c r="RCF12" s="46"/>
      <c r="RCG12" s="46"/>
      <c r="RCH12" s="46"/>
      <c r="RCI12" s="46"/>
      <c r="RCJ12" s="46"/>
      <c r="RCK12" s="46"/>
      <c r="RCL12" s="46"/>
      <c r="RCM12" s="46"/>
      <c r="RCN12" s="46"/>
      <c r="RCO12" s="46"/>
      <c r="RCP12" s="46"/>
      <c r="RCQ12" s="46"/>
      <c r="RCR12" s="46"/>
      <c r="RCS12" s="46"/>
      <c r="RCT12" s="46"/>
      <c r="RCU12" s="46"/>
      <c r="RCV12" s="46"/>
      <c r="RCW12" s="46"/>
      <c r="RCX12" s="46"/>
      <c r="RCY12" s="46"/>
      <c r="RCZ12" s="46"/>
      <c r="RDA12" s="46"/>
      <c r="RDB12" s="46"/>
      <c r="RDC12" s="46"/>
      <c r="RDD12" s="46"/>
      <c r="RDE12" s="46"/>
      <c r="RDF12" s="46"/>
      <c r="RDG12" s="46"/>
      <c r="RDH12" s="46"/>
      <c r="RDI12" s="46"/>
      <c r="RDJ12" s="46"/>
      <c r="RDK12" s="46"/>
      <c r="RDL12" s="46"/>
      <c r="RDM12" s="46"/>
      <c r="RDN12" s="46"/>
      <c r="RDO12" s="46"/>
      <c r="RDP12" s="46"/>
      <c r="RDQ12" s="46"/>
      <c r="RDR12" s="46"/>
      <c r="RDS12" s="46"/>
      <c r="RDT12" s="46"/>
      <c r="RDU12" s="46"/>
      <c r="RDV12" s="46"/>
      <c r="RDW12" s="46"/>
      <c r="RDX12" s="46"/>
      <c r="RDY12" s="46"/>
      <c r="RDZ12" s="46"/>
      <c r="REA12" s="46"/>
      <c r="REB12" s="46"/>
      <c r="REC12" s="46"/>
      <c r="RED12" s="46"/>
      <c r="REE12" s="46"/>
      <c r="REF12" s="46"/>
      <c r="REG12" s="46"/>
      <c r="REH12" s="46"/>
      <c r="REI12" s="46"/>
      <c r="REJ12" s="46"/>
      <c r="REK12" s="46"/>
      <c r="REL12" s="46"/>
      <c r="REM12" s="46"/>
      <c r="REN12" s="46"/>
      <c r="REO12" s="46"/>
      <c r="REP12" s="46"/>
      <c r="REQ12" s="46"/>
      <c r="RER12" s="46"/>
      <c r="RES12" s="46"/>
      <c r="RET12" s="46"/>
      <c r="REU12" s="46"/>
      <c r="REV12" s="46"/>
      <c r="REW12" s="46"/>
      <c r="REX12" s="46"/>
      <c r="REY12" s="46"/>
      <c r="REZ12" s="46"/>
      <c r="RFA12" s="46"/>
      <c r="RFB12" s="46"/>
      <c r="RFC12" s="46"/>
      <c r="RFD12" s="46"/>
      <c r="RFE12" s="46"/>
      <c r="RFF12" s="46"/>
      <c r="RFG12" s="46"/>
      <c r="RFH12" s="46"/>
      <c r="RFI12" s="46"/>
      <c r="RFJ12" s="46"/>
      <c r="RFK12" s="46"/>
      <c r="RFL12" s="46"/>
      <c r="RFM12" s="46"/>
      <c r="RFN12" s="46"/>
      <c r="RFO12" s="46"/>
      <c r="RFP12" s="46"/>
      <c r="RFQ12" s="46"/>
      <c r="RFR12" s="46"/>
      <c r="RFS12" s="46"/>
      <c r="RFT12" s="46"/>
      <c r="RFU12" s="46"/>
      <c r="RFV12" s="46"/>
      <c r="RFW12" s="46"/>
      <c r="RFX12" s="46"/>
      <c r="RFY12" s="46"/>
      <c r="RFZ12" s="46"/>
      <c r="RGA12" s="46"/>
      <c r="RGB12" s="46"/>
      <c r="RGC12" s="46"/>
      <c r="RGD12" s="46"/>
      <c r="RGE12" s="46"/>
      <c r="RGF12" s="46"/>
      <c r="RGG12" s="46"/>
      <c r="RGH12" s="46"/>
      <c r="RGI12" s="46"/>
      <c r="RGJ12" s="46"/>
      <c r="RGK12" s="46"/>
      <c r="RGL12" s="46"/>
      <c r="RGM12" s="46"/>
      <c r="RGN12" s="46"/>
      <c r="RGO12" s="46"/>
      <c r="RGP12" s="46"/>
      <c r="RGQ12" s="46"/>
      <c r="RGR12" s="46"/>
      <c r="RGS12" s="46"/>
      <c r="RGT12" s="46"/>
      <c r="RGU12" s="46"/>
      <c r="RGV12" s="46"/>
      <c r="RGW12" s="46"/>
      <c r="RGX12" s="46"/>
      <c r="RGY12" s="46"/>
      <c r="RGZ12" s="46"/>
      <c r="RHA12" s="46"/>
      <c r="RHB12" s="46"/>
      <c r="RHC12" s="46"/>
      <c r="RHD12" s="46"/>
      <c r="RHE12" s="46"/>
      <c r="RHF12" s="46"/>
      <c r="RHG12" s="46"/>
      <c r="RHH12" s="46"/>
      <c r="RHI12" s="46"/>
      <c r="RHJ12" s="46"/>
      <c r="RHK12" s="46"/>
      <c r="RHL12" s="46"/>
      <c r="RHM12" s="46"/>
      <c r="RHN12" s="46"/>
      <c r="RHO12" s="46"/>
      <c r="RHP12" s="46"/>
      <c r="RHQ12" s="46"/>
      <c r="RHR12" s="46"/>
      <c r="RHS12" s="46"/>
      <c r="RHT12" s="46"/>
      <c r="RHU12" s="46"/>
      <c r="RHV12" s="46"/>
      <c r="RHW12" s="46"/>
      <c r="RHX12" s="46"/>
      <c r="RHY12" s="46"/>
      <c r="RHZ12" s="46"/>
      <c r="RIA12" s="46"/>
      <c r="RIB12" s="46"/>
      <c r="RIC12" s="46"/>
      <c r="RID12" s="46"/>
      <c r="RIE12" s="46"/>
      <c r="RIF12" s="46"/>
      <c r="RIG12" s="46"/>
      <c r="RIH12" s="46"/>
      <c r="RII12" s="46"/>
      <c r="RIJ12" s="46"/>
      <c r="RIK12" s="46"/>
      <c r="RIL12" s="46"/>
      <c r="RIM12" s="46"/>
      <c r="RIN12" s="46"/>
      <c r="RIO12" s="46"/>
      <c r="RIP12" s="46"/>
      <c r="RIQ12" s="46"/>
      <c r="RIR12" s="46"/>
      <c r="RIS12" s="46"/>
      <c r="RIT12" s="46"/>
      <c r="RIU12" s="46"/>
      <c r="RIV12" s="46"/>
      <c r="RIW12" s="46"/>
      <c r="RIX12" s="46"/>
      <c r="RIY12" s="46"/>
      <c r="RIZ12" s="46"/>
      <c r="RJA12" s="46"/>
      <c r="RJB12" s="46"/>
      <c r="RJC12" s="46"/>
      <c r="RJD12" s="46"/>
      <c r="RJE12" s="46"/>
      <c r="RJF12" s="46"/>
      <c r="RJG12" s="46"/>
      <c r="RJH12" s="46"/>
      <c r="RJI12" s="46"/>
      <c r="RJJ12" s="46"/>
      <c r="RJK12" s="46"/>
      <c r="RJL12" s="46"/>
      <c r="RJM12" s="46"/>
      <c r="RJN12" s="46"/>
      <c r="RJO12" s="46"/>
      <c r="RJP12" s="46"/>
      <c r="RJQ12" s="46"/>
      <c r="RJR12" s="46"/>
      <c r="RJS12" s="46"/>
      <c r="RJT12" s="46"/>
      <c r="RJU12" s="46"/>
      <c r="RJV12" s="46"/>
      <c r="RJW12" s="46"/>
      <c r="RJX12" s="46"/>
      <c r="RJY12" s="46"/>
      <c r="RJZ12" s="46"/>
      <c r="RKA12" s="46"/>
      <c r="RKB12" s="46"/>
      <c r="RKC12" s="46"/>
      <c r="RKD12" s="46"/>
      <c r="RKE12" s="46"/>
      <c r="RKF12" s="46"/>
      <c r="RKG12" s="46"/>
      <c r="RKH12" s="46"/>
      <c r="RKI12" s="46"/>
      <c r="RKJ12" s="46"/>
      <c r="RKK12" s="46"/>
      <c r="RKL12" s="46"/>
      <c r="RKM12" s="46"/>
      <c r="RKN12" s="46"/>
      <c r="RKO12" s="46"/>
      <c r="RKP12" s="46"/>
      <c r="RKQ12" s="46"/>
      <c r="RKR12" s="46"/>
      <c r="RKS12" s="46"/>
      <c r="RKT12" s="46"/>
      <c r="RKU12" s="46"/>
      <c r="RKV12" s="46"/>
      <c r="RKW12" s="46"/>
      <c r="RKX12" s="46"/>
      <c r="RKY12" s="46"/>
      <c r="RKZ12" s="46"/>
      <c r="RLA12" s="46"/>
      <c r="RLB12" s="46"/>
      <c r="RLC12" s="46"/>
      <c r="RLD12" s="46"/>
      <c r="RLE12" s="46"/>
      <c r="RLF12" s="46"/>
      <c r="RLG12" s="46"/>
      <c r="RLH12" s="46"/>
      <c r="RLI12" s="46"/>
      <c r="RLJ12" s="46"/>
      <c r="RLK12" s="46"/>
      <c r="RLL12" s="46"/>
      <c r="RLM12" s="46"/>
      <c r="RLN12" s="46"/>
      <c r="RLO12" s="46"/>
      <c r="RLP12" s="46"/>
      <c r="RLQ12" s="46"/>
      <c r="RLR12" s="46"/>
      <c r="RLS12" s="46"/>
      <c r="RLT12" s="46"/>
      <c r="RLU12" s="46"/>
      <c r="RLV12" s="46"/>
      <c r="RLW12" s="46"/>
      <c r="RLX12" s="46"/>
      <c r="RLY12" s="46"/>
      <c r="RLZ12" s="46"/>
      <c r="RMA12" s="46"/>
      <c r="RMB12" s="46"/>
      <c r="RMC12" s="46"/>
      <c r="RMD12" s="46"/>
      <c r="RME12" s="46"/>
      <c r="RMF12" s="46"/>
      <c r="RMG12" s="46"/>
      <c r="RMH12" s="46"/>
      <c r="RMI12" s="46"/>
      <c r="RMJ12" s="46"/>
      <c r="RMK12" s="46"/>
      <c r="RML12" s="46"/>
      <c r="RMM12" s="46"/>
      <c r="RMN12" s="46"/>
      <c r="RMO12" s="46"/>
      <c r="RMP12" s="46"/>
      <c r="RMQ12" s="46"/>
      <c r="RMR12" s="46"/>
      <c r="RMS12" s="46"/>
      <c r="RMT12" s="46"/>
      <c r="RMU12" s="46"/>
      <c r="RMV12" s="46"/>
      <c r="RMW12" s="46"/>
      <c r="RMX12" s="46"/>
      <c r="RMY12" s="46"/>
      <c r="RMZ12" s="46"/>
      <c r="RNA12" s="46"/>
      <c r="RNB12" s="46"/>
      <c r="RNC12" s="46"/>
      <c r="RND12" s="46"/>
      <c r="RNE12" s="46"/>
      <c r="RNF12" s="46"/>
      <c r="RNG12" s="46"/>
      <c r="RNH12" s="46"/>
      <c r="RNI12" s="46"/>
      <c r="RNJ12" s="46"/>
      <c r="RNK12" s="46"/>
      <c r="RNL12" s="46"/>
      <c r="RNM12" s="46"/>
      <c r="RNN12" s="46"/>
      <c r="RNO12" s="46"/>
      <c r="RNP12" s="46"/>
      <c r="RNQ12" s="46"/>
      <c r="RNR12" s="46"/>
      <c r="RNS12" s="46"/>
      <c r="RNT12" s="46"/>
      <c r="RNU12" s="46"/>
      <c r="RNV12" s="46"/>
      <c r="RNW12" s="46"/>
      <c r="RNX12" s="46"/>
      <c r="RNY12" s="46"/>
      <c r="RNZ12" s="46"/>
      <c r="ROA12" s="46"/>
      <c r="ROB12" s="46"/>
      <c r="ROC12" s="46"/>
      <c r="ROD12" s="46"/>
      <c r="ROE12" s="46"/>
      <c r="ROF12" s="46"/>
      <c r="ROG12" s="46"/>
      <c r="ROH12" s="46"/>
      <c r="ROI12" s="46"/>
      <c r="ROJ12" s="46"/>
      <c r="ROK12" s="46"/>
      <c r="ROL12" s="46"/>
      <c r="ROM12" s="46"/>
      <c r="RON12" s="46"/>
      <c r="ROO12" s="46"/>
      <c r="ROP12" s="46"/>
      <c r="ROQ12" s="46"/>
      <c r="ROR12" s="46"/>
      <c r="ROS12" s="46"/>
      <c r="ROT12" s="46"/>
      <c r="ROU12" s="46"/>
      <c r="ROV12" s="46"/>
      <c r="ROW12" s="46"/>
      <c r="ROX12" s="46"/>
      <c r="ROY12" s="46"/>
      <c r="ROZ12" s="46"/>
      <c r="RPA12" s="46"/>
      <c r="RPB12" s="46"/>
      <c r="RPC12" s="46"/>
      <c r="RPD12" s="46"/>
      <c r="RPE12" s="46"/>
      <c r="RPF12" s="46"/>
      <c r="RPG12" s="46"/>
      <c r="RPH12" s="46"/>
      <c r="RPI12" s="46"/>
      <c r="RPJ12" s="46"/>
      <c r="RPK12" s="46"/>
      <c r="RPL12" s="46"/>
      <c r="RPM12" s="46"/>
      <c r="RPN12" s="46"/>
      <c r="RPO12" s="46"/>
      <c r="RPP12" s="46"/>
      <c r="RPQ12" s="46"/>
      <c r="RPR12" s="46"/>
      <c r="RPS12" s="46"/>
      <c r="RPT12" s="46"/>
      <c r="RPU12" s="46"/>
      <c r="RPV12" s="46"/>
      <c r="RPW12" s="46"/>
      <c r="RPX12" s="46"/>
      <c r="RPY12" s="46"/>
      <c r="RPZ12" s="46"/>
      <c r="RQA12" s="46"/>
      <c r="RQB12" s="46"/>
      <c r="RQC12" s="46"/>
      <c r="RQD12" s="46"/>
      <c r="RQE12" s="46"/>
      <c r="RQF12" s="46"/>
      <c r="RQG12" s="46"/>
      <c r="RQH12" s="46"/>
      <c r="RQI12" s="46"/>
      <c r="RQJ12" s="46"/>
      <c r="RQK12" s="46"/>
      <c r="RQL12" s="46"/>
      <c r="RQM12" s="46"/>
      <c r="RQN12" s="46"/>
      <c r="RQO12" s="46"/>
      <c r="RQP12" s="46"/>
      <c r="RQQ12" s="46"/>
      <c r="RQR12" s="46"/>
      <c r="RQS12" s="46"/>
      <c r="RQT12" s="46"/>
      <c r="RQU12" s="46"/>
      <c r="RQV12" s="46"/>
      <c r="RQW12" s="46"/>
      <c r="RQX12" s="46"/>
      <c r="RQY12" s="46"/>
      <c r="RQZ12" s="46"/>
      <c r="RRA12" s="46"/>
      <c r="RRB12" s="46"/>
      <c r="RRC12" s="46"/>
      <c r="RRD12" s="46"/>
      <c r="RRE12" s="46"/>
      <c r="RRF12" s="46"/>
      <c r="RRG12" s="46"/>
      <c r="RRH12" s="46"/>
      <c r="RRI12" s="46"/>
      <c r="RRJ12" s="46"/>
      <c r="RRK12" s="46"/>
      <c r="RRL12" s="46"/>
      <c r="RRM12" s="46"/>
      <c r="RRN12" s="46"/>
      <c r="RRO12" s="46"/>
      <c r="RRP12" s="46"/>
      <c r="RRQ12" s="46"/>
      <c r="RRR12" s="46"/>
      <c r="RRS12" s="46"/>
      <c r="RRT12" s="46"/>
      <c r="RRU12" s="46"/>
      <c r="RRV12" s="46"/>
      <c r="RRW12" s="46"/>
      <c r="RRX12" s="46"/>
      <c r="RRY12" s="46"/>
      <c r="RRZ12" s="46"/>
      <c r="RSA12" s="46"/>
      <c r="RSB12" s="46"/>
      <c r="RSC12" s="46"/>
      <c r="RSD12" s="46"/>
      <c r="RSE12" s="46"/>
      <c r="RSF12" s="46"/>
      <c r="RSG12" s="46"/>
      <c r="RSH12" s="46"/>
      <c r="RSI12" s="46"/>
      <c r="RSJ12" s="46"/>
      <c r="RSK12" s="46"/>
      <c r="RSL12" s="46"/>
      <c r="RSM12" s="46"/>
      <c r="RSN12" s="46"/>
      <c r="RSO12" s="46"/>
      <c r="RSP12" s="46"/>
      <c r="RSQ12" s="46"/>
      <c r="RSR12" s="46"/>
      <c r="RSS12" s="46"/>
      <c r="RST12" s="46"/>
      <c r="RSU12" s="46"/>
      <c r="RSV12" s="46"/>
      <c r="RSW12" s="46"/>
      <c r="RSX12" s="46"/>
      <c r="RSY12" s="46"/>
      <c r="RSZ12" s="46"/>
      <c r="RTA12" s="46"/>
      <c r="RTB12" s="46"/>
      <c r="RTC12" s="46"/>
      <c r="RTD12" s="46"/>
      <c r="RTE12" s="46"/>
      <c r="RTF12" s="46"/>
      <c r="RTG12" s="46"/>
      <c r="RTH12" s="46"/>
      <c r="RTI12" s="46"/>
      <c r="RTJ12" s="46"/>
      <c r="RTK12" s="46"/>
      <c r="RTL12" s="46"/>
      <c r="RTM12" s="46"/>
      <c r="RTN12" s="46"/>
      <c r="RTO12" s="46"/>
      <c r="RTP12" s="46"/>
      <c r="RTQ12" s="46"/>
      <c r="RTR12" s="46"/>
      <c r="RTS12" s="46"/>
      <c r="RTT12" s="46"/>
      <c r="RTU12" s="46"/>
      <c r="RTV12" s="46"/>
      <c r="RTW12" s="46"/>
      <c r="RTX12" s="46"/>
      <c r="RTY12" s="46"/>
      <c r="RTZ12" s="46"/>
      <c r="RUA12" s="46"/>
      <c r="RUB12" s="46"/>
      <c r="RUC12" s="46"/>
      <c r="RUD12" s="46"/>
      <c r="RUE12" s="46"/>
      <c r="RUF12" s="46"/>
      <c r="RUG12" s="46"/>
      <c r="RUH12" s="46"/>
      <c r="RUI12" s="46"/>
      <c r="RUJ12" s="46"/>
      <c r="RUK12" s="46"/>
      <c r="RUL12" s="46"/>
      <c r="RUM12" s="46"/>
      <c r="RUN12" s="46"/>
      <c r="RUO12" s="46"/>
      <c r="RUP12" s="46"/>
      <c r="RUQ12" s="46"/>
      <c r="RUR12" s="46"/>
      <c r="RUS12" s="46"/>
      <c r="RUT12" s="46"/>
      <c r="RUU12" s="46"/>
      <c r="RUV12" s="46"/>
      <c r="RUW12" s="46"/>
      <c r="RUX12" s="46"/>
      <c r="RUY12" s="46"/>
      <c r="RUZ12" s="46"/>
      <c r="RVA12" s="46"/>
      <c r="RVB12" s="46"/>
      <c r="RVC12" s="46"/>
      <c r="RVD12" s="46"/>
      <c r="RVE12" s="46"/>
      <c r="RVF12" s="46"/>
      <c r="RVG12" s="46"/>
      <c r="RVH12" s="46"/>
      <c r="RVI12" s="46"/>
      <c r="RVJ12" s="46"/>
      <c r="RVK12" s="46"/>
      <c r="RVL12" s="46"/>
      <c r="RVM12" s="46"/>
      <c r="RVN12" s="46"/>
      <c r="RVO12" s="46"/>
      <c r="RVP12" s="46"/>
      <c r="RVQ12" s="46"/>
      <c r="RVR12" s="46"/>
      <c r="RVS12" s="46"/>
      <c r="RVT12" s="46"/>
      <c r="RVU12" s="46"/>
      <c r="RVV12" s="46"/>
      <c r="RVW12" s="46"/>
      <c r="RVX12" s="46"/>
      <c r="RVY12" s="46"/>
      <c r="RVZ12" s="46"/>
      <c r="RWA12" s="46"/>
      <c r="RWB12" s="46"/>
      <c r="RWC12" s="46"/>
      <c r="RWD12" s="46"/>
      <c r="RWE12" s="46"/>
      <c r="RWF12" s="46"/>
      <c r="RWG12" s="46"/>
      <c r="RWH12" s="46"/>
      <c r="RWI12" s="46"/>
      <c r="RWJ12" s="46"/>
      <c r="RWK12" s="46"/>
      <c r="RWL12" s="46"/>
      <c r="RWM12" s="46"/>
      <c r="RWN12" s="46"/>
      <c r="RWO12" s="46"/>
      <c r="RWP12" s="46"/>
      <c r="RWQ12" s="46"/>
      <c r="RWR12" s="46"/>
      <c r="RWS12" s="46"/>
      <c r="RWT12" s="46"/>
      <c r="RWU12" s="46"/>
      <c r="RWV12" s="46"/>
      <c r="RWW12" s="46"/>
      <c r="RWX12" s="46"/>
      <c r="RWY12" s="46"/>
      <c r="RWZ12" s="46"/>
      <c r="RXA12" s="46"/>
      <c r="RXB12" s="46"/>
      <c r="RXC12" s="46"/>
      <c r="RXD12" s="46"/>
      <c r="RXE12" s="46"/>
      <c r="RXF12" s="46"/>
      <c r="RXG12" s="46"/>
      <c r="RXH12" s="46"/>
      <c r="RXI12" s="46"/>
      <c r="RXJ12" s="46"/>
      <c r="RXK12" s="46"/>
      <c r="RXL12" s="46"/>
      <c r="RXM12" s="46"/>
      <c r="RXN12" s="46"/>
      <c r="RXO12" s="46"/>
      <c r="RXP12" s="46"/>
      <c r="RXQ12" s="46"/>
      <c r="RXR12" s="46"/>
      <c r="RXS12" s="46"/>
      <c r="RXT12" s="46"/>
      <c r="RXU12" s="46"/>
      <c r="RXV12" s="46"/>
      <c r="RXW12" s="46"/>
      <c r="RXX12" s="46"/>
      <c r="RXY12" s="46"/>
      <c r="RXZ12" s="46"/>
      <c r="RYA12" s="46"/>
      <c r="RYB12" s="46"/>
      <c r="RYC12" s="46"/>
      <c r="RYD12" s="46"/>
      <c r="RYE12" s="46"/>
      <c r="RYF12" s="46"/>
      <c r="RYG12" s="46"/>
      <c r="RYH12" s="46"/>
      <c r="RYI12" s="46"/>
      <c r="RYJ12" s="46"/>
      <c r="RYK12" s="46"/>
      <c r="RYL12" s="46"/>
      <c r="RYM12" s="46"/>
      <c r="RYN12" s="46"/>
      <c r="RYO12" s="46"/>
      <c r="RYP12" s="46"/>
      <c r="RYQ12" s="46"/>
      <c r="RYR12" s="46"/>
      <c r="RYS12" s="46"/>
      <c r="RYT12" s="46"/>
      <c r="RYU12" s="46"/>
      <c r="RYV12" s="46"/>
      <c r="RYW12" s="46"/>
      <c r="RYX12" s="46"/>
      <c r="RYY12" s="46"/>
      <c r="RYZ12" s="46"/>
      <c r="RZA12" s="46"/>
      <c r="RZB12" s="46"/>
      <c r="RZC12" s="46"/>
      <c r="RZD12" s="46"/>
      <c r="RZE12" s="46"/>
      <c r="RZF12" s="46"/>
      <c r="RZG12" s="46"/>
      <c r="RZH12" s="46"/>
      <c r="RZI12" s="46"/>
      <c r="RZJ12" s="46"/>
      <c r="RZK12" s="46"/>
      <c r="RZL12" s="46"/>
      <c r="RZM12" s="46"/>
      <c r="RZN12" s="46"/>
      <c r="RZO12" s="46"/>
      <c r="RZP12" s="46"/>
      <c r="RZQ12" s="46"/>
      <c r="RZR12" s="46"/>
      <c r="RZS12" s="46"/>
      <c r="RZT12" s="46"/>
      <c r="RZU12" s="46"/>
      <c r="RZV12" s="46"/>
      <c r="RZW12" s="46"/>
      <c r="RZX12" s="46"/>
      <c r="RZY12" s="46"/>
      <c r="RZZ12" s="46"/>
      <c r="SAA12" s="46"/>
      <c r="SAB12" s="46"/>
      <c r="SAC12" s="46"/>
      <c r="SAD12" s="46"/>
      <c r="SAE12" s="46"/>
      <c r="SAF12" s="46"/>
      <c r="SAG12" s="46"/>
      <c r="SAH12" s="46"/>
      <c r="SAI12" s="46"/>
      <c r="SAJ12" s="46"/>
      <c r="SAK12" s="46"/>
      <c r="SAL12" s="46"/>
      <c r="SAM12" s="46"/>
      <c r="SAN12" s="46"/>
      <c r="SAO12" s="46"/>
      <c r="SAP12" s="46"/>
      <c r="SAQ12" s="46"/>
      <c r="SAR12" s="46"/>
      <c r="SAS12" s="46"/>
      <c r="SAT12" s="46"/>
      <c r="SAU12" s="46"/>
      <c r="SAV12" s="46"/>
      <c r="SAW12" s="46"/>
      <c r="SAX12" s="46"/>
      <c r="SAY12" s="46"/>
      <c r="SAZ12" s="46"/>
      <c r="SBA12" s="46"/>
      <c r="SBB12" s="46"/>
      <c r="SBC12" s="46"/>
      <c r="SBD12" s="46"/>
      <c r="SBE12" s="46"/>
      <c r="SBF12" s="46"/>
      <c r="SBG12" s="46"/>
      <c r="SBH12" s="46"/>
      <c r="SBI12" s="46"/>
      <c r="SBJ12" s="46"/>
      <c r="SBK12" s="46"/>
      <c r="SBL12" s="46"/>
      <c r="SBM12" s="46"/>
      <c r="SBN12" s="46"/>
      <c r="SBO12" s="46"/>
      <c r="SBP12" s="46"/>
      <c r="SBQ12" s="46"/>
      <c r="SBR12" s="46"/>
      <c r="SBS12" s="46"/>
      <c r="SBT12" s="46"/>
      <c r="SBU12" s="46"/>
      <c r="SBV12" s="46"/>
      <c r="SBW12" s="46"/>
      <c r="SBX12" s="46"/>
      <c r="SBY12" s="46"/>
      <c r="SBZ12" s="46"/>
      <c r="SCA12" s="46"/>
      <c r="SCB12" s="46"/>
      <c r="SCC12" s="46"/>
      <c r="SCD12" s="46"/>
      <c r="SCE12" s="46"/>
      <c r="SCF12" s="46"/>
      <c r="SCG12" s="46"/>
      <c r="SCH12" s="46"/>
      <c r="SCI12" s="46"/>
      <c r="SCJ12" s="46"/>
      <c r="SCK12" s="46"/>
      <c r="SCL12" s="46"/>
      <c r="SCM12" s="46"/>
      <c r="SCN12" s="46"/>
      <c r="SCO12" s="46"/>
      <c r="SCP12" s="46"/>
      <c r="SCQ12" s="46"/>
      <c r="SCR12" s="46"/>
      <c r="SCS12" s="46"/>
      <c r="SCT12" s="46"/>
      <c r="SCU12" s="46"/>
      <c r="SCV12" s="46"/>
      <c r="SCW12" s="46"/>
      <c r="SCX12" s="46"/>
      <c r="SCY12" s="46"/>
      <c r="SCZ12" s="46"/>
      <c r="SDA12" s="46"/>
      <c r="SDB12" s="46"/>
      <c r="SDC12" s="46"/>
      <c r="SDD12" s="46"/>
      <c r="SDE12" s="46"/>
      <c r="SDF12" s="46"/>
      <c r="SDG12" s="46"/>
      <c r="SDH12" s="46"/>
      <c r="SDI12" s="46"/>
      <c r="SDJ12" s="46"/>
      <c r="SDK12" s="46"/>
      <c r="SDL12" s="46"/>
      <c r="SDM12" s="46"/>
      <c r="SDN12" s="46"/>
      <c r="SDO12" s="46"/>
      <c r="SDP12" s="46"/>
      <c r="SDQ12" s="46"/>
      <c r="SDR12" s="46"/>
      <c r="SDS12" s="46"/>
      <c r="SDT12" s="46"/>
      <c r="SDU12" s="46"/>
      <c r="SDV12" s="46"/>
      <c r="SDW12" s="46"/>
      <c r="SDX12" s="46"/>
      <c r="SDY12" s="46"/>
      <c r="SDZ12" s="46"/>
      <c r="SEA12" s="46"/>
      <c r="SEB12" s="46"/>
      <c r="SEC12" s="46"/>
      <c r="SED12" s="46"/>
      <c r="SEE12" s="46"/>
      <c r="SEF12" s="46"/>
      <c r="SEG12" s="46"/>
      <c r="SEH12" s="46"/>
      <c r="SEI12" s="46"/>
      <c r="SEJ12" s="46"/>
      <c r="SEK12" s="46"/>
      <c r="SEL12" s="46"/>
      <c r="SEM12" s="46"/>
      <c r="SEN12" s="46"/>
      <c r="SEO12" s="46"/>
      <c r="SEP12" s="46"/>
      <c r="SEQ12" s="46"/>
      <c r="SER12" s="46"/>
      <c r="SES12" s="46"/>
      <c r="SET12" s="46"/>
      <c r="SEU12" s="46"/>
      <c r="SEV12" s="46"/>
      <c r="SEW12" s="46"/>
      <c r="SEX12" s="46"/>
      <c r="SEY12" s="46"/>
      <c r="SEZ12" s="46"/>
      <c r="SFA12" s="46"/>
      <c r="SFB12" s="46"/>
      <c r="SFC12" s="46"/>
      <c r="SFD12" s="46"/>
      <c r="SFE12" s="46"/>
      <c r="SFF12" s="46"/>
      <c r="SFG12" s="46"/>
      <c r="SFH12" s="46"/>
      <c r="SFI12" s="46"/>
      <c r="SFJ12" s="46"/>
      <c r="SFK12" s="46"/>
      <c r="SFL12" s="46"/>
      <c r="SFM12" s="46"/>
      <c r="SFN12" s="46"/>
      <c r="SFO12" s="46"/>
      <c r="SFP12" s="46"/>
      <c r="SFQ12" s="46"/>
      <c r="SFR12" s="46"/>
      <c r="SFS12" s="46"/>
      <c r="SFT12" s="46"/>
      <c r="SFU12" s="46"/>
      <c r="SFV12" s="46"/>
      <c r="SFW12" s="46"/>
      <c r="SFX12" s="46"/>
      <c r="SFY12" s="46"/>
      <c r="SFZ12" s="46"/>
      <c r="SGA12" s="46"/>
      <c r="SGB12" s="46"/>
      <c r="SGC12" s="46"/>
      <c r="SGD12" s="46"/>
      <c r="SGE12" s="46"/>
      <c r="SGF12" s="46"/>
      <c r="SGG12" s="46"/>
      <c r="SGH12" s="46"/>
      <c r="SGI12" s="46"/>
      <c r="SGJ12" s="46"/>
      <c r="SGK12" s="46"/>
      <c r="SGL12" s="46"/>
      <c r="SGM12" s="46"/>
      <c r="SGN12" s="46"/>
      <c r="SGO12" s="46"/>
      <c r="SGP12" s="46"/>
      <c r="SGQ12" s="46"/>
      <c r="SGR12" s="46"/>
      <c r="SGS12" s="46"/>
      <c r="SGT12" s="46"/>
      <c r="SGU12" s="46"/>
      <c r="SGV12" s="46"/>
      <c r="SGW12" s="46"/>
      <c r="SGX12" s="46"/>
      <c r="SGY12" s="46"/>
      <c r="SGZ12" s="46"/>
      <c r="SHA12" s="46"/>
      <c r="SHB12" s="46"/>
      <c r="SHC12" s="46"/>
      <c r="SHD12" s="46"/>
      <c r="SHE12" s="46"/>
      <c r="SHF12" s="46"/>
      <c r="SHG12" s="46"/>
      <c r="SHH12" s="46"/>
      <c r="SHI12" s="46"/>
      <c r="SHJ12" s="46"/>
      <c r="SHK12" s="46"/>
      <c r="SHL12" s="46"/>
      <c r="SHM12" s="46"/>
      <c r="SHN12" s="46"/>
      <c r="SHO12" s="46"/>
      <c r="SHP12" s="46"/>
      <c r="SHQ12" s="46"/>
      <c r="SHR12" s="46"/>
      <c r="SHS12" s="46"/>
      <c r="SHT12" s="46"/>
      <c r="SHU12" s="46"/>
      <c r="SHV12" s="46"/>
      <c r="SHW12" s="46"/>
      <c r="SHX12" s="46"/>
      <c r="SHY12" s="46"/>
      <c r="SHZ12" s="46"/>
      <c r="SIA12" s="46"/>
      <c r="SIB12" s="46"/>
      <c r="SIC12" s="46"/>
      <c r="SID12" s="46"/>
      <c r="SIE12" s="46"/>
      <c r="SIF12" s="46"/>
      <c r="SIG12" s="46"/>
      <c r="SIH12" s="46"/>
      <c r="SII12" s="46"/>
      <c r="SIJ12" s="46"/>
      <c r="SIK12" s="46"/>
      <c r="SIL12" s="46"/>
      <c r="SIM12" s="46"/>
      <c r="SIN12" s="46"/>
      <c r="SIO12" s="46"/>
      <c r="SIP12" s="46"/>
      <c r="SIQ12" s="46"/>
      <c r="SIR12" s="46"/>
      <c r="SIS12" s="46"/>
      <c r="SIT12" s="46"/>
      <c r="SIU12" s="46"/>
      <c r="SIV12" s="46"/>
      <c r="SIW12" s="46"/>
      <c r="SIX12" s="46"/>
      <c r="SIY12" s="46"/>
      <c r="SIZ12" s="46"/>
      <c r="SJA12" s="46"/>
      <c r="SJB12" s="46"/>
      <c r="SJC12" s="46"/>
      <c r="SJD12" s="46"/>
      <c r="SJE12" s="46"/>
      <c r="SJF12" s="46"/>
      <c r="SJG12" s="46"/>
      <c r="SJH12" s="46"/>
      <c r="SJI12" s="46"/>
      <c r="SJJ12" s="46"/>
      <c r="SJK12" s="46"/>
      <c r="SJL12" s="46"/>
      <c r="SJM12" s="46"/>
      <c r="SJN12" s="46"/>
      <c r="SJO12" s="46"/>
      <c r="SJP12" s="46"/>
      <c r="SJQ12" s="46"/>
      <c r="SJR12" s="46"/>
      <c r="SJS12" s="46"/>
      <c r="SJT12" s="46"/>
      <c r="SJU12" s="46"/>
      <c r="SJV12" s="46"/>
      <c r="SJW12" s="46"/>
      <c r="SJX12" s="46"/>
      <c r="SJY12" s="46"/>
      <c r="SJZ12" s="46"/>
      <c r="SKA12" s="46"/>
      <c r="SKB12" s="46"/>
      <c r="SKC12" s="46"/>
      <c r="SKD12" s="46"/>
      <c r="SKE12" s="46"/>
      <c r="SKF12" s="46"/>
      <c r="SKG12" s="46"/>
      <c r="SKH12" s="46"/>
      <c r="SKI12" s="46"/>
      <c r="SKJ12" s="46"/>
      <c r="SKK12" s="46"/>
      <c r="SKL12" s="46"/>
      <c r="SKM12" s="46"/>
      <c r="SKN12" s="46"/>
      <c r="SKO12" s="46"/>
      <c r="SKP12" s="46"/>
      <c r="SKQ12" s="46"/>
      <c r="SKR12" s="46"/>
      <c r="SKS12" s="46"/>
      <c r="SKT12" s="46"/>
      <c r="SKU12" s="46"/>
      <c r="SKV12" s="46"/>
      <c r="SKW12" s="46"/>
      <c r="SKX12" s="46"/>
      <c r="SKY12" s="46"/>
      <c r="SKZ12" s="46"/>
      <c r="SLA12" s="46"/>
      <c r="SLB12" s="46"/>
      <c r="SLC12" s="46"/>
      <c r="SLD12" s="46"/>
      <c r="SLE12" s="46"/>
      <c r="SLF12" s="46"/>
      <c r="SLG12" s="46"/>
      <c r="SLH12" s="46"/>
      <c r="SLI12" s="46"/>
      <c r="SLJ12" s="46"/>
      <c r="SLK12" s="46"/>
      <c r="SLL12" s="46"/>
      <c r="SLM12" s="46"/>
      <c r="SLN12" s="46"/>
      <c r="SLO12" s="46"/>
      <c r="SLP12" s="46"/>
      <c r="SLQ12" s="46"/>
      <c r="SLR12" s="46"/>
      <c r="SLS12" s="46"/>
      <c r="SLT12" s="46"/>
      <c r="SLU12" s="46"/>
      <c r="SLV12" s="46"/>
      <c r="SLW12" s="46"/>
      <c r="SLX12" s="46"/>
      <c r="SLY12" s="46"/>
      <c r="SLZ12" s="46"/>
      <c r="SMA12" s="46"/>
      <c r="SMB12" s="46"/>
      <c r="SMC12" s="46"/>
      <c r="SMD12" s="46"/>
      <c r="SME12" s="46"/>
      <c r="SMF12" s="46"/>
      <c r="SMG12" s="46"/>
      <c r="SMH12" s="46"/>
      <c r="SMI12" s="46"/>
      <c r="SMJ12" s="46"/>
      <c r="SMK12" s="46"/>
      <c r="SML12" s="46"/>
      <c r="SMM12" s="46"/>
      <c r="SMN12" s="46"/>
      <c r="SMO12" s="46"/>
      <c r="SMP12" s="46"/>
      <c r="SMQ12" s="46"/>
      <c r="SMR12" s="46"/>
      <c r="SMS12" s="46"/>
      <c r="SMT12" s="46"/>
      <c r="SMU12" s="46"/>
      <c r="SMV12" s="46"/>
      <c r="SMW12" s="46"/>
      <c r="SMX12" s="46"/>
      <c r="SMY12" s="46"/>
      <c r="SMZ12" s="46"/>
      <c r="SNA12" s="46"/>
      <c r="SNB12" s="46"/>
      <c r="SNC12" s="46"/>
      <c r="SND12" s="46"/>
      <c r="SNE12" s="46"/>
      <c r="SNF12" s="46"/>
      <c r="SNG12" s="46"/>
      <c r="SNH12" s="46"/>
      <c r="SNI12" s="46"/>
      <c r="SNJ12" s="46"/>
      <c r="SNK12" s="46"/>
      <c r="SNL12" s="46"/>
      <c r="SNM12" s="46"/>
      <c r="SNN12" s="46"/>
      <c r="SNO12" s="46"/>
      <c r="SNP12" s="46"/>
      <c r="SNQ12" s="46"/>
      <c r="SNR12" s="46"/>
      <c r="SNS12" s="46"/>
      <c r="SNT12" s="46"/>
      <c r="SNU12" s="46"/>
      <c r="SNV12" s="46"/>
      <c r="SNW12" s="46"/>
      <c r="SNX12" s="46"/>
      <c r="SNY12" s="46"/>
      <c r="SNZ12" s="46"/>
      <c r="SOA12" s="46"/>
      <c r="SOB12" s="46"/>
      <c r="SOC12" s="46"/>
      <c r="SOD12" s="46"/>
      <c r="SOE12" s="46"/>
      <c r="SOF12" s="46"/>
      <c r="SOG12" s="46"/>
      <c r="SOH12" s="46"/>
      <c r="SOI12" s="46"/>
      <c r="SOJ12" s="46"/>
      <c r="SOK12" s="46"/>
      <c r="SOL12" s="46"/>
      <c r="SOM12" s="46"/>
      <c r="SON12" s="46"/>
      <c r="SOO12" s="46"/>
      <c r="SOP12" s="46"/>
      <c r="SOQ12" s="46"/>
      <c r="SOR12" s="46"/>
      <c r="SOS12" s="46"/>
      <c r="SOT12" s="46"/>
      <c r="SOU12" s="46"/>
      <c r="SOV12" s="46"/>
      <c r="SOW12" s="46"/>
      <c r="SOX12" s="46"/>
      <c r="SOY12" s="46"/>
      <c r="SOZ12" s="46"/>
      <c r="SPA12" s="46"/>
      <c r="SPB12" s="46"/>
      <c r="SPC12" s="46"/>
      <c r="SPD12" s="46"/>
      <c r="SPE12" s="46"/>
      <c r="SPF12" s="46"/>
      <c r="SPG12" s="46"/>
      <c r="SPH12" s="46"/>
      <c r="SPI12" s="46"/>
      <c r="SPJ12" s="46"/>
      <c r="SPK12" s="46"/>
      <c r="SPL12" s="46"/>
      <c r="SPM12" s="46"/>
      <c r="SPN12" s="46"/>
      <c r="SPO12" s="46"/>
      <c r="SPP12" s="46"/>
      <c r="SPQ12" s="46"/>
      <c r="SPR12" s="46"/>
      <c r="SPS12" s="46"/>
      <c r="SPT12" s="46"/>
      <c r="SPU12" s="46"/>
      <c r="SPV12" s="46"/>
      <c r="SPW12" s="46"/>
      <c r="SPX12" s="46"/>
      <c r="SPY12" s="46"/>
      <c r="SPZ12" s="46"/>
      <c r="SQA12" s="46"/>
      <c r="SQB12" s="46"/>
      <c r="SQC12" s="46"/>
      <c r="SQD12" s="46"/>
      <c r="SQE12" s="46"/>
      <c r="SQF12" s="46"/>
      <c r="SQG12" s="46"/>
      <c r="SQH12" s="46"/>
      <c r="SQI12" s="46"/>
      <c r="SQJ12" s="46"/>
      <c r="SQK12" s="46"/>
      <c r="SQL12" s="46"/>
      <c r="SQM12" s="46"/>
      <c r="SQN12" s="46"/>
      <c r="SQO12" s="46"/>
      <c r="SQP12" s="46"/>
      <c r="SQQ12" s="46"/>
      <c r="SQR12" s="46"/>
      <c r="SQS12" s="46"/>
      <c r="SQT12" s="46"/>
      <c r="SQU12" s="46"/>
      <c r="SQV12" s="46"/>
      <c r="SQW12" s="46"/>
      <c r="SQX12" s="46"/>
      <c r="SQY12" s="46"/>
      <c r="SQZ12" s="46"/>
      <c r="SRA12" s="46"/>
      <c r="SRB12" s="46"/>
      <c r="SRC12" s="46"/>
      <c r="SRD12" s="46"/>
      <c r="SRE12" s="46"/>
      <c r="SRF12" s="46"/>
      <c r="SRG12" s="46"/>
      <c r="SRH12" s="46"/>
      <c r="SRI12" s="46"/>
      <c r="SRJ12" s="46"/>
      <c r="SRK12" s="46"/>
      <c r="SRL12" s="46"/>
      <c r="SRM12" s="46"/>
      <c r="SRN12" s="46"/>
      <c r="SRO12" s="46"/>
      <c r="SRP12" s="46"/>
      <c r="SRQ12" s="46"/>
      <c r="SRR12" s="46"/>
      <c r="SRS12" s="46"/>
      <c r="SRT12" s="46"/>
      <c r="SRU12" s="46"/>
      <c r="SRV12" s="46"/>
      <c r="SRW12" s="46"/>
      <c r="SRX12" s="46"/>
      <c r="SRY12" s="46"/>
      <c r="SRZ12" s="46"/>
      <c r="SSA12" s="46"/>
      <c r="SSB12" s="46"/>
      <c r="SSC12" s="46"/>
      <c r="SSD12" s="46"/>
      <c r="SSE12" s="46"/>
      <c r="SSF12" s="46"/>
      <c r="SSG12" s="46"/>
      <c r="SSH12" s="46"/>
      <c r="SSI12" s="46"/>
      <c r="SSJ12" s="46"/>
      <c r="SSK12" s="46"/>
      <c r="SSL12" s="46"/>
      <c r="SSM12" s="46"/>
      <c r="SSN12" s="46"/>
      <c r="SSO12" s="46"/>
      <c r="SSP12" s="46"/>
      <c r="SSQ12" s="46"/>
      <c r="SSR12" s="46"/>
      <c r="SSS12" s="46"/>
      <c r="SST12" s="46"/>
      <c r="SSU12" s="46"/>
      <c r="SSV12" s="46"/>
      <c r="SSW12" s="46"/>
      <c r="SSX12" s="46"/>
      <c r="SSY12" s="46"/>
      <c r="SSZ12" s="46"/>
      <c r="STA12" s="46"/>
      <c r="STB12" s="46"/>
      <c r="STC12" s="46"/>
      <c r="STD12" s="46"/>
      <c r="STE12" s="46"/>
      <c r="STF12" s="46"/>
      <c r="STG12" s="46"/>
      <c r="STH12" s="46"/>
      <c r="STI12" s="46"/>
      <c r="STJ12" s="46"/>
      <c r="STK12" s="46"/>
      <c r="STL12" s="46"/>
      <c r="STM12" s="46"/>
      <c r="STN12" s="46"/>
      <c r="STO12" s="46"/>
      <c r="STP12" s="46"/>
      <c r="STQ12" s="46"/>
      <c r="STR12" s="46"/>
      <c r="STS12" s="46"/>
      <c r="STT12" s="46"/>
      <c r="STU12" s="46"/>
      <c r="STV12" s="46"/>
      <c r="STW12" s="46"/>
      <c r="STX12" s="46"/>
      <c r="STY12" s="46"/>
      <c r="STZ12" s="46"/>
      <c r="SUA12" s="46"/>
      <c r="SUB12" s="46"/>
      <c r="SUC12" s="46"/>
      <c r="SUD12" s="46"/>
      <c r="SUE12" s="46"/>
      <c r="SUF12" s="46"/>
      <c r="SUG12" s="46"/>
      <c r="SUH12" s="46"/>
      <c r="SUI12" s="46"/>
      <c r="SUJ12" s="46"/>
      <c r="SUK12" s="46"/>
      <c r="SUL12" s="46"/>
      <c r="SUM12" s="46"/>
      <c r="SUN12" s="46"/>
      <c r="SUO12" s="46"/>
      <c r="SUP12" s="46"/>
      <c r="SUQ12" s="46"/>
      <c r="SUR12" s="46"/>
      <c r="SUS12" s="46"/>
      <c r="SUT12" s="46"/>
      <c r="SUU12" s="46"/>
      <c r="SUV12" s="46"/>
      <c r="SUW12" s="46"/>
      <c r="SUX12" s="46"/>
      <c r="SUY12" s="46"/>
      <c r="SUZ12" s="46"/>
      <c r="SVA12" s="46"/>
      <c r="SVB12" s="46"/>
      <c r="SVC12" s="46"/>
      <c r="SVD12" s="46"/>
      <c r="SVE12" s="46"/>
      <c r="SVF12" s="46"/>
      <c r="SVG12" s="46"/>
      <c r="SVH12" s="46"/>
      <c r="SVI12" s="46"/>
      <c r="SVJ12" s="46"/>
      <c r="SVK12" s="46"/>
      <c r="SVL12" s="46"/>
      <c r="SVM12" s="46"/>
      <c r="SVN12" s="46"/>
      <c r="SVO12" s="46"/>
      <c r="SVP12" s="46"/>
      <c r="SVQ12" s="46"/>
      <c r="SVR12" s="46"/>
      <c r="SVS12" s="46"/>
      <c r="SVT12" s="46"/>
      <c r="SVU12" s="46"/>
      <c r="SVV12" s="46"/>
      <c r="SVW12" s="46"/>
      <c r="SVX12" s="46"/>
      <c r="SVY12" s="46"/>
      <c r="SVZ12" s="46"/>
      <c r="SWA12" s="46"/>
      <c r="SWB12" s="46"/>
      <c r="SWC12" s="46"/>
      <c r="SWD12" s="46"/>
      <c r="SWE12" s="46"/>
      <c r="SWF12" s="46"/>
      <c r="SWG12" s="46"/>
      <c r="SWH12" s="46"/>
      <c r="SWI12" s="46"/>
      <c r="SWJ12" s="46"/>
      <c r="SWK12" s="46"/>
      <c r="SWL12" s="46"/>
      <c r="SWM12" s="46"/>
      <c r="SWN12" s="46"/>
      <c r="SWO12" s="46"/>
      <c r="SWP12" s="46"/>
      <c r="SWQ12" s="46"/>
      <c r="SWR12" s="46"/>
      <c r="SWS12" s="46"/>
      <c r="SWT12" s="46"/>
      <c r="SWU12" s="46"/>
      <c r="SWV12" s="46"/>
      <c r="SWW12" s="46"/>
      <c r="SWX12" s="46"/>
      <c r="SWY12" s="46"/>
      <c r="SWZ12" s="46"/>
      <c r="SXA12" s="46"/>
      <c r="SXB12" s="46"/>
      <c r="SXC12" s="46"/>
      <c r="SXD12" s="46"/>
      <c r="SXE12" s="46"/>
      <c r="SXF12" s="46"/>
      <c r="SXG12" s="46"/>
      <c r="SXH12" s="46"/>
      <c r="SXI12" s="46"/>
      <c r="SXJ12" s="46"/>
      <c r="SXK12" s="46"/>
      <c r="SXL12" s="46"/>
      <c r="SXM12" s="46"/>
      <c r="SXN12" s="46"/>
      <c r="SXO12" s="46"/>
      <c r="SXP12" s="46"/>
      <c r="SXQ12" s="46"/>
      <c r="SXR12" s="46"/>
      <c r="SXS12" s="46"/>
      <c r="SXT12" s="46"/>
      <c r="SXU12" s="46"/>
      <c r="SXV12" s="46"/>
      <c r="SXW12" s="46"/>
      <c r="SXX12" s="46"/>
      <c r="SXY12" s="46"/>
      <c r="SXZ12" s="46"/>
      <c r="SYA12" s="46"/>
      <c r="SYB12" s="46"/>
      <c r="SYC12" s="46"/>
      <c r="SYD12" s="46"/>
      <c r="SYE12" s="46"/>
      <c r="SYF12" s="46"/>
      <c r="SYG12" s="46"/>
      <c r="SYH12" s="46"/>
      <c r="SYI12" s="46"/>
      <c r="SYJ12" s="46"/>
      <c r="SYK12" s="46"/>
      <c r="SYL12" s="46"/>
      <c r="SYM12" s="46"/>
      <c r="SYN12" s="46"/>
      <c r="SYO12" s="46"/>
      <c r="SYP12" s="46"/>
      <c r="SYQ12" s="46"/>
      <c r="SYR12" s="46"/>
      <c r="SYS12" s="46"/>
      <c r="SYT12" s="46"/>
      <c r="SYU12" s="46"/>
      <c r="SYV12" s="46"/>
      <c r="SYW12" s="46"/>
      <c r="SYX12" s="46"/>
      <c r="SYY12" s="46"/>
      <c r="SYZ12" s="46"/>
      <c r="SZA12" s="46"/>
      <c r="SZB12" s="46"/>
      <c r="SZC12" s="46"/>
      <c r="SZD12" s="46"/>
      <c r="SZE12" s="46"/>
      <c r="SZF12" s="46"/>
      <c r="SZG12" s="46"/>
      <c r="SZH12" s="46"/>
      <c r="SZI12" s="46"/>
      <c r="SZJ12" s="46"/>
      <c r="SZK12" s="46"/>
      <c r="SZL12" s="46"/>
      <c r="SZM12" s="46"/>
      <c r="SZN12" s="46"/>
      <c r="SZO12" s="46"/>
      <c r="SZP12" s="46"/>
      <c r="SZQ12" s="46"/>
      <c r="SZR12" s="46"/>
      <c r="SZS12" s="46"/>
      <c r="SZT12" s="46"/>
      <c r="SZU12" s="46"/>
      <c r="SZV12" s="46"/>
      <c r="SZW12" s="46"/>
      <c r="SZX12" s="46"/>
      <c r="SZY12" s="46"/>
      <c r="SZZ12" s="46"/>
      <c r="TAA12" s="46"/>
      <c r="TAB12" s="46"/>
      <c r="TAC12" s="46"/>
      <c r="TAD12" s="46"/>
      <c r="TAE12" s="46"/>
      <c r="TAF12" s="46"/>
      <c r="TAG12" s="46"/>
      <c r="TAH12" s="46"/>
      <c r="TAI12" s="46"/>
      <c r="TAJ12" s="46"/>
      <c r="TAK12" s="46"/>
      <c r="TAL12" s="46"/>
      <c r="TAM12" s="46"/>
      <c r="TAN12" s="46"/>
      <c r="TAO12" s="46"/>
      <c r="TAP12" s="46"/>
      <c r="TAQ12" s="46"/>
      <c r="TAR12" s="46"/>
      <c r="TAS12" s="46"/>
      <c r="TAT12" s="46"/>
      <c r="TAU12" s="46"/>
      <c r="TAV12" s="46"/>
      <c r="TAW12" s="46"/>
      <c r="TAX12" s="46"/>
      <c r="TAY12" s="46"/>
      <c r="TAZ12" s="46"/>
      <c r="TBA12" s="46"/>
      <c r="TBB12" s="46"/>
      <c r="TBC12" s="46"/>
      <c r="TBD12" s="46"/>
      <c r="TBE12" s="46"/>
      <c r="TBF12" s="46"/>
      <c r="TBG12" s="46"/>
      <c r="TBH12" s="46"/>
      <c r="TBI12" s="46"/>
      <c r="TBJ12" s="46"/>
      <c r="TBK12" s="46"/>
      <c r="TBL12" s="46"/>
      <c r="TBM12" s="46"/>
      <c r="TBN12" s="46"/>
      <c r="TBO12" s="46"/>
      <c r="TBP12" s="46"/>
      <c r="TBQ12" s="46"/>
      <c r="TBR12" s="46"/>
      <c r="TBS12" s="46"/>
      <c r="TBT12" s="46"/>
      <c r="TBU12" s="46"/>
      <c r="TBV12" s="46"/>
      <c r="TBW12" s="46"/>
      <c r="TBX12" s="46"/>
      <c r="TBY12" s="46"/>
      <c r="TBZ12" s="46"/>
      <c r="TCA12" s="46"/>
      <c r="TCB12" s="46"/>
      <c r="TCC12" s="46"/>
      <c r="TCD12" s="46"/>
      <c r="TCE12" s="46"/>
      <c r="TCF12" s="46"/>
      <c r="TCG12" s="46"/>
      <c r="TCH12" s="46"/>
      <c r="TCI12" s="46"/>
      <c r="TCJ12" s="46"/>
      <c r="TCK12" s="46"/>
      <c r="TCL12" s="46"/>
      <c r="TCM12" s="46"/>
      <c r="TCN12" s="46"/>
      <c r="TCO12" s="46"/>
      <c r="TCP12" s="46"/>
      <c r="TCQ12" s="46"/>
      <c r="TCR12" s="46"/>
      <c r="TCS12" s="46"/>
      <c r="TCT12" s="46"/>
      <c r="TCU12" s="46"/>
      <c r="TCV12" s="46"/>
      <c r="TCW12" s="46"/>
      <c r="TCX12" s="46"/>
      <c r="TCY12" s="46"/>
      <c r="TCZ12" s="46"/>
      <c r="TDA12" s="46"/>
      <c r="TDB12" s="46"/>
      <c r="TDC12" s="46"/>
      <c r="TDD12" s="46"/>
      <c r="TDE12" s="46"/>
      <c r="TDF12" s="46"/>
      <c r="TDG12" s="46"/>
      <c r="TDH12" s="46"/>
      <c r="TDI12" s="46"/>
      <c r="TDJ12" s="46"/>
      <c r="TDK12" s="46"/>
      <c r="TDL12" s="46"/>
      <c r="TDM12" s="46"/>
      <c r="TDN12" s="46"/>
      <c r="TDO12" s="46"/>
      <c r="TDP12" s="46"/>
      <c r="TDQ12" s="46"/>
      <c r="TDR12" s="46"/>
      <c r="TDS12" s="46"/>
      <c r="TDT12" s="46"/>
      <c r="TDU12" s="46"/>
      <c r="TDV12" s="46"/>
      <c r="TDW12" s="46"/>
      <c r="TDX12" s="46"/>
      <c r="TDY12" s="46"/>
      <c r="TDZ12" s="46"/>
      <c r="TEA12" s="46"/>
      <c r="TEB12" s="46"/>
      <c r="TEC12" s="46"/>
      <c r="TED12" s="46"/>
      <c r="TEE12" s="46"/>
      <c r="TEF12" s="46"/>
      <c r="TEG12" s="46"/>
      <c r="TEH12" s="46"/>
      <c r="TEI12" s="46"/>
      <c r="TEJ12" s="46"/>
      <c r="TEK12" s="46"/>
      <c r="TEL12" s="46"/>
      <c r="TEM12" s="46"/>
      <c r="TEN12" s="46"/>
      <c r="TEO12" s="46"/>
      <c r="TEP12" s="46"/>
      <c r="TEQ12" s="46"/>
      <c r="TER12" s="46"/>
      <c r="TES12" s="46"/>
      <c r="TET12" s="46"/>
      <c r="TEU12" s="46"/>
      <c r="TEV12" s="46"/>
      <c r="TEW12" s="46"/>
      <c r="TEX12" s="46"/>
      <c r="TEY12" s="46"/>
      <c r="TEZ12" s="46"/>
      <c r="TFA12" s="46"/>
      <c r="TFB12" s="46"/>
      <c r="TFC12" s="46"/>
      <c r="TFD12" s="46"/>
      <c r="TFE12" s="46"/>
      <c r="TFF12" s="46"/>
      <c r="TFG12" s="46"/>
      <c r="TFH12" s="46"/>
      <c r="TFI12" s="46"/>
      <c r="TFJ12" s="46"/>
      <c r="TFK12" s="46"/>
      <c r="TFL12" s="46"/>
      <c r="TFM12" s="46"/>
      <c r="TFN12" s="46"/>
      <c r="TFO12" s="46"/>
      <c r="TFP12" s="46"/>
      <c r="TFQ12" s="46"/>
      <c r="TFR12" s="46"/>
      <c r="TFS12" s="46"/>
      <c r="TFT12" s="46"/>
      <c r="TFU12" s="46"/>
      <c r="TFV12" s="46"/>
      <c r="TFW12" s="46"/>
      <c r="TFX12" s="46"/>
      <c r="TFY12" s="46"/>
      <c r="TFZ12" s="46"/>
      <c r="TGA12" s="46"/>
      <c r="TGB12" s="46"/>
      <c r="TGC12" s="46"/>
      <c r="TGD12" s="46"/>
      <c r="TGE12" s="46"/>
      <c r="TGF12" s="46"/>
      <c r="TGG12" s="46"/>
      <c r="TGH12" s="46"/>
      <c r="TGI12" s="46"/>
      <c r="TGJ12" s="46"/>
      <c r="TGK12" s="46"/>
      <c r="TGL12" s="46"/>
      <c r="TGM12" s="46"/>
      <c r="TGN12" s="46"/>
      <c r="TGO12" s="46"/>
      <c r="TGP12" s="46"/>
      <c r="TGQ12" s="46"/>
      <c r="TGR12" s="46"/>
      <c r="TGS12" s="46"/>
      <c r="TGT12" s="46"/>
      <c r="TGU12" s="46"/>
      <c r="TGV12" s="46"/>
      <c r="TGW12" s="46"/>
      <c r="TGX12" s="46"/>
      <c r="TGY12" s="46"/>
      <c r="TGZ12" s="46"/>
      <c r="THA12" s="46"/>
      <c r="THB12" s="46"/>
      <c r="THC12" s="46"/>
      <c r="THD12" s="46"/>
      <c r="THE12" s="46"/>
      <c r="THF12" s="46"/>
      <c r="THG12" s="46"/>
      <c r="THH12" s="46"/>
      <c r="THI12" s="46"/>
      <c r="THJ12" s="46"/>
      <c r="THK12" s="46"/>
      <c r="THL12" s="46"/>
      <c r="THM12" s="46"/>
      <c r="THN12" s="46"/>
      <c r="THO12" s="46"/>
      <c r="THP12" s="46"/>
      <c r="THQ12" s="46"/>
      <c r="THR12" s="46"/>
      <c r="THS12" s="46"/>
      <c r="THT12" s="46"/>
      <c r="THU12" s="46"/>
      <c r="THV12" s="46"/>
      <c r="THW12" s="46"/>
      <c r="THX12" s="46"/>
      <c r="THY12" s="46"/>
      <c r="THZ12" s="46"/>
      <c r="TIA12" s="46"/>
      <c r="TIB12" s="46"/>
      <c r="TIC12" s="46"/>
      <c r="TID12" s="46"/>
      <c r="TIE12" s="46"/>
      <c r="TIF12" s="46"/>
      <c r="TIG12" s="46"/>
      <c r="TIH12" s="46"/>
      <c r="TII12" s="46"/>
      <c r="TIJ12" s="46"/>
      <c r="TIK12" s="46"/>
      <c r="TIL12" s="46"/>
      <c r="TIM12" s="46"/>
      <c r="TIN12" s="46"/>
      <c r="TIO12" s="46"/>
      <c r="TIP12" s="46"/>
      <c r="TIQ12" s="46"/>
      <c r="TIR12" s="46"/>
      <c r="TIS12" s="46"/>
      <c r="TIT12" s="46"/>
      <c r="TIU12" s="46"/>
      <c r="TIV12" s="46"/>
      <c r="TIW12" s="46"/>
      <c r="TIX12" s="46"/>
      <c r="TIY12" s="46"/>
      <c r="TIZ12" s="46"/>
      <c r="TJA12" s="46"/>
      <c r="TJB12" s="46"/>
      <c r="TJC12" s="46"/>
      <c r="TJD12" s="46"/>
      <c r="TJE12" s="46"/>
      <c r="TJF12" s="46"/>
      <c r="TJG12" s="46"/>
      <c r="TJH12" s="46"/>
      <c r="TJI12" s="46"/>
      <c r="TJJ12" s="46"/>
      <c r="TJK12" s="46"/>
      <c r="TJL12" s="46"/>
      <c r="TJM12" s="46"/>
      <c r="TJN12" s="46"/>
      <c r="TJO12" s="46"/>
      <c r="TJP12" s="46"/>
      <c r="TJQ12" s="46"/>
      <c r="TJR12" s="46"/>
      <c r="TJS12" s="46"/>
      <c r="TJT12" s="46"/>
      <c r="TJU12" s="46"/>
      <c r="TJV12" s="46"/>
      <c r="TJW12" s="46"/>
      <c r="TJX12" s="46"/>
      <c r="TJY12" s="46"/>
      <c r="TJZ12" s="46"/>
      <c r="TKA12" s="46"/>
      <c r="TKB12" s="46"/>
      <c r="TKC12" s="46"/>
      <c r="TKD12" s="46"/>
      <c r="TKE12" s="46"/>
      <c r="TKF12" s="46"/>
      <c r="TKG12" s="46"/>
      <c r="TKH12" s="46"/>
      <c r="TKI12" s="46"/>
      <c r="TKJ12" s="46"/>
      <c r="TKK12" s="46"/>
      <c r="TKL12" s="46"/>
      <c r="TKM12" s="46"/>
      <c r="TKN12" s="46"/>
      <c r="TKO12" s="46"/>
      <c r="TKP12" s="46"/>
      <c r="TKQ12" s="46"/>
      <c r="TKR12" s="46"/>
      <c r="TKS12" s="46"/>
      <c r="TKT12" s="46"/>
      <c r="TKU12" s="46"/>
      <c r="TKV12" s="46"/>
      <c r="TKW12" s="46"/>
      <c r="TKX12" s="46"/>
      <c r="TKY12" s="46"/>
      <c r="TKZ12" s="46"/>
      <c r="TLA12" s="46"/>
      <c r="TLB12" s="46"/>
      <c r="TLC12" s="46"/>
      <c r="TLD12" s="46"/>
      <c r="TLE12" s="46"/>
      <c r="TLF12" s="46"/>
      <c r="TLG12" s="46"/>
      <c r="TLH12" s="46"/>
      <c r="TLI12" s="46"/>
      <c r="TLJ12" s="46"/>
      <c r="TLK12" s="46"/>
      <c r="TLL12" s="46"/>
      <c r="TLM12" s="46"/>
      <c r="TLN12" s="46"/>
      <c r="TLO12" s="46"/>
      <c r="TLP12" s="46"/>
      <c r="TLQ12" s="46"/>
      <c r="TLR12" s="46"/>
      <c r="TLS12" s="46"/>
      <c r="TLT12" s="46"/>
      <c r="TLU12" s="46"/>
      <c r="TLV12" s="46"/>
      <c r="TLW12" s="46"/>
      <c r="TLX12" s="46"/>
      <c r="TLY12" s="46"/>
      <c r="TLZ12" s="46"/>
      <c r="TMA12" s="46"/>
      <c r="TMB12" s="46"/>
      <c r="TMC12" s="46"/>
      <c r="TMD12" s="46"/>
      <c r="TME12" s="46"/>
      <c r="TMF12" s="46"/>
      <c r="TMG12" s="46"/>
      <c r="TMH12" s="46"/>
      <c r="TMI12" s="46"/>
      <c r="TMJ12" s="46"/>
      <c r="TMK12" s="46"/>
      <c r="TML12" s="46"/>
      <c r="TMM12" s="46"/>
      <c r="TMN12" s="46"/>
      <c r="TMO12" s="46"/>
      <c r="TMP12" s="46"/>
      <c r="TMQ12" s="46"/>
      <c r="TMR12" s="46"/>
      <c r="TMS12" s="46"/>
      <c r="TMT12" s="46"/>
      <c r="TMU12" s="46"/>
      <c r="TMV12" s="46"/>
      <c r="TMW12" s="46"/>
      <c r="TMX12" s="46"/>
      <c r="TMY12" s="46"/>
      <c r="TMZ12" s="46"/>
      <c r="TNA12" s="46"/>
      <c r="TNB12" s="46"/>
      <c r="TNC12" s="46"/>
      <c r="TND12" s="46"/>
      <c r="TNE12" s="46"/>
      <c r="TNF12" s="46"/>
      <c r="TNG12" s="46"/>
      <c r="TNH12" s="46"/>
      <c r="TNI12" s="46"/>
      <c r="TNJ12" s="46"/>
      <c r="TNK12" s="46"/>
      <c r="TNL12" s="46"/>
      <c r="TNM12" s="46"/>
      <c r="TNN12" s="46"/>
      <c r="TNO12" s="46"/>
      <c r="TNP12" s="46"/>
      <c r="TNQ12" s="46"/>
      <c r="TNR12" s="46"/>
      <c r="TNS12" s="46"/>
      <c r="TNT12" s="46"/>
      <c r="TNU12" s="46"/>
      <c r="TNV12" s="46"/>
      <c r="TNW12" s="46"/>
      <c r="TNX12" s="46"/>
      <c r="TNY12" s="46"/>
      <c r="TNZ12" s="46"/>
      <c r="TOA12" s="46"/>
      <c r="TOB12" s="46"/>
      <c r="TOC12" s="46"/>
      <c r="TOD12" s="46"/>
      <c r="TOE12" s="46"/>
      <c r="TOF12" s="46"/>
      <c r="TOG12" s="46"/>
      <c r="TOH12" s="46"/>
      <c r="TOI12" s="46"/>
      <c r="TOJ12" s="46"/>
      <c r="TOK12" s="46"/>
      <c r="TOL12" s="46"/>
      <c r="TOM12" s="46"/>
      <c r="TON12" s="46"/>
      <c r="TOO12" s="46"/>
      <c r="TOP12" s="46"/>
      <c r="TOQ12" s="46"/>
      <c r="TOR12" s="46"/>
      <c r="TOS12" s="46"/>
      <c r="TOT12" s="46"/>
      <c r="TOU12" s="46"/>
      <c r="TOV12" s="46"/>
      <c r="TOW12" s="46"/>
      <c r="TOX12" s="46"/>
      <c r="TOY12" s="46"/>
      <c r="TOZ12" s="46"/>
      <c r="TPA12" s="46"/>
      <c r="TPB12" s="46"/>
      <c r="TPC12" s="46"/>
      <c r="TPD12" s="46"/>
      <c r="TPE12" s="46"/>
      <c r="TPF12" s="46"/>
      <c r="TPG12" s="46"/>
      <c r="TPH12" s="46"/>
      <c r="TPI12" s="46"/>
      <c r="TPJ12" s="46"/>
      <c r="TPK12" s="46"/>
      <c r="TPL12" s="46"/>
      <c r="TPM12" s="46"/>
      <c r="TPN12" s="46"/>
      <c r="TPO12" s="46"/>
      <c r="TPP12" s="46"/>
      <c r="TPQ12" s="46"/>
      <c r="TPR12" s="46"/>
      <c r="TPS12" s="46"/>
      <c r="TPT12" s="46"/>
      <c r="TPU12" s="46"/>
      <c r="TPV12" s="46"/>
      <c r="TPW12" s="46"/>
      <c r="TPX12" s="46"/>
      <c r="TPY12" s="46"/>
      <c r="TPZ12" s="46"/>
      <c r="TQA12" s="46"/>
      <c r="TQB12" s="46"/>
      <c r="TQC12" s="46"/>
      <c r="TQD12" s="46"/>
      <c r="TQE12" s="46"/>
      <c r="TQF12" s="46"/>
      <c r="TQG12" s="46"/>
      <c r="TQH12" s="46"/>
      <c r="TQI12" s="46"/>
      <c r="TQJ12" s="46"/>
      <c r="TQK12" s="46"/>
      <c r="TQL12" s="46"/>
      <c r="TQM12" s="46"/>
      <c r="TQN12" s="46"/>
      <c r="TQO12" s="46"/>
      <c r="TQP12" s="46"/>
      <c r="TQQ12" s="46"/>
      <c r="TQR12" s="46"/>
      <c r="TQS12" s="46"/>
      <c r="TQT12" s="46"/>
      <c r="TQU12" s="46"/>
      <c r="TQV12" s="46"/>
      <c r="TQW12" s="46"/>
      <c r="TQX12" s="46"/>
      <c r="TQY12" s="46"/>
      <c r="TQZ12" s="46"/>
      <c r="TRA12" s="46"/>
      <c r="TRB12" s="46"/>
      <c r="TRC12" s="46"/>
      <c r="TRD12" s="46"/>
      <c r="TRE12" s="46"/>
      <c r="TRF12" s="46"/>
      <c r="TRG12" s="46"/>
      <c r="TRH12" s="46"/>
      <c r="TRI12" s="46"/>
      <c r="TRJ12" s="46"/>
      <c r="TRK12" s="46"/>
      <c r="TRL12" s="46"/>
      <c r="TRM12" s="46"/>
      <c r="TRN12" s="46"/>
      <c r="TRO12" s="46"/>
      <c r="TRP12" s="46"/>
      <c r="TRQ12" s="46"/>
      <c r="TRR12" s="46"/>
      <c r="TRS12" s="46"/>
      <c r="TRT12" s="46"/>
      <c r="TRU12" s="46"/>
      <c r="TRV12" s="46"/>
      <c r="TRW12" s="46"/>
      <c r="TRX12" s="46"/>
      <c r="TRY12" s="46"/>
      <c r="TRZ12" s="46"/>
      <c r="TSA12" s="46"/>
      <c r="TSB12" s="46"/>
      <c r="TSC12" s="46"/>
      <c r="TSD12" s="46"/>
      <c r="TSE12" s="46"/>
      <c r="TSF12" s="46"/>
      <c r="TSG12" s="46"/>
      <c r="TSH12" s="46"/>
      <c r="TSI12" s="46"/>
      <c r="TSJ12" s="46"/>
      <c r="TSK12" s="46"/>
      <c r="TSL12" s="46"/>
      <c r="TSM12" s="46"/>
      <c r="TSN12" s="46"/>
      <c r="TSO12" s="46"/>
      <c r="TSP12" s="46"/>
      <c r="TSQ12" s="46"/>
      <c r="TSR12" s="46"/>
      <c r="TSS12" s="46"/>
      <c r="TST12" s="46"/>
      <c r="TSU12" s="46"/>
      <c r="TSV12" s="46"/>
      <c r="TSW12" s="46"/>
      <c r="TSX12" s="46"/>
      <c r="TSY12" s="46"/>
      <c r="TSZ12" s="46"/>
      <c r="TTA12" s="46"/>
      <c r="TTB12" s="46"/>
      <c r="TTC12" s="46"/>
      <c r="TTD12" s="46"/>
      <c r="TTE12" s="46"/>
      <c r="TTF12" s="46"/>
      <c r="TTG12" s="46"/>
      <c r="TTH12" s="46"/>
      <c r="TTI12" s="46"/>
      <c r="TTJ12" s="46"/>
      <c r="TTK12" s="46"/>
      <c r="TTL12" s="46"/>
      <c r="TTM12" s="46"/>
      <c r="TTN12" s="46"/>
      <c r="TTO12" s="46"/>
      <c r="TTP12" s="46"/>
      <c r="TTQ12" s="46"/>
      <c r="TTR12" s="46"/>
      <c r="TTS12" s="46"/>
      <c r="TTT12" s="46"/>
      <c r="TTU12" s="46"/>
      <c r="TTV12" s="46"/>
      <c r="TTW12" s="46"/>
      <c r="TTX12" s="46"/>
      <c r="TTY12" s="46"/>
      <c r="TTZ12" s="46"/>
      <c r="TUA12" s="46"/>
      <c r="TUB12" s="46"/>
      <c r="TUC12" s="46"/>
      <c r="TUD12" s="46"/>
      <c r="TUE12" s="46"/>
      <c r="TUF12" s="46"/>
      <c r="TUG12" s="46"/>
      <c r="TUH12" s="46"/>
      <c r="TUI12" s="46"/>
      <c r="TUJ12" s="46"/>
      <c r="TUK12" s="46"/>
      <c r="TUL12" s="46"/>
      <c r="TUM12" s="46"/>
      <c r="TUN12" s="46"/>
      <c r="TUO12" s="46"/>
      <c r="TUP12" s="46"/>
      <c r="TUQ12" s="46"/>
      <c r="TUR12" s="46"/>
      <c r="TUS12" s="46"/>
      <c r="TUT12" s="46"/>
      <c r="TUU12" s="46"/>
      <c r="TUV12" s="46"/>
      <c r="TUW12" s="46"/>
      <c r="TUX12" s="46"/>
      <c r="TUY12" s="46"/>
      <c r="TUZ12" s="46"/>
      <c r="TVA12" s="46"/>
      <c r="TVB12" s="46"/>
      <c r="TVC12" s="46"/>
      <c r="TVD12" s="46"/>
      <c r="TVE12" s="46"/>
      <c r="TVF12" s="46"/>
      <c r="TVG12" s="46"/>
      <c r="TVH12" s="46"/>
      <c r="TVI12" s="46"/>
      <c r="TVJ12" s="46"/>
      <c r="TVK12" s="46"/>
      <c r="TVL12" s="46"/>
      <c r="TVM12" s="46"/>
      <c r="TVN12" s="46"/>
      <c r="TVO12" s="46"/>
      <c r="TVP12" s="46"/>
      <c r="TVQ12" s="46"/>
      <c r="TVR12" s="46"/>
      <c r="TVS12" s="46"/>
      <c r="TVT12" s="46"/>
      <c r="TVU12" s="46"/>
      <c r="TVV12" s="46"/>
      <c r="TVW12" s="46"/>
      <c r="TVX12" s="46"/>
      <c r="TVY12" s="46"/>
      <c r="TVZ12" s="46"/>
      <c r="TWA12" s="46"/>
      <c r="TWB12" s="46"/>
      <c r="TWC12" s="46"/>
      <c r="TWD12" s="46"/>
      <c r="TWE12" s="46"/>
      <c r="TWF12" s="46"/>
      <c r="TWG12" s="46"/>
      <c r="TWH12" s="46"/>
      <c r="TWI12" s="46"/>
      <c r="TWJ12" s="46"/>
      <c r="TWK12" s="46"/>
      <c r="TWL12" s="46"/>
      <c r="TWM12" s="46"/>
      <c r="TWN12" s="46"/>
      <c r="TWO12" s="46"/>
      <c r="TWP12" s="46"/>
      <c r="TWQ12" s="46"/>
      <c r="TWR12" s="46"/>
      <c r="TWS12" s="46"/>
      <c r="TWT12" s="46"/>
      <c r="TWU12" s="46"/>
      <c r="TWV12" s="46"/>
      <c r="TWW12" s="46"/>
      <c r="TWX12" s="46"/>
      <c r="TWY12" s="46"/>
      <c r="TWZ12" s="46"/>
      <c r="TXA12" s="46"/>
      <c r="TXB12" s="46"/>
      <c r="TXC12" s="46"/>
      <c r="TXD12" s="46"/>
      <c r="TXE12" s="46"/>
      <c r="TXF12" s="46"/>
      <c r="TXG12" s="46"/>
      <c r="TXH12" s="46"/>
      <c r="TXI12" s="46"/>
      <c r="TXJ12" s="46"/>
      <c r="TXK12" s="46"/>
      <c r="TXL12" s="46"/>
      <c r="TXM12" s="46"/>
      <c r="TXN12" s="46"/>
      <c r="TXO12" s="46"/>
      <c r="TXP12" s="46"/>
      <c r="TXQ12" s="46"/>
      <c r="TXR12" s="46"/>
      <c r="TXS12" s="46"/>
      <c r="TXT12" s="46"/>
      <c r="TXU12" s="46"/>
      <c r="TXV12" s="46"/>
      <c r="TXW12" s="46"/>
      <c r="TXX12" s="46"/>
      <c r="TXY12" s="46"/>
      <c r="TXZ12" s="46"/>
      <c r="TYA12" s="46"/>
      <c r="TYB12" s="46"/>
      <c r="TYC12" s="46"/>
      <c r="TYD12" s="46"/>
      <c r="TYE12" s="46"/>
      <c r="TYF12" s="46"/>
      <c r="TYG12" s="46"/>
      <c r="TYH12" s="46"/>
      <c r="TYI12" s="46"/>
      <c r="TYJ12" s="46"/>
      <c r="TYK12" s="46"/>
      <c r="TYL12" s="46"/>
      <c r="TYM12" s="46"/>
      <c r="TYN12" s="46"/>
      <c r="TYO12" s="46"/>
      <c r="TYP12" s="46"/>
      <c r="TYQ12" s="46"/>
      <c r="TYR12" s="46"/>
      <c r="TYS12" s="46"/>
      <c r="TYT12" s="46"/>
      <c r="TYU12" s="46"/>
      <c r="TYV12" s="46"/>
      <c r="TYW12" s="46"/>
      <c r="TYX12" s="46"/>
      <c r="TYY12" s="46"/>
      <c r="TYZ12" s="46"/>
      <c r="TZA12" s="46"/>
      <c r="TZB12" s="46"/>
      <c r="TZC12" s="46"/>
      <c r="TZD12" s="46"/>
      <c r="TZE12" s="46"/>
      <c r="TZF12" s="46"/>
      <c r="TZG12" s="46"/>
      <c r="TZH12" s="46"/>
      <c r="TZI12" s="46"/>
      <c r="TZJ12" s="46"/>
      <c r="TZK12" s="46"/>
      <c r="TZL12" s="46"/>
      <c r="TZM12" s="46"/>
      <c r="TZN12" s="46"/>
      <c r="TZO12" s="46"/>
      <c r="TZP12" s="46"/>
      <c r="TZQ12" s="46"/>
      <c r="TZR12" s="46"/>
      <c r="TZS12" s="46"/>
      <c r="TZT12" s="46"/>
      <c r="TZU12" s="46"/>
      <c r="TZV12" s="46"/>
      <c r="TZW12" s="46"/>
      <c r="TZX12" s="46"/>
      <c r="TZY12" s="46"/>
      <c r="TZZ12" s="46"/>
      <c r="UAA12" s="46"/>
      <c r="UAB12" s="46"/>
      <c r="UAC12" s="46"/>
      <c r="UAD12" s="46"/>
      <c r="UAE12" s="46"/>
      <c r="UAF12" s="46"/>
      <c r="UAG12" s="46"/>
      <c r="UAH12" s="46"/>
      <c r="UAI12" s="46"/>
      <c r="UAJ12" s="46"/>
      <c r="UAK12" s="46"/>
      <c r="UAL12" s="46"/>
      <c r="UAM12" s="46"/>
      <c r="UAN12" s="46"/>
      <c r="UAO12" s="46"/>
      <c r="UAP12" s="46"/>
      <c r="UAQ12" s="46"/>
      <c r="UAR12" s="46"/>
      <c r="UAS12" s="46"/>
      <c r="UAT12" s="46"/>
      <c r="UAU12" s="46"/>
      <c r="UAV12" s="46"/>
      <c r="UAW12" s="46"/>
      <c r="UAX12" s="46"/>
      <c r="UAY12" s="46"/>
      <c r="UAZ12" s="46"/>
      <c r="UBA12" s="46"/>
      <c r="UBB12" s="46"/>
      <c r="UBC12" s="46"/>
      <c r="UBD12" s="46"/>
      <c r="UBE12" s="46"/>
      <c r="UBF12" s="46"/>
      <c r="UBG12" s="46"/>
      <c r="UBH12" s="46"/>
      <c r="UBI12" s="46"/>
      <c r="UBJ12" s="46"/>
      <c r="UBK12" s="46"/>
      <c r="UBL12" s="46"/>
      <c r="UBM12" s="46"/>
      <c r="UBN12" s="46"/>
      <c r="UBO12" s="46"/>
      <c r="UBP12" s="46"/>
      <c r="UBQ12" s="46"/>
      <c r="UBR12" s="46"/>
      <c r="UBS12" s="46"/>
      <c r="UBT12" s="46"/>
      <c r="UBU12" s="46"/>
      <c r="UBV12" s="46"/>
      <c r="UBW12" s="46"/>
      <c r="UBX12" s="46"/>
      <c r="UBY12" s="46"/>
      <c r="UBZ12" s="46"/>
      <c r="UCA12" s="46"/>
      <c r="UCB12" s="46"/>
      <c r="UCC12" s="46"/>
      <c r="UCD12" s="46"/>
      <c r="UCE12" s="46"/>
      <c r="UCF12" s="46"/>
      <c r="UCG12" s="46"/>
      <c r="UCH12" s="46"/>
      <c r="UCI12" s="46"/>
      <c r="UCJ12" s="46"/>
      <c r="UCK12" s="46"/>
      <c r="UCL12" s="46"/>
      <c r="UCM12" s="46"/>
      <c r="UCN12" s="46"/>
      <c r="UCO12" s="46"/>
      <c r="UCP12" s="46"/>
      <c r="UCQ12" s="46"/>
      <c r="UCR12" s="46"/>
      <c r="UCS12" s="46"/>
      <c r="UCT12" s="46"/>
      <c r="UCU12" s="46"/>
      <c r="UCV12" s="46"/>
      <c r="UCW12" s="46"/>
      <c r="UCX12" s="46"/>
      <c r="UCY12" s="46"/>
      <c r="UCZ12" s="46"/>
      <c r="UDA12" s="46"/>
      <c r="UDB12" s="46"/>
      <c r="UDC12" s="46"/>
      <c r="UDD12" s="46"/>
      <c r="UDE12" s="46"/>
      <c r="UDF12" s="46"/>
      <c r="UDG12" s="46"/>
      <c r="UDH12" s="46"/>
      <c r="UDI12" s="46"/>
      <c r="UDJ12" s="46"/>
      <c r="UDK12" s="46"/>
      <c r="UDL12" s="46"/>
      <c r="UDM12" s="46"/>
      <c r="UDN12" s="46"/>
      <c r="UDO12" s="46"/>
      <c r="UDP12" s="46"/>
      <c r="UDQ12" s="46"/>
      <c r="UDR12" s="46"/>
      <c r="UDS12" s="46"/>
      <c r="UDT12" s="46"/>
      <c r="UDU12" s="46"/>
      <c r="UDV12" s="46"/>
      <c r="UDW12" s="46"/>
      <c r="UDX12" s="46"/>
      <c r="UDY12" s="46"/>
      <c r="UDZ12" s="46"/>
      <c r="UEA12" s="46"/>
      <c r="UEB12" s="46"/>
      <c r="UEC12" s="46"/>
      <c r="UED12" s="46"/>
      <c r="UEE12" s="46"/>
      <c r="UEF12" s="46"/>
      <c r="UEG12" s="46"/>
      <c r="UEH12" s="46"/>
      <c r="UEI12" s="46"/>
      <c r="UEJ12" s="46"/>
      <c r="UEK12" s="46"/>
      <c r="UEL12" s="46"/>
      <c r="UEM12" s="46"/>
      <c r="UEN12" s="46"/>
      <c r="UEO12" s="46"/>
      <c r="UEP12" s="46"/>
      <c r="UEQ12" s="46"/>
      <c r="UER12" s="46"/>
      <c r="UES12" s="46"/>
      <c r="UET12" s="46"/>
      <c r="UEU12" s="46"/>
      <c r="UEV12" s="46"/>
      <c r="UEW12" s="46"/>
      <c r="UEX12" s="46"/>
      <c r="UEY12" s="46"/>
      <c r="UEZ12" s="46"/>
      <c r="UFA12" s="46"/>
      <c r="UFB12" s="46"/>
      <c r="UFC12" s="46"/>
      <c r="UFD12" s="46"/>
      <c r="UFE12" s="46"/>
      <c r="UFF12" s="46"/>
      <c r="UFG12" s="46"/>
      <c r="UFH12" s="46"/>
      <c r="UFI12" s="46"/>
      <c r="UFJ12" s="46"/>
      <c r="UFK12" s="46"/>
      <c r="UFL12" s="46"/>
      <c r="UFM12" s="46"/>
      <c r="UFN12" s="46"/>
      <c r="UFO12" s="46"/>
      <c r="UFP12" s="46"/>
      <c r="UFQ12" s="46"/>
      <c r="UFR12" s="46"/>
      <c r="UFS12" s="46"/>
      <c r="UFT12" s="46"/>
      <c r="UFU12" s="46"/>
      <c r="UFV12" s="46"/>
      <c r="UFW12" s="46"/>
      <c r="UFX12" s="46"/>
      <c r="UFY12" s="46"/>
      <c r="UFZ12" s="46"/>
      <c r="UGA12" s="46"/>
      <c r="UGB12" s="46"/>
      <c r="UGC12" s="46"/>
      <c r="UGD12" s="46"/>
      <c r="UGE12" s="46"/>
      <c r="UGF12" s="46"/>
      <c r="UGG12" s="46"/>
      <c r="UGH12" s="46"/>
      <c r="UGI12" s="46"/>
      <c r="UGJ12" s="46"/>
      <c r="UGK12" s="46"/>
      <c r="UGL12" s="46"/>
      <c r="UGM12" s="46"/>
      <c r="UGN12" s="46"/>
      <c r="UGO12" s="46"/>
      <c r="UGP12" s="46"/>
      <c r="UGQ12" s="46"/>
      <c r="UGR12" s="46"/>
      <c r="UGS12" s="46"/>
      <c r="UGT12" s="46"/>
      <c r="UGU12" s="46"/>
      <c r="UGV12" s="46"/>
      <c r="UGW12" s="46"/>
      <c r="UGX12" s="46"/>
      <c r="UGY12" s="46"/>
      <c r="UGZ12" s="46"/>
      <c r="UHA12" s="46"/>
      <c r="UHB12" s="46"/>
      <c r="UHC12" s="46"/>
      <c r="UHD12" s="46"/>
      <c r="UHE12" s="46"/>
      <c r="UHF12" s="46"/>
      <c r="UHG12" s="46"/>
      <c r="UHH12" s="46"/>
      <c r="UHI12" s="46"/>
      <c r="UHJ12" s="46"/>
      <c r="UHK12" s="46"/>
      <c r="UHL12" s="46"/>
      <c r="UHM12" s="46"/>
      <c r="UHN12" s="46"/>
      <c r="UHO12" s="46"/>
      <c r="UHP12" s="46"/>
      <c r="UHQ12" s="46"/>
      <c r="UHR12" s="46"/>
      <c r="UHS12" s="46"/>
      <c r="UHT12" s="46"/>
      <c r="UHU12" s="46"/>
      <c r="UHV12" s="46"/>
      <c r="UHW12" s="46"/>
      <c r="UHX12" s="46"/>
      <c r="UHY12" s="46"/>
      <c r="UHZ12" s="46"/>
      <c r="UIA12" s="46"/>
      <c r="UIB12" s="46"/>
      <c r="UIC12" s="46"/>
      <c r="UID12" s="46"/>
      <c r="UIE12" s="46"/>
      <c r="UIF12" s="46"/>
      <c r="UIG12" s="46"/>
      <c r="UIH12" s="46"/>
      <c r="UII12" s="46"/>
      <c r="UIJ12" s="46"/>
      <c r="UIK12" s="46"/>
      <c r="UIL12" s="46"/>
      <c r="UIM12" s="46"/>
      <c r="UIN12" s="46"/>
      <c r="UIO12" s="46"/>
      <c r="UIP12" s="46"/>
      <c r="UIQ12" s="46"/>
      <c r="UIR12" s="46"/>
      <c r="UIS12" s="46"/>
      <c r="UIT12" s="46"/>
      <c r="UIU12" s="46"/>
      <c r="UIV12" s="46"/>
      <c r="UIW12" s="46"/>
      <c r="UIX12" s="46"/>
      <c r="UIY12" s="46"/>
      <c r="UIZ12" s="46"/>
      <c r="UJA12" s="46"/>
      <c r="UJB12" s="46"/>
      <c r="UJC12" s="46"/>
      <c r="UJD12" s="46"/>
      <c r="UJE12" s="46"/>
      <c r="UJF12" s="46"/>
      <c r="UJG12" s="46"/>
      <c r="UJH12" s="46"/>
      <c r="UJI12" s="46"/>
      <c r="UJJ12" s="46"/>
      <c r="UJK12" s="46"/>
      <c r="UJL12" s="46"/>
      <c r="UJM12" s="46"/>
      <c r="UJN12" s="46"/>
      <c r="UJO12" s="46"/>
      <c r="UJP12" s="46"/>
      <c r="UJQ12" s="46"/>
      <c r="UJR12" s="46"/>
      <c r="UJS12" s="46"/>
      <c r="UJT12" s="46"/>
      <c r="UJU12" s="46"/>
      <c r="UJV12" s="46"/>
      <c r="UJW12" s="46"/>
      <c r="UJX12" s="46"/>
      <c r="UJY12" s="46"/>
      <c r="UJZ12" s="46"/>
      <c r="UKA12" s="46"/>
      <c r="UKB12" s="46"/>
      <c r="UKC12" s="46"/>
      <c r="UKD12" s="46"/>
      <c r="UKE12" s="46"/>
      <c r="UKF12" s="46"/>
      <c r="UKG12" s="46"/>
      <c r="UKH12" s="46"/>
      <c r="UKI12" s="46"/>
      <c r="UKJ12" s="46"/>
      <c r="UKK12" s="46"/>
      <c r="UKL12" s="46"/>
      <c r="UKM12" s="46"/>
      <c r="UKN12" s="46"/>
      <c r="UKO12" s="46"/>
      <c r="UKP12" s="46"/>
      <c r="UKQ12" s="46"/>
      <c r="UKR12" s="46"/>
      <c r="UKS12" s="46"/>
      <c r="UKT12" s="46"/>
      <c r="UKU12" s="46"/>
      <c r="UKV12" s="46"/>
      <c r="UKW12" s="46"/>
      <c r="UKX12" s="46"/>
      <c r="UKY12" s="46"/>
      <c r="UKZ12" s="46"/>
      <c r="ULA12" s="46"/>
      <c r="ULB12" s="46"/>
      <c r="ULC12" s="46"/>
      <c r="ULD12" s="46"/>
      <c r="ULE12" s="46"/>
      <c r="ULF12" s="46"/>
      <c r="ULG12" s="46"/>
      <c r="ULH12" s="46"/>
      <c r="ULI12" s="46"/>
      <c r="ULJ12" s="46"/>
      <c r="ULK12" s="46"/>
      <c r="ULL12" s="46"/>
      <c r="ULM12" s="46"/>
      <c r="ULN12" s="46"/>
      <c r="ULO12" s="46"/>
      <c r="ULP12" s="46"/>
      <c r="ULQ12" s="46"/>
      <c r="ULR12" s="46"/>
      <c r="ULS12" s="46"/>
      <c r="ULT12" s="46"/>
      <c r="ULU12" s="46"/>
      <c r="ULV12" s="46"/>
      <c r="ULW12" s="46"/>
      <c r="ULX12" s="46"/>
      <c r="ULY12" s="46"/>
      <c r="ULZ12" s="46"/>
      <c r="UMA12" s="46"/>
      <c r="UMB12" s="46"/>
      <c r="UMC12" s="46"/>
      <c r="UMD12" s="46"/>
      <c r="UME12" s="46"/>
      <c r="UMF12" s="46"/>
      <c r="UMG12" s="46"/>
      <c r="UMH12" s="46"/>
      <c r="UMI12" s="46"/>
      <c r="UMJ12" s="46"/>
      <c r="UMK12" s="46"/>
      <c r="UML12" s="46"/>
      <c r="UMM12" s="46"/>
      <c r="UMN12" s="46"/>
      <c r="UMO12" s="46"/>
      <c r="UMP12" s="46"/>
      <c r="UMQ12" s="46"/>
      <c r="UMR12" s="46"/>
      <c r="UMS12" s="46"/>
      <c r="UMT12" s="46"/>
      <c r="UMU12" s="46"/>
      <c r="UMV12" s="46"/>
      <c r="UMW12" s="46"/>
      <c r="UMX12" s="46"/>
      <c r="UMY12" s="46"/>
      <c r="UMZ12" s="46"/>
      <c r="UNA12" s="46"/>
      <c r="UNB12" s="46"/>
      <c r="UNC12" s="46"/>
      <c r="UND12" s="46"/>
      <c r="UNE12" s="46"/>
      <c r="UNF12" s="46"/>
      <c r="UNG12" s="46"/>
      <c r="UNH12" s="46"/>
      <c r="UNI12" s="46"/>
      <c r="UNJ12" s="46"/>
      <c r="UNK12" s="46"/>
      <c r="UNL12" s="46"/>
      <c r="UNM12" s="46"/>
      <c r="UNN12" s="46"/>
      <c r="UNO12" s="46"/>
      <c r="UNP12" s="46"/>
      <c r="UNQ12" s="46"/>
      <c r="UNR12" s="46"/>
      <c r="UNS12" s="46"/>
      <c r="UNT12" s="46"/>
      <c r="UNU12" s="46"/>
      <c r="UNV12" s="46"/>
      <c r="UNW12" s="46"/>
      <c r="UNX12" s="46"/>
      <c r="UNY12" s="46"/>
      <c r="UNZ12" s="46"/>
      <c r="UOA12" s="46"/>
      <c r="UOB12" s="46"/>
      <c r="UOC12" s="46"/>
      <c r="UOD12" s="46"/>
      <c r="UOE12" s="46"/>
      <c r="UOF12" s="46"/>
      <c r="UOG12" s="46"/>
      <c r="UOH12" s="46"/>
      <c r="UOI12" s="46"/>
      <c r="UOJ12" s="46"/>
      <c r="UOK12" s="46"/>
      <c r="UOL12" s="46"/>
      <c r="UOM12" s="46"/>
      <c r="UON12" s="46"/>
      <c r="UOO12" s="46"/>
      <c r="UOP12" s="46"/>
      <c r="UOQ12" s="46"/>
      <c r="UOR12" s="46"/>
      <c r="UOS12" s="46"/>
      <c r="UOT12" s="46"/>
      <c r="UOU12" s="46"/>
      <c r="UOV12" s="46"/>
      <c r="UOW12" s="46"/>
      <c r="UOX12" s="46"/>
      <c r="UOY12" s="46"/>
      <c r="UOZ12" s="46"/>
      <c r="UPA12" s="46"/>
      <c r="UPB12" s="46"/>
      <c r="UPC12" s="46"/>
      <c r="UPD12" s="46"/>
      <c r="UPE12" s="46"/>
      <c r="UPF12" s="46"/>
      <c r="UPG12" s="46"/>
      <c r="UPH12" s="46"/>
      <c r="UPI12" s="46"/>
      <c r="UPJ12" s="46"/>
      <c r="UPK12" s="46"/>
      <c r="UPL12" s="46"/>
      <c r="UPM12" s="46"/>
      <c r="UPN12" s="46"/>
      <c r="UPO12" s="46"/>
      <c r="UPP12" s="46"/>
      <c r="UPQ12" s="46"/>
      <c r="UPR12" s="46"/>
      <c r="UPS12" s="46"/>
      <c r="UPT12" s="46"/>
      <c r="UPU12" s="46"/>
      <c r="UPV12" s="46"/>
      <c r="UPW12" s="46"/>
      <c r="UPX12" s="46"/>
      <c r="UPY12" s="46"/>
      <c r="UPZ12" s="46"/>
      <c r="UQA12" s="46"/>
      <c r="UQB12" s="46"/>
      <c r="UQC12" s="46"/>
      <c r="UQD12" s="46"/>
      <c r="UQE12" s="46"/>
      <c r="UQF12" s="46"/>
      <c r="UQG12" s="46"/>
      <c r="UQH12" s="46"/>
      <c r="UQI12" s="46"/>
      <c r="UQJ12" s="46"/>
      <c r="UQK12" s="46"/>
      <c r="UQL12" s="46"/>
      <c r="UQM12" s="46"/>
      <c r="UQN12" s="46"/>
      <c r="UQO12" s="46"/>
      <c r="UQP12" s="46"/>
      <c r="UQQ12" s="46"/>
      <c r="UQR12" s="46"/>
      <c r="UQS12" s="46"/>
      <c r="UQT12" s="46"/>
      <c r="UQU12" s="46"/>
      <c r="UQV12" s="46"/>
      <c r="UQW12" s="46"/>
      <c r="UQX12" s="46"/>
      <c r="UQY12" s="46"/>
      <c r="UQZ12" s="46"/>
      <c r="URA12" s="46"/>
      <c r="URB12" s="46"/>
      <c r="URC12" s="46"/>
      <c r="URD12" s="46"/>
      <c r="URE12" s="46"/>
      <c r="URF12" s="46"/>
      <c r="URG12" s="46"/>
      <c r="URH12" s="46"/>
      <c r="URI12" s="46"/>
      <c r="URJ12" s="46"/>
      <c r="URK12" s="46"/>
      <c r="URL12" s="46"/>
      <c r="URM12" s="46"/>
      <c r="URN12" s="46"/>
      <c r="URO12" s="46"/>
      <c r="URP12" s="46"/>
      <c r="URQ12" s="46"/>
      <c r="URR12" s="46"/>
      <c r="URS12" s="46"/>
      <c r="URT12" s="46"/>
      <c r="URU12" s="46"/>
      <c r="URV12" s="46"/>
      <c r="URW12" s="46"/>
      <c r="URX12" s="46"/>
      <c r="URY12" s="46"/>
      <c r="URZ12" s="46"/>
      <c r="USA12" s="46"/>
      <c r="USB12" s="46"/>
      <c r="USC12" s="46"/>
      <c r="USD12" s="46"/>
      <c r="USE12" s="46"/>
      <c r="USF12" s="46"/>
      <c r="USG12" s="46"/>
      <c r="USH12" s="46"/>
      <c r="USI12" s="46"/>
      <c r="USJ12" s="46"/>
      <c r="USK12" s="46"/>
      <c r="USL12" s="46"/>
      <c r="USM12" s="46"/>
      <c r="USN12" s="46"/>
      <c r="USO12" s="46"/>
      <c r="USP12" s="46"/>
      <c r="USQ12" s="46"/>
      <c r="USR12" s="46"/>
      <c r="USS12" s="46"/>
      <c r="UST12" s="46"/>
      <c r="USU12" s="46"/>
      <c r="USV12" s="46"/>
      <c r="USW12" s="46"/>
      <c r="USX12" s="46"/>
      <c r="USY12" s="46"/>
      <c r="USZ12" s="46"/>
      <c r="UTA12" s="46"/>
      <c r="UTB12" s="46"/>
      <c r="UTC12" s="46"/>
      <c r="UTD12" s="46"/>
      <c r="UTE12" s="46"/>
      <c r="UTF12" s="46"/>
      <c r="UTG12" s="46"/>
      <c r="UTH12" s="46"/>
      <c r="UTI12" s="46"/>
      <c r="UTJ12" s="46"/>
      <c r="UTK12" s="46"/>
      <c r="UTL12" s="46"/>
      <c r="UTM12" s="46"/>
      <c r="UTN12" s="46"/>
      <c r="UTO12" s="46"/>
      <c r="UTP12" s="46"/>
      <c r="UTQ12" s="46"/>
      <c r="UTR12" s="46"/>
      <c r="UTS12" s="46"/>
      <c r="UTT12" s="46"/>
      <c r="UTU12" s="46"/>
      <c r="UTV12" s="46"/>
      <c r="UTW12" s="46"/>
      <c r="UTX12" s="46"/>
      <c r="UTY12" s="46"/>
      <c r="UTZ12" s="46"/>
      <c r="UUA12" s="46"/>
      <c r="UUB12" s="46"/>
      <c r="UUC12" s="46"/>
      <c r="UUD12" s="46"/>
      <c r="UUE12" s="46"/>
      <c r="UUF12" s="46"/>
      <c r="UUG12" s="46"/>
      <c r="UUH12" s="46"/>
      <c r="UUI12" s="46"/>
      <c r="UUJ12" s="46"/>
      <c r="UUK12" s="46"/>
      <c r="UUL12" s="46"/>
      <c r="UUM12" s="46"/>
      <c r="UUN12" s="46"/>
      <c r="UUO12" s="46"/>
      <c r="UUP12" s="46"/>
      <c r="UUQ12" s="46"/>
      <c r="UUR12" s="46"/>
      <c r="UUS12" s="46"/>
      <c r="UUT12" s="46"/>
      <c r="UUU12" s="46"/>
      <c r="UUV12" s="46"/>
      <c r="UUW12" s="46"/>
      <c r="UUX12" s="46"/>
      <c r="UUY12" s="46"/>
      <c r="UUZ12" s="46"/>
      <c r="UVA12" s="46"/>
      <c r="UVB12" s="46"/>
      <c r="UVC12" s="46"/>
      <c r="UVD12" s="46"/>
      <c r="UVE12" s="46"/>
      <c r="UVF12" s="46"/>
      <c r="UVG12" s="46"/>
      <c r="UVH12" s="46"/>
      <c r="UVI12" s="46"/>
      <c r="UVJ12" s="46"/>
      <c r="UVK12" s="46"/>
      <c r="UVL12" s="46"/>
      <c r="UVM12" s="46"/>
      <c r="UVN12" s="46"/>
      <c r="UVO12" s="46"/>
      <c r="UVP12" s="46"/>
      <c r="UVQ12" s="46"/>
      <c r="UVR12" s="46"/>
      <c r="UVS12" s="46"/>
      <c r="UVT12" s="46"/>
      <c r="UVU12" s="46"/>
      <c r="UVV12" s="46"/>
      <c r="UVW12" s="46"/>
      <c r="UVX12" s="46"/>
      <c r="UVY12" s="46"/>
      <c r="UVZ12" s="46"/>
      <c r="UWA12" s="46"/>
      <c r="UWB12" s="46"/>
      <c r="UWC12" s="46"/>
      <c r="UWD12" s="46"/>
      <c r="UWE12" s="46"/>
      <c r="UWF12" s="46"/>
      <c r="UWG12" s="46"/>
      <c r="UWH12" s="46"/>
      <c r="UWI12" s="46"/>
      <c r="UWJ12" s="46"/>
      <c r="UWK12" s="46"/>
      <c r="UWL12" s="46"/>
      <c r="UWM12" s="46"/>
      <c r="UWN12" s="46"/>
      <c r="UWO12" s="46"/>
      <c r="UWP12" s="46"/>
      <c r="UWQ12" s="46"/>
      <c r="UWR12" s="46"/>
      <c r="UWS12" s="46"/>
      <c r="UWT12" s="46"/>
      <c r="UWU12" s="46"/>
      <c r="UWV12" s="46"/>
      <c r="UWW12" s="46"/>
      <c r="UWX12" s="46"/>
      <c r="UWY12" s="46"/>
      <c r="UWZ12" s="46"/>
      <c r="UXA12" s="46"/>
      <c r="UXB12" s="46"/>
      <c r="UXC12" s="46"/>
      <c r="UXD12" s="46"/>
      <c r="UXE12" s="46"/>
      <c r="UXF12" s="46"/>
      <c r="UXG12" s="46"/>
      <c r="UXH12" s="46"/>
      <c r="UXI12" s="46"/>
      <c r="UXJ12" s="46"/>
      <c r="UXK12" s="46"/>
      <c r="UXL12" s="46"/>
      <c r="UXM12" s="46"/>
      <c r="UXN12" s="46"/>
      <c r="UXO12" s="46"/>
      <c r="UXP12" s="46"/>
      <c r="UXQ12" s="46"/>
      <c r="UXR12" s="46"/>
      <c r="UXS12" s="46"/>
      <c r="UXT12" s="46"/>
      <c r="UXU12" s="46"/>
      <c r="UXV12" s="46"/>
      <c r="UXW12" s="46"/>
      <c r="UXX12" s="46"/>
      <c r="UXY12" s="46"/>
      <c r="UXZ12" s="46"/>
      <c r="UYA12" s="46"/>
      <c r="UYB12" s="46"/>
      <c r="UYC12" s="46"/>
      <c r="UYD12" s="46"/>
      <c r="UYE12" s="46"/>
      <c r="UYF12" s="46"/>
      <c r="UYG12" s="46"/>
      <c r="UYH12" s="46"/>
      <c r="UYI12" s="46"/>
      <c r="UYJ12" s="46"/>
      <c r="UYK12" s="46"/>
      <c r="UYL12" s="46"/>
      <c r="UYM12" s="46"/>
      <c r="UYN12" s="46"/>
      <c r="UYO12" s="46"/>
      <c r="UYP12" s="46"/>
      <c r="UYQ12" s="46"/>
      <c r="UYR12" s="46"/>
      <c r="UYS12" s="46"/>
      <c r="UYT12" s="46"/>
      <c r="UYU12" s="46"/>
      <c r="UYV12" s="46"/>
      <c r="UYW12" s="46"/>
      <c r="UYX12" s="46"/>
      <c r="UYY12" s="46"/>
      <c r="UYZ12" s="46"/>
      <c r="UZA12" s="46"/>
      <c r="UZB12" s="46"/>
      <c r="UZC12" s="46"/>
      <c r="UZD12" s="46"/>
      <c r="UZE12" s="46"/>
      <c r="UZF12" s="46"/>
      <c r="UZG12" s="46"/>
      <c r="UZH12" s="46"/>
      <c r="UZI12" s="46"/>
      <c r="UZJ12" s="46"/>
      <c r="UZK12" s="46"/>
      <c r="UZL12" s="46"/>
      <c r="UZM12" s="46"/>
      <c r="UZN12" s="46"/>
      <c r="UZO12" s="46"/>
      <c r="UZP12" s="46"/>
      <c r="UZQ12" s="46"/>
      <c r="UZR12" s="46"/>
      <c r="UZS12" s="46"/>
      <c r="UZT12" s="46"/>
      <c r="UZU12" s="46"/>
      <c r="UZV12" s="46"/>
      <c r="UZW12" s="46"/>
      <c r="UZX12" s="46"/>
      <c r="UZY12" s="46"/>
      <c r="UZZ12" s="46"/>
      <c r="VAA12" s="46"/>
      <c r="VAB12" s="46"/>
      <c r="VAC12" s="46"/>
      <c r="VAD12" s="46"/>
      <c r="VAE12" s="46"/>
      <c r="VAF12" s="46"/>
      <c r="VAG12" s="46"/>
      <c r="VAH12" s="46"/>
      <c r="VAI12" s="46"/>
      <c r="VAJ12" s="46"/>
      <c r="VAK12" s="46"/>
      <c r="VAL12" s="46"/>
      <c r="VAM12" s="46"/>
      <c r="VAN12" s="46"/>
      <c r="VAO12" s="46"/>
      <c r="VAP12" s="46"/>
      <c r="VAQ12" s="46"/>
      <c r="VAR12" s="46"/>
      <c r="VAS12" s="46"/>
      <c r="VAT12" s="46"/>
      <c r="VAU12" s="46"/>
      <c r="VAV12" s="46"/>
      <c r="VAW12" s="46"/>
      <c r="VAX12" s="46"/>
      <c r="VAY12" s="46"/>
      <c r="VAZ12" s="46"/>
      <c r="VBA12" s="46"/>
      <c r="VBB12" s="46"/>
      <c r="VBC12" s="46"/>
      <c r="VBD12" s="46"/>
      <c r="VBE12" s="46"/>
      <c r="VBF12" s="46"/>
      <c r="VBG12" s="46"/>
      <c r="VBH12" s="46"/>
      <c r="VBI12" s="46"/>
      <c r="VBJ12" s="46"/>
      <c r="VBK12" s="46"/>
      <c r="VBL12" s="46"/>
      <c r="VBM12" s="46"/>
      <c r="VBN12" s="46"/>
      <c r="VBO12" s="46"/>
      <c r="VBP12" s="46"/>
      <c r="VBQ12" s="46"/>
      <c r="VBR12" s="46"/>
      <c r="VBS12" s="46"/>
      <c r="VBT12" s="46"/>
      <c r="VBU12" s="46"/>
      <c r="VBV12" s="46"/>
      <c r="VBW12" s="46"/>
      <c r="VBX12" s="46"/>
      <c r="VBY12" s="46"/>
      <c r="VBZ12" s="46"/>
      <c r="VCA12" s="46"/>
      <c r="VCB12" s="46"/>
      <c r="VCC12" s="46"/>
      <c r="VCD12" s="46"/>
      <c r="VCE12" s="46"/>
      <c r="VCF12" s="46"/>
      <c r="VCG12" s="46"/>
      <c r="VCH12" s="46"/>
      <c r="VCI12" s="46"/>
      <c r="VCJ12" s="46"/>
      <c r="VCK12" s="46"/>
      <c r="VCL12" s="46"/>
      <c r="VCM12" s="46"/>
      <c r="VCN12" s="46"/>
      <c r="VCO12" s="46"/>
      <c r="VCP12" s="46"/>
      <c r="VCQ12" s="46"/>
      <c r="VCR12" s="46"/>
      <c r="VCS12" s="46"/>
      <c r="VCT12" s="46"/>
      <c r="VCU12" s="46"/>
      <c r="VCV12" s="46"/>
      <c r="VCW12" s="46"/>
      <c r="VCX12" s="46"/>
      <c r="VCY12" s="46"/>
      <c r="VCZ12" s="46"/>
      <c r="VDA12" s="46"/>
      <c r="VDB12" s="46"/>
      <c r="VDC12" s="46"/>
      <c r="VDD12" s="46"/>
      <c r="VDE12" s="46"/>
      <c r="VDF12" s="46"/>
      <c r="VDG12" s="46"/>
      <c r="VDH12" s="46"/>
      <c r="VDI12" s="46"/>
      <c r="VDJ12" s="46"/>
      <c r="VDK12" s="46"/>
      <c r="VDL12" s="46"/>
      <c r="VDM12" s="46"/>
      <c r="VDN12" s="46"/>
      <c r="VDO12" s="46"/>
      <c r="VDP12" s="46"/>
      <c r="VDQ12" s="46"/>
      <c r="VDR12" s="46"/>
      <c r="VDS12" s="46"/>
      <c r="VDT12" s="46"/>
      <c r="VDU12" s="46"/>
      <c r="VDV12" s="46"/>
      <c r="VDW12" s="46"/>
      <c r="VDX12" s="46"/>
      <c r="VDY12" s="46"/>
      <c r="VDZ12" s="46"/>
      <c r="VEA12" s="46"/>
      <c r="VEB12" s="46"/>
      <c r="VEC12" s="46"/>
      <c r="VED12" s="46"/>
      <c r="VEE12" s="46"/>
      <c r="VEF12" s="46"/>
      <c r="VEG12" s="46"/>
      <c r="VEH12" s="46"/>
      <c r="VEI12" s="46"/>
      <c r="VEJ12" s="46"/>
      <c r="VEK12" s="46"/>
      <c r="VEL12" s="46"/>
      <c r="VEM12" s="46"/>
      <c r="VEN12" s="46"/>
      <c r="VEO12" s="46"/>
      <c r="VEP12" s="46"/>
      <c r="VEQ12" s="46"/>
      <c r="VER12" s="46"/>
      <c r="VES12" s="46"/>
      <c r="VET12" s="46"/>
      <c r="VEU12" s="46"/>
      <c r="VEV12" s="46"/>
      <c r="VEW12" s="46"/>
      <c r="VEX12" s="46"/>
      <c r="VEY12" s="46"/>
      <c r="VEZ12" s="46"/>
      <c r="VFA12" s="46"/>
      <c r="VFB12" s="46"/>
      <c r="VFC12" s="46"/>
      <c r="VFD12" s="46"/>
      <c r="VFE12" s="46"/>
      <c r="VFF12" s="46"/>
      <c r="VFG12" s="46"/>
      <c r="VFH12" s="46"/>
      <c r="VFI12" s="46"/>
      <c r="VFJ12" s="46"/>
      <c r="VFK12" s="46"/>
      <c r="VFL12" s="46"/>
      <c r="VFM12" s="46"/>
      <c r="VFN12" s="46"/>
      <c r="VFO12" s="46"/>
      <c r="VFP12" s="46"/>
      <c r="VFQ12" s="46"/>
      <c r="VFR12" s="46"/>
      <c r="VFS12" s="46"/>
      <c r="VFT12" s="46"/>
      <c r="VFU12" s="46"/>
      <c r="VFV12" s="46"/>
      <c r="VFW12" s="46"/>
      <c r="VFX12" s="46"/>
      <c r="VFY12" s="46"/>
      <c r="VFZ12" s="46"/>
      <c r="VGA12" s="46"/>
      <c r="VGB12" s="46"/>
      <c r="VGC12" s="46"/>
      <c r="VGD12" s="46"/>
      <c r="VGE12" s="46"/>
      <c r="VGF12" s="46"/>
      <c r="VGG12" s="46"/>
      <c r="VGH12" s="46"/>
      <c r="VGI12" s="46"/>
      <c r="VGJ12" s="46"/>
      <c r="VGK12" s="46"/>
      <c r="VGL12" s="46"/>
      <c r="VGM12" s="46"/>
      <c r="VGN12" s="46"/>
      <c r="VGO12" s="46"/>
      <c r="VGP12" s="46"/>
      <c r="VGQ12" s="46"/>
      <c r="VGR12" s="46"/>
      <c r="VGS12" s="46"/>
      <c r="VGT12" s="46"/>
      <c r="VGU12" s="46"/>
      <c r="VGV12" s="46"/>
      <c r="VGW12" s="46"/>
      <c r="VGX12" s="46"/>
      <c r="VGY12" s="46"/>
      <c r="VGZ12" s="46"/>
      <c r="VHA12" s="46"/>
      <c r="VHB12" s="46"/>
      <c r="VHC12" s="46"/>
      <c r="VHD12" s="46"/>
      <c r="VHE12" s="46"/>
      <c r="VHF12" s="46"/>
      <c r="VHG12" s="46"/>
      <c r="VHH12" s="46"/>
      <c r="VHI12" s="46"/>
      <c r="VHJ12" s="46"/>
      <c r="VHK12" s="46"/>
      <c r="VHL12" s="46"/>
      <c r="VHM12" s="46"/>
      <c r="VHN12" s="46"/>
      <c r="VHO12" s="46"/>
      <c r="VHP12" s="46"/>
      <c r="VHQ12" s="46"/>
      <c r="VHR12" s="46"/>
      <c r="VHS12" s="46"/>
      <c r="VHT12" s="46"/>
      <c r="VHU12" s="46"/>
      <c r="VHV12" s="46"/>
      <c r="VHW12" s="46"/>
      <c r="VHX12" s="46"/>
      <c r="VHY12" s="46"/>
      <c r="VHZ12" s="46"/>
      <c r="VIA12" s="46"/>
      <c r="VIB12" s="46"/>
      <c r="VIC12" s="46"/>
      <c r="VID12" s="46"/>
      <c r="VIE12" s="46"/>
      <c r="VIF12" s="46"/>
      <c r="VIG12" s="46"/>
      <c r="VIH12" s="46"/>
      <c r="VII12" s="46"/>
      <c r="VIJ12" s="46"/>
      <c r="VIK12" s="46"/>
      <c r="VIL12" s="46"/>
      <c r="VIM12" s="46"/>
      <c r="VIN12" s="46"/>
      <c r="VIO12" s="46"/>
      <c r="VIP12" s="46"/>
      <c r="VIQ12" s="46"/>
      <c r="VIR12" s="46"/>
      <c r="VIS12" s="46"/>
      <c r="VIT12" s="46"/>
      <c r="VIU12" s="46"/>
      <c r="VIV12" s="46"/>
      <c r="VIW12" s="46"/>
      <c r="VIX12" s="46"/>
      <c r="VIY12" s="46"/>
      <c r="VIZ12" s="46"/>
      <c r="VJA12" s="46"/>
      <c r="VJB12" s="46"/>
      <c r="VJC12" s="46"/>
      <c r="VJD12" s="46"/>
      <c r="VJE12" s="46"/>
      <c r="VJF12" s="46"/>
      <c r="VJG12" s="46"/>
      <c r="VJH12" s="46"/>
      <c r="VJI12" s="46"/>
      <c r="VJJ12" s="46"/>
      <c r="VJK12" s="46"/>
      <c r="VJL12" s="46"/>
      <c r="VJM12" s="46"/>
      <c r="VJN12" s="46"/>
      <c r="VJO12" s="46"/>
      <c r="VJP12" s="46"/>
      <c r="VJQ12" s="46"/>
      <c r="VJR12" s="46"/>
      <c r="VJS12" s="46"/>
      <c r="VJT12" s="46"/>
      <c r="VJU12" s="46"/>
      <c r="VJV12" s="46"/>
      <c r="VJW12" s="46"/>
      <c r="VJX12" s="46"/>
      <c r="VJY12" s="46"/>
      <c r="VJZ12" s="46"/>
      <c r="VKA12" s="46"/>
      <c r="VKB12" s="46"/>
      <c r="VKC12" s="46"/>
      <c r="VKD12" s="46"/>
      <c r="VKE12" s="46"/>
      <c r="VKF12" s="46"/>
      <c r="VKG12" s="46"/>
      <c r="VKH12" s="46"/>
      <c r="VKI12" s="46"/>
      <c r="VKJ12" s="46"/>
      <c r="VKK12" s="46"/>
      <c r="VKL12" s="46"/>
      <c r="VKM12" s="46"/>
      <c r="VKN12" s="46"/>
      <c r="VKO12" s="46"/>
      <c r="VKP12" s="46"/>
      <c r="VKQ12" s="46"/>
      <c r="VKR12" s="46"/>
      <c r="VKS12" s="46"/>
      <c r="VKT12" s="46"/>
      <c r="VKU12" s="46"/>
      <c r="VKV12" s="46"/>
      <c r="VKW12" s="46"/>
      <c r="VKX12" s="46"/>
      <c r="VKY12" s="46"/>
      <c r="VKZ12" s="46"/>
      <c r="VLA12" s="46"/>
      <c r="VLB12" s="46"/>
      <c r="VLC12" s="46"/>
      <c r="VLD12" s="46"/>
      <c r="VLE12" s="46"/>
      <c r="VLF12" s="46"/>
      <c r="VLG12" s="46"/>
      <c r="VLH12" s="46"/>
      <c r="VLI12" s="46"/>
      <c r="VLJ12" s="46"/>
      <c r="VLK12" s="46"/>
      <c r="VLL12" s="46"/>
      <c r="VLM12" s="46"/>
      <c r="VLN12" s="46"/>
      <c r="VLO12" s="46"/>
      <c r="VLP12" s="46"/>
      <c r="VLQ12" s="46"/>
      <c r="VLR12" s="46"/>
      <c r="VLS12" s="46"/>
      <c r="VLT12" s="46"/>
      <c r="VLU12" s="46"/>
      <c r="VLV12" s="46"/>
      <c r="VLW12" s="46"/>
      <c r="VLX12" s="46"/>
      <c r="VLY12" s="46"/>
      <c r="VLZ12" s="46"/>
      <c r="VMA12" s="46"/>
      <c r="VMB12" s="46"/>
      <c r="VMC12" s="46"/>
      <c r="VMD12" s="46"/>
      <c r="VME12" s="46"/>
      <c r="VMF12" s="46"/>
      <c r="VMG12" s="46"/>
      <c r="VMH12" s="46"/>
      <c r="VMI12" s="46"/>
      <c r="VMJ12" s="46"/>
      <c r="VMK12" s="46"/>
      <c r="VML12" s="46"/>
      <c r="VMM12" s="46"/>
      <c r="VMN12" s="46"/>
      <c r="VMO12" s="46"/>
      <c r="VMP12" s="46"/>
      <c r="VMQ12" s="46"/>
      <c r="VMR12" s="46"/>
      <c r="VMS12" s="46"/>
      <c r="VMT12" s="46"/>
      <c r="VMU12" s="46"/>
      <c r="VMV12" s="46"/>
      <c r="VMW12" s="46"/>
      <c r="VMX12" s="46"/>
      <c r="VMY12" s="46"/>
      <c r="VMZ12" s="46"/>
      <c r="VNA12" s="46"/>
      <c r="VNB12" s="46"/>
      <c r="VNC12" s="46"/>
      <c r="VND12" s="46"/>
      <c r="VNE12" s="46"/>
      <c r="VNF12" s="46"/>
      <c r="VNG12" s="46"/>
      <c r="VNH12" s="46"/>
      <c r="VNI12" s="46"/>
      <c r="VNJ12" s="46"/>
      <c r="VNK12" s="46"/>
      <c r="VNL12" s="46"/>
      <c r="VNM12" s="46"/>
      <c r="VNN12" s="46"/>
      <c r="VNO12" s="46"/>
      <c r="VNP12" s="46"/>
      <c r="VNQ12" s="46"/>
      <c r="VNR12" s="46"/>
      <c r="VNS12" s="46"/>
      <c r="VNT12" s="46"/>
      <c r="VNU12" s="46"/>
      <c r="VNV12" s="46"/>
      <c r="VNW12" s="46"/>
      <c r="VNX12" s="46"/>
      <c r="VNY12" s="46"/>
      <c r="VNZ12" s="46"/>
      <c r="VOA12" s="46"/>
      <c r="VOB12" s="46"/>
      <c r="VOC12" s="46"/>
      <c r="VOD12" s="46"/>
      <c r="VOE12" s="46"/>
      <c r="VOF12" s="46"/>
      <c r="VOG12" s="46"/>
      <c r="VOH12" s="46"/>
      <c r="VOI12" s="46"/>
      <c r="VOJ12" s="46"/>
      <c r="VOK12" s="46"/>
      <c r="VOL12" s="46"/>
      <c r="VOM12" s="46"/>
      <c r="VON12" s="46"/>
      <c r="VOO12" s="46"/>
      <c r="VOP12" s="46"/>
      <c r="VOQ12" s="46"/>
      <c r="VOR12" s="46"/>
      <c r="VOS12" s="46"/>
      <c r="VOT12" s="46"/>
      <c r="VOU12" s="46"/>
      <c r="VOV12" s="46"/>
      <c r="VOW12" s="46"/>
      <c r="VOX12" s="46"/>
      <c r="VOY12" s="46"/>
      <c r="VOZ12" s="46"/>
      <c r="VPA12" s="46"/>
      <c r="VPB12" s="46"/>
      <c r="VPC12" s="46"/>
      <c r="VPD12" s="46"/>
      <c r="VPE12" s="46"/>
      <c r="VPF12" s="46"/>
      <c r="VPG12" s="46"/>
      <c r="VPH12" s="46"/>
      <c r="VPI12" s="46"/>
      <c r="VPJ12" s="46"/>
      <c r="VPK12" s="46"/>
      <c r="VPL12" s="46"/>
      <c r="VPM12" s="46"/>
      <c r="VPN12" s="46"/>
      <c r="VPO12" s="46"/>
      <c r="VPP12" s="46"/>
      <c r="VPQ12" s="46"/>
      <c r="VPR12" s="46"/>
      <c r="VPS12" s="46"/>
      <c r="VPT12" s="46"/>
      <c r="VPU12" s="46"/>
      <c r="VPV12" s="46"/>
      <c r="VPW12" s="46"/>
      <c r="VPX12" s="46"/>
      <c r="VPY12" s="46"/>
      <c r="VPZ12" s="46"/>
      <c r="VQA12" s="46"/>
      <c r="VQB12" s="46"/>
      <c r="VQC12" s="46"/>
      <c r="VQD12" s="46"/>
      <c r="VQE12" s="46"/>
      <c r="VQF12" s="46"/>
      <c r="VQG12" s="46"/>
      <c r="VQH12" s="46"/>
      <c r="VQI12" s="46"/>
      <c r="VQJ12" s="46"/>
      <c r="VQK12" s="46"/>
      <c r="VQL12" s="46"/>
      <c r="VQM12" s="46"/>
      <c r="VQN12" s="46"/>
      <c r="VQO12" s="46"/>
      <c r="VQP12" s="46"/>
      <c r="VQQ12" s="46"/>
      <c r="VQR12" s="46"/>
      <c r="VQS12" s="46"/>
      <c r="VQT12" s="46"/>
      <c r="VQU12" s="46"/>
      <c r="VQV12" s="46"/>
      <c r="VQW12" s="46"/>
      <c r="VQX12" s="46"/>
      <c r="VQY12" s="46"/>
      <c r="VQZ12" s="46"/>
      <c r="VRA12" s="46"/>
      <c r="VRB12" s="46"/>
      <c r="VRC12" s="46"/>
      <c r="VRD12" s="46"/>
      <c r="VRE12" s="46"/>
      <c r="VRF12" s="46"/>
      <c r="VRG12" s="46"/>
      <c r="VRH12" s="46"/>
      <c r="VRI12" s="46"/>
      <c r="VRJ12" s="46"/>
      <c r="VRK12" s="46"/>
      <c r="VRL12" s="46"/>
      <c r="VRM12" s="46"/>
      <c r="VRN12" s="46"/>
      <c r="VRO12" s="46"/>
      <c r="VRP12" s="46"/>
      <c r="VRQ12" s="46"/>
      <c r="VRR12" s="46"/>
      <c r="VRS12" s="46"/>
      <c r="VRT12" s="46"/>
      <c r="VRU12" s="46"/>
      <c r="VRV12" s="46"/>
      <c r="VRW12" s="46"/>
      <c r="VRX12" s="46"/>
      <c r="VRY12" s="46"/>
      <c r="VRZ12" s="46"/>
      <c r="VSA12" s="46"/>
      <c r="VSB12" s="46"/>
      <c r="VSC12" s="46"/>
      <c r="VSD12" s="46"/>
      <c r="VSE12" s="46"/>
      <c r="VSF12" s="46"/>
      <c r="VSG12" s="46"/>
      <c r="VSH12" s="46"/>
      <c r="VSI12" s="46"/>
      <c r="VSJ12" s="46"/>
      <c r="VSK12" s="46"/>
      <c r="VSL12" s="46"/>
      <c r="VSM12" s="46"/>
      <c r="VSN12" s="46"/>
      <c r="VSO12" s="46"/>
      <c r="VSP12" s="46"/>
      <c r="VSQ12" s="46"/>
      <c r="VSR12" s="46"/>
      <c r="VSS12" s="46"/>
      <c r="VST12" s="46"/>
      <c r="VSU12" s="46"/>
      <c r="VSV12" s="46"/>
      <c r="VSW12" s="46"/>
      <c r="VSX12" s="46"/>
      <c r="VSY12" s="46"/>
      <c r="VSZ12" s="46"/>
      <c r="VTA12" s="46"/>
      <c r="VTB12" s="46"/>
      <c r="VTC12" s="46"/>
      <c r="VTD12" s="46"/>
      <c r="VTE12" s="46"/>
      <c r="VTF12" s="46"/>
      <c r="VTG12" s="46"/>
      <c r="VTH12" s="46"/>
      <c r="VTI12" s="46"/>
      <c r="VTJ12" s="46"/>
      <c r="VTK12" s="46"/>
      <c r="VTL12" s="46"/>
      <c r="VTM12" s="46"/>
      <c r="VTN12" s="46"/>
      <c r="VTO12" s="46"/>
      <c r="VTP12" s="46"/>
      <c r="VTQ12" s="46"/>
      <c r="VTR12" s="46"/>
      <c r="VTS12" s="46"/>
      <c r="VTT12" s="46"/>
      <c r="VTU12" s="46"/>
      <c r="VTV12" s="46"/>
      <c r="VTW12" s="46"/>
      <c r="VTX12" s="46"/>
      <c r="VTY12" s="46"/>
      <c r="VTZ12" s="46"/>
      <c r="VUA12" s="46"/>
      <c r="VUB12" s="46"/>
      <c r="VUC12" s="46"/>
      <c r="VUD12" s="46"/>
      <c r="VUE12" s="46"/>
      <c r="VUF12" s="46"/>
      <c r="VUG12" s="46"/>
      <c r="VUH12" s="46"/>
      <c r="VUI12" s="46"/>
      <c r="VUJ12" s="46"/>
      <c r="VUK12" s="46"/>
      <c r="VUL12" s="46"/>
      <c r="VUM12" s="46"/>
      <c r="VUN12" s="46"/>
      <c r="VUO12" s="46"/>
      <c r="VUP12" s="46"/>
      <c r="VUQ12" s="46"/>
      <c r="VUR12" s="46"/>
      <c r="VUS12" s="46"/>
      <c r="VUT12" s="46"/>
      <c r="VUU12" s="46"/>
      <c r="VUV12" s="46"/>
      <c r="VUW12" s="46"/>
      <c r="VUX12" s="46"/>
      <c r="VUY12" s="46"/>
      <c r="VUZ12" s="46"/>
      <c r="VVA12" s="46"/>
      <c r="VVB12" s="46"/>
      <c r="VVC12" s="46"/>
      <c r="VVD12" s="46"/>
      <c r="VVE12" s="46"/>
      <c r="VVF12" s="46"/>
      <c r="VVG12" s="46"/>
      <c r="VVH12" s="46"/>
      <c r="VVI12" s="46"/>
      <c r="VVJ12" s="46"/>
      <c r="VVK12" s="46"/>
      <c r="VVL12" s="46"/>
      <c r="VVM12" s="46"/>
      <c r="VVN12" s="46"/>
      <c r="VVO12" s="46"/>
      <c r="VVP12" s="46"/>
      <c r="VVQ12" s="46"/>
      <c r="VVR12" s="46"/>
      <c r="VVS12" s="46"/>
      <c r="VVT12" s="46"/>
      <c r="VVU12" s="46"/>
      <c r="VVV12" s="46"/>
      <c r="VVW12" s="46"/>
      <c r="VVX12" s="46"/>
      <c r="VVY12" s="46"/>
      <c r="VVZ12" s="46"/>
      <c r="VWA12" s="46"/>
      <c r="VWB12" s="46"/>
      <c r="VWC12" s="46"/>
      <c r="VWD12" s="46"/>
      <c r="VWE12" s="46"/>
      <c r="VWF12" s="46"/>
      <c r="VWG12" s="46"/>
      <c r="VWH12" s="46"/>
      <c r="VWI12" s="46"/>
      <c r="VWJ12" s="46"/>
      <c r="VWK12" s="46"/>
      <c r="VWL12" s="46"/>
      <c r="VWM12" s="46"/>
      <c r="VWN12" s="46"/>
      <c r="VWO12" s="46"/>
      <c r="VWP12" s="46"/>
      <c r="VWQ12" s="46"/>
      <c r="VWR12" s="46"/>
      <c r="VWS12" s="46"/>
      <c r="VWT12" s="46"/>
      <c r="VWU12" s="46"/>
      <c r="VWV12" s="46"/>
      <c r="VWW12" s="46"/>
      <c r="VWX12" s="46"/>
      <c r="VWY12" s="46"/>
      <c r="VWZ12" s="46"/>
      <c r="VXA12" s="46"/>
      <c r="VXB12" s="46"/>
      <c r="VXC12" s="46"/>
      <c r="VXD12" s="46"/>
      <c r="VXE12" s="46"/>
      <c r="VXF12" s="46"/>
      <c r="VXG12" s="46"/>
      <c r="VXH12" s="46"/>
      <c r="VXI12" s="46"/>
      <c r="VXJ12" s="46"/>
      <c r="VXK12" s="46"/>
      <c r="VXL12" s="46"/>
      <c r="VXM12" s="46"/>
      <c r="VXN12" s="46"/>
      <c r="VXO12" s="46"/>
      <c r="VXP12" s="46"/>
      <c r="VXQ12" s="46"/>
      <c r="VXR12" s="46"/>
      <c r="VXS12" s="46"/>
      <c r="VXT12" s="46"/>
      <c r="VXU12" s="46"/>
      <c r="VXV12" s="46"/>
      <c r="VXW12" s="46"/>
      <c r="VXX12" s="46"/>
      <c r="VXY12" s="46"/>
      <c r="VXZ12" s="46"/>
      <c r="VYA12" s="46"/>
      <c r="VYB12" s="46"/>
      <c r="VYC12" s="46"/>
      <c r="VYD12" s="46"/>
      <c r="VYE12" s="46"/>
      <c r="VYF12" s="46"/>
      <c r="VYG12" s="46"/>
      <c r="VYH12" s="46"/>
      <c r="VYI12" s="46"/>
      <c r="VYJ12" s="46"/>
      <c r="VYK12" s="46"/>
      <c r="VYL12" s="46"/>
      <c r="VYM12" s="46"/>
      <c r="VYN12" s="46"/>
      <c r="VYO12" s="46"/>
      <c r="VYP12" s="46"/>
      <c r="VYQ12" s="46"/>
      <c r="VYR12" s="46"/>
      <c r="VYS12" s="46"/>
      <c r="VYT12" s="46"/>
      <c r="VYU12" s="46"/>
      <c r="VYV12" s="46"/>
      <c r="VYW12" s="46"/>
      <c r="VYX12" s="46"/>
      <c r="VYY12" s="46"/>
      <c r="VYZ12" s="46"/>
      <c r="VZA12" s="46"/>
      <c r="VZB12" s="46"/>
      <c r="VZC12" s="46"/>
      <c r="VZD12" s="46"/>
      <c r="VZE12" s="46"/>
      <c r="VZF12" s="46"/>
      <c r="VZG12" s="46"/>
      <c r="VZH12" s="46"/>
      <c r="VZI12" s="46"/>
      <c r="VZJ12" s="46"/>
      <c r="VZK12" s="46"/>
      <c r="VZL12" s="46"/>
      <c r="VZM12" s="46"/>
      <c r="VZN12" s="46"/>
      <c r="VZO12" s="46"/>
      <c r="VZP12" s="46"/>
      <c r="VZQ12" s="46"/>
      <c r="VZR12" s="46"/>
      <c r="VZS12" s="46"/>
      <c r="VZT12" s="46"/>
      <c r="VZU12" s="46"/>
      <c r="VZV12" s="46"/>
      <c r="VZW12" s="46"/>
      <c r="VZX12" s="46"/>
      <c r="VZY12" s="46"/>
      <c r="VZZ12" s="46"/>
      <c r="WAA12" s="46"/>
      <c r="WAB12" s="46"/>
      <c r="WAC12" s="46"/>
      <c r="WAD12" s="46"/>
      <c r="WAE12" s="46"/>
      <c r="WAF12" s="46"/>
      <c r="WAG12" s="46"/>
      <c r="WAH12" s="46"/>
      <c r="WAI12" s="46"/>
      <c r="WAJ12" s="46"/>
      <c r="WAK12" s="46"/>
      <c r="WAL12" s="46"/>
      <c r="WAM12" s="46"/>
      <c r="WAN12" s="46"/>
      <c r="WAO12" s="46"/>
      <c r="WAP12" s="46"/>
      <c r="WAQ12" s="46"/>
      <c r="WAR12" s="46"/>
      <c r="WAS12" s="46"/>
      <c r="WAT12" s="46"/>
      <c r="WAU12" s="46"/>
      <c r="WAV12" s="46"/>
      <c r="WAW12" s="46"/>
      <c r="WAX12" s="46"/>
      <c r="WAY12" s="46"/>
      <c r="WAZ12" s="46"/>
      <c r="WBA12" s="46"/>
      <c r="WBB12" s="46"/>
      <c r="WBC12" s="46"/>
      <c r="WBD12" s="46"/>
      <c r="WBE12" s="46"/>
      <c r="WBF12" s="46"/>
      <c r="WBG12" s="46"/>
      <c r="WBH12" s="46"/>
      <c r="WBI12" s="46"/>
      <c r="WBJ12" s="46"/>
      <c r="WBK12" s="46"/>
      <c r="WBL12" s="46"/>
      <c r="WBM12" s="46"/>
      <c r="WBN12" s="46"/>
      <c r="WBO12" s="46"/>
      <c r="WBP12" s="46"/>
      <c r="WBQ12" s="46"/>
      <c r="WBR12" s="46"/>
      <c r="WBS12" s="46"/>
      <c r="WBT12" s="46"/>
      <c r="WBU12" s="46"/>
      <c r="WBV12" s="46"/>
      <c r="WBW12" s="46"/>
      <c r="WBX12" s="46"/>
      <c r="WBY12" s="46"/>
      <c r="WBZ12" s="46"/>
      <c r="WCA12" s="46"/>
      <c r="WCB12" s="46"/>
      <c r="WCC12" s="46"/>
      <c r="WCD12" s="46"/>
      <c r="WCE12" s="46"/>
      <c r="WCF12" s="46"/>
      <c r="WCG12" s="46"/>
      <c r="WCH12" s="46"/>
      <c r="WCI12" s="46"/>
      <c r="WCJ12" s="46"/>
      <c r="WCK12" s="46"/>
      <c r="WCL12" s="46"/>
      <c r="WCM12" s="46"/>
      <c r="WCN12" s="46"/>
      <c r="WCO12" s="46"/>
      <c r="WCP12" s="46"/>
      <c r="WCQ12" s="46"/>
      <c r="WCR12" s="46"/>
      <c r="WCS12" s="46"/>
      <c r="WCT12" s="46"/>
      <c r="WCU12" s="46"/>
      <c r="WCV12" s="46"/>
      <c r="WCW12" s="46"/>
      <c r="WCX12" s="46"/>
      <c r="WCY12" s="46"/>
      <c r="WCZ12" s="46"/>
      <c r="WDA12" s="46"/>
      <c r="WDB12" s="46"/>
      <c r="WDC12" s="46"/>
      <c r="WDD12" s="46"/>
      <c r="WDE12" s="46"/>
      <c r="WDF12" s="46"/>
      <c r="WDG12" s="46"/>
      <c r="WDH12" s="46"/>
      <c r="WDI12" s="46"/>
      <c r="WDJ12" s="46"/>
      <c r="WDK12" s="46"/>
      <c r="WDL12" s="46"/>
      <c r="WDM12" s="46"/>
      <c r="WDN12" s="46"/>
      <c r="WDO12" s="46"/>
      <c r="WDP12" s="46"/>
      <c r="WDQ12" s="46"/>
      <c r="WDR12" s="46"/>
      <c r="WDS12" s="46"/>
      <c r="WDT12" s="46"/>
      <c r="WDU12" s="46"/>
      <c r="WDV12" s="46"/>
      <c r="WDW12" s="46"/>
      <c r="WDX12" s="46"/>
      <c r="WDY12" s="46"/>
      <c r="WDZ12" s="46"/>
      <c r="WEA12" s="46"/>
      <c r="WEB12" s="46"/>
      <c r="WEC12" s="46"/>
      <c r="WED12" s="46"/>
      <c r="WEE12" s="46"/>
      <c r="WEF12" s="46"/>
      <c r="WEG12" s="46"/>
      <c r="WEH12" s="46"/>
      <c r="WEI12" s="46"/>
      <c r="WEJ12" s="46"/>
      <c r="WEK12" s="46"/>
      <c r="WEL12" s="46"/>
      <c r="WEM12" s="46"/>
      <c r="WEN12" s="46"/>
      <c r="WEO12" s="46"/>
      <c r="WEP12" s="46"/>
      <c r="WEQ12" s="46"/>
      <c r="WER12" s="46"/>
      <c r="WES12" s="46"/>
      <c r="WET12" s="46"/>
      <c r="WEU12" s="46"/>
      <c r="WEV12" s="46"/>
      <c r="WEW12" s="46"/>
      <c r="WEX12" s="46"/>
      <c r="WEY12" s="46"/>
      <c r="WEZ12" s="46"/>
      <c r="WFA12" s="46"/>
      <c r="WFB12" s="46"/>
      <c r="WFC12" s="46"/>
      <c r="WFD12" s="46"/>
      <c r="WFE12" s="46"/>
      <c r="WFF12" s="46"/>
      <c r="WFG12" s="46"/>
      <c r="WFH12" s="46"/>
      <c r="WFI12" s="46"/>
      <c r="WFJ12" s="46"/>
      <c r="WFK12" s="46"/>
      <c r="WFL12" s="46"/>
      <c r="WFM12" s="46"/>
      <c r="WFN12" s="46"/>
      <c r="WFO12" s="46"/>
      <c r="WFP12" s="46"/>
      <c r="WFQ12" s="46"/>
      <c r="WFR12" s="46"/>
      <c r="WFS12" s="46"/>
      <c r="WFT12" s="46"/>
      <c r="WFU12" s="46"/>
      <c r="WFV12" s="46"/>
      <c r="WFW12" s="46"/>
      <c r="WFX12" s="46"/>
      <c r="WFY12" s="46"/>
      <c r="WFZ12" s="46"/>
      <c r="WGA12" s="46"/>
      <c r="WGB12" s="46"/>
      <c r="WGC12" s="46"/>
      <c r="WGD12" s="46"/>
      <c r="WGE12" s="46"/>
      <c r="WGF12" s="46"/>
      <c r="WGG12" s="46"/>
      <c r="WGH12" s="46"/>
      <c r="WGI12" s="46"/>
      <c r="WGJ12" s="46"/>
      <c r="WGK12" s="46"/>
      <c r="WGL12" s="46"/>
      <c r="WGM12" s="46"/>
      <c r="WGN12" s="46"/>
      <c r="WGO12" s="46"/>
      <c r="WGP12" s="46"/>
      <c r="WGQ12" s="46"/>
      <c r="WGR12" s="46"/>
      <c r="WGS12" s="46"/>
      <c r="WGT12" s="46"/>
      <c r="WGU12" s="46"/>
      <c r="WGV12" s="46"/>
      <c r="WGW12" s="46"/>
      <c r="WGX12" s="46"/>
      <c r="WGY12" s="46"/>
      <c r="WGZ12" s="46"/>
      <c r="WHA12" s="46"/>
      <c r="WHB12" s="46"/>
      <c r="WHC12" s="46"/>
      <c r="WHD12" s="46"/>
      <c r="WHE12" s="46"/>
      <c r="WHF12" s="46"/>
      <c r="WHG12" s="46"/>
      <c r="WHH12" s="46"/>
      <c r="WHI12" s="46"/>
      <c r="WHJ12" s="46"/>
      <c r="WHK12" s="46"/>
      <c r="WHL12" s="46"/>
      <c r="WHM12" s="46"/>
      <c r="WHN12" s="46"/>
      <c r="WHO12" s="46"/>
      <c r="WHP12" s="46"/>
      <c r="WHQ12" s="46"/>
      <c r="WHR12" s="46"/>
      <c r="WHS12" s="46"/>
      <c r="WHT12" s="46"/>
      <c r="WHU12" s="46"/>
      <c r="WHV12" s="46"/>
      <c r="WHW12" s="46"/>
      <c r="WHX12" s="46"/>
      <c r="WHY12" s="46"/>
      <c r="WHZ12" s="46"/>
      <c r="WIA12" s="46"/>
      <c r="WIB12" s="46"/>
      <c r="WIC12" s="46"/>
      <c r="WID12" s="46"/>
      <c r="WIE12" s="46"/>
      <c r="WIF12" s="46"/>
      <c r="WIG12" s="46"/>
      <c r="WIH12" s="46"/>
      <c r="WII12" s="46"/>
      <c r="WIJ12" s="46"/>
      <c r="WIK12" s="46"/>
      <c r="WIL12" s="46"/>
      <c r="WIM12" s="46"/>
      <c r="WIN12" s="46"/>
      <c r="WIO12" s="46"/>
      <c r="WIP12" s="46"/>
      <c r="WIQ12" s="46"/>
      <c r="WIR12" s="46"/>
      <c r="WIS12" s="46"/>
      <c r="WIT12" s="46"/>
      <c r="WIU12" s="46"/>
      <c r="WIV12" s="46"/>
      <c r="WIW12" s="46"/>
      <c r="WIX12" s="46"/>
      <c r="WIY12" s="46"/>
      <c r="WIZ12" s="46"/>
      <c r="WJA12" s="46"/>
      <c r="WJB12" s="46"/>
      <c r="WJC12" s="46"/>
      <c r="WJD12" s="46"/>
      <c r="WJE12" s="46"/>
      <c r="WJF12" s="46"/>
      <c r="WJG12" s="46"/>
      <c r="WJH12" s="46"/>
      <c r="WJI12" s="46"/>
      <c r="WJJ12" s="46"/>
      <c r="WJK12" s="46"/>
      <c r="WJL12" s="46"/>
      <c r="WJM12" s="46"/>
      <c r="WJN12" s="46"/>
      <c r="WJO12" s="46"/>
      <c r="WJP12" s="46"/>
      <c r="WJQ12" s="46"/>
      <c r="WJR12" s="46"/>
      <c r="WJS12" s="46"/>
      <c r="WJT12" s="46"/>
      <c r="WJU12" s="46"/>
      <c r="WJV12" s="46"/>
      <c r="WJW12" s="46"/>
      <c r="WJX12" s="46"/>
      <c r="WJY12" s="46"/>
      <c r="WJZ12" s="46"/>
      <c r="WKA12" s="46"/>
      <c r="WKB12" s="46"/>
      <c r="WKC12" s="46"/>
      <c r="WKD12" s="46"/>
      <c r="WKE12" s="46"/>
      <c r="WKF12" s="46"/>
      <c r="WKG12" s="46"/>
      <c r="WKH12" s="46"/>
      <c r="WKI12" s="46"/>
      <c r="WKJ12" s="46"/>
      <c r="WKK12" s="46"/>
      <c r="WKL12" s="46"/>
      <c r="WKM12" s="46"/>
      <c r="WKN12" s="46"/>
      <c r="WKO12" s="46"/>
      <c r="WKP12" s="46"/>
      <c r="WKQ12" s="46"/>
      <c r="WKR12" s="46"/>
      <c r="WKS12" s="46"/>
      <c r="WKT12" s="46"/>
      <c r="WKU12" s="46"/>
      <c r="WKV12" s="46"/>
      <c r="WKW12" s="46"/>
      <c r="WKX12" s="46"/>
      <c r="WKY12" s="46"/>
      <c r="WKZ12" s="46"/>
      <c r="WLA12" s="46"/>
      <c r="WLB12" s="46"/>
      <c r="WLC12" s="46"/>
      <c r="WLD12" s="46"/>
      <c r="WLE12" s="46"/>
      <c r="WLF12" s="46"/>
      <c r="WLG12" s="46"/>
      <c r="WLH12" s="46"/>
      <c r="WLI12" s="46"/>
      <c r="WLJ12" s="46"/>
      <c r="WLK12" s="46"/>
      <c r="WLL12" s="46"/>
      <c r="WLM12" s="46"/>
      <c r="WLN12" s="46"/>
      <c r="WLO12" s="46"/>
      <c r="WLP12" s="46"/>
      <c r="WLQ12" s="46"/>
      <c r="WLR12" s="46"/>
      <c r="WLS12" s="46"/>
      <c r="WLT12" s="46"/>
      <c r="WLU12" s="46"/>
      <c r="WLV12" s="46"/>
      <c r="WLW12" s="46"/>
      <c r="WLX12" s="46"/>
      <c r="WLY12" s="46"/>
      <c r="WLZ12" s="46"/>
      <c r="WMA12" s="46"/>
      <c r="WMB12" s="46"/>
      <c r="WMC12" s="46"/>
      <c r="WMD12" s="46"/>
      <c r="WME12" s="46"/>
      <c r="WMF12" s="46"/>
      <c r="WMG12" s="46"/>
      <c r="WMH12" s="46"/>
      <c r="WMI12" s="46"/>
      <c r="WMJ12" s="46"/>
      <c r="WMK12" s="46"/>
      <c r="WML12" s="46"/>
      <c r="WMM12" s="46"/>
      <c r="WMN12" s="46"/>
      <c r="WMO12" s="46"/>
      <c r="WMP12" s="46"/>
      <c r="WMQ12" s="46"/>
      <c r="WMR12" s="46"/>
      <c r="WMS12" s="46"/>
      <c r="WMT12" s="46"/>
      <c r="WMU12" s="46"/>
      <c r="WMV12" s="46"/>
      <c r="WMW12" s="46"/>
      <c r="WMX12" s="46"/>
      <c r="WMY12" s="46"/>
      <c r="WMZ12" s="46"/>
      <c r="WNA12" s="46"/>
      <c r="WNB12" s="46"/>
      <c r="WNC12" s="46"/>
      <c r="WND12" s="46"/>
      <c r="WNE12" s="46"/>
      <c r="WNF12" s="46"/>
      <c r="WNG12" s="46"/>
      <c r="WNH12" s="46"/>
      <c r="WNI12" s="46"/>
      <c r="WNJ12" s="46"/>
      <c r="WNK12" s="46"/>
      <c r="WNL12" s="46"/>
      <c r="WNM12" s="46"/>
      <c r="WNN12" s="46"/>
      <c r="WNO12" s="46"/>
      <c r="WNP12" s="46"/>
      <c r="WNQ12" s="46"/>
      <c r="WNR12" s="46"/>
      <c r="WNS12" s="46"/>
      <c r="WNT12" s="46"/>
      <c r="WNU12" s="46"/>
      <c r="WNV12" s="46"/>
      <c r="WNW12" s="46"/>
      <c r="WNX12" s="46"/>
      <c r="WNY12" s="46"/>
      <c r="WNZ12" s="46"/>
      <c r="WOA12" s="46"/>
      <c r="WOB12" s="46"/>
      <c r="WOC12" s="46"/>
      <c r="WOD12" s="46"/>
      <c r="WOE12" s="46"/>
      <c r="WOF12" s="46"/>
      <c r="WOG12" s="46"/>
      <c r="WOH12" s="46"/>
      <c r="WOI12" s="46"/>
      <c r="WOJ12" s="46"/>
      <c r="WOK12" s="46"/>
      <c r="WOL12" s="46"/>
      <c r="WOM12" s="46"/>
      <c r="WON12" s="46"/>
      <c r="WOO12" s="46"/>
      <c r="WOP12" s="46"/>
      <c r="WOQ12" s="46"/>
      <c r="WOR12" s="46"/>
      <c r="WOS12" s="46"/>
      <c r="WOT12" s="46"/>
      <c r="WOU12" s="46"/>
      <c r="WOV12" s="46"/>
      <c r="WOW12" s="46"/>
      <c r="WOX12" s="46"/>
      <c r="WOY12" s="46"/>
      <c r="WOZ12" s="46"/>
      <c r="WPA12" s="46"/>
      <c r="WPB12" s="46"/>
      <c r="WPC12" s="46"/>
      <c r="WPD12" s="46"/>
      <c r="WPE12" s="46"/>
      <c r="WPF12" s="46"/>
      <c r="WPG12" s="46"/>
      <c r="WPH12" s="46"/>
      <c r="WPI12" s="46"/>
      <c r="WPJ12" s="46"/>
      <c r="WPK12" s="46"/>
      <c r="WPL12" s="46"/>
      <c r="WPM12" s="46"/>
      <c r="WPN12" s="46"/>
      <c r="WPO12" s="46"/>
      <c r="WPP12" s="46"/>
      <c r="WPQ12" s="46"/>
      <c r="WPR12" s="46"/>
      <c r="WPS12" s="46"/>
      <c r="WPT12" s="46"/>
      <c r="WPU12" s="46"/>
      <c r="WPV12" s="46"/>
      <c r="WPW12" s="46"/>
      <c r="WPX12" s="46"/>
      <c r="WPY12" s="46"/>
      <c r="WPZ12" s="46"/>
      <c r="WQA12" s="46"/>
      <c r="WQB12" s="46"/>
      <c r="WQC12" s="46"/>
      <c r="WQD12" s="46"/>
      <c r="WQE12" s="46"/>
      <c r="WQF12" s="46"/>
      <c r="WQG12" s="46"/>
      <c r="WQH12" s="46"/>
      <c r="WQI12" s="46"/>
      <c r="WQJ12" s="46"/>
      <c r="WQK12" s="46"/>
      <c r="WQL12" s="46"/>
      <c r="WQM12" s="46"/>
      <c r="WQN12" s="46"/>
      <c r="WQO12" s="46"/>
      <c r="WQP12" s="46"/>
      <c r="WQQ12" s="46"/>
      <c r="WQR12" s="46"/>
      <c r="WQS12" s="46"/>
      <c r="WQT12" s="46"/>
      <c r="WQU12" s="46"/>
      <c r="WQV12" s="46"/>
      <c r="WQW12" s="46"/>
      <c r="WQX12" s="46"/>
      <c r="WQY12" s="46"/>
      <c r="WQZ12" s="46"/>
      <c r="WRA12" s="46"/>
      <c r="WRB12" s="46"/>
      <c r="WRC12" s="46"/>
      <c r="WRD12" s="46"/>
      <c r="WRE12" s="46"/>
      <c r="WRF12" s="46"/>
      <c r="WRG12" s="46"/>
      <c r="WRH12" s="46"/>
      <c r="WRI12" s="46"/>
      <c r="WRJ12" s="46"/>
      <c r="WRK12" s="46"/>
      <c r="WRL12" s="46"/>
      <c r="WRM12" s="46"/>
      <c r="WRN12" s="46"/>
      <c r="WRO12" s="46"/>
      <c r="WRP12" s="46"/>
      <c r="WRQ12" s="46"/>
      <c r="WRR12" s="46"/>
      <c r="WRS12" s="46"/>
      <c r="WRT12" s="46"/>
      <c r="WRU12" s="46"/>
      <c r="WRV12" s="46"/>
      <c r="WRW12" s="46"/>
      <c r="WRX12" s="46"/>
      <c r="WRY12" s="46"/>
      <c r="WRZ12" s="46"/>
      <c r="WSA12" s="46"/>
      <c r="WSB12" s="46"/>
      <c r="WSC12" s="46"/>
      <c r="WSD12" s="46"/>
      <c r="WSE12" s="46"/>
      <c r="WSF12" s="46"/>
      <c r="WSG12" s="46"/>
      <c r="WSH12" s="46"/>
      <c r="WSI12" s="46"/>
      <c r="WSJ12" s="46"/>
      <c r="WSK12" s="46"/>
      <c r="WSL12" s="46"/>
      <c r="WSM12" s="46"/>
      <c r="WSN12" s="46"/>
      <c r="WSO12" s="46"/>
      <c r="WSP12" s="46"/>
      <c r="WSQ12" s="46"/>
      <c r="WSR12" s="46"/>
      <c r="WSS12" s="46"/>
      <c r="WST12" s="46"/>
      <c r="WSU12" s="46"/>
      <c r="WSV12" s="46"/>
      <c r="WSW12" s="46"/>
      <c r="WSX12" s="46"/>
      <c r="WSY12" s="46"/>
      <c r="WSZ12" s="46"/>
      <c r="WTA12" s="46"/>
      <c r="WTB12" s="46"/>
      <c r="WTC12" s="46"/>
      <c r="WTD12" s="46"/>
      <c r="WTE12" s="46"/>
      <c r="WTF12" s="46"/>
      <c r="WTG12" s="46"/>
      <c r="WTH12" s="46"/>
      <c r="WTI12" s="46"/>
      <c r="WTJ12" s="46"/>
      <c r="WTK12" s="46"/>
      <c r="WTL12" s="46"/>
      <c r="WTM12" s="46"/>
      <c r="WTN12" s="46"/>
      <c r="WTO12" s="46"/>
      <c r="WTP12" s="46"/>
      <c r="WTQ12" s="46"/>
      <c r="WTR12" s="46"/>
      <c r="WTS12" s="46"/>
      <c r="WTT12" s="46"/>
      <c r="WTU12" s="46"/>
      <c r="WTV12" s="46"/>
      <c r="WTW12" s="46"/>
      <c r="WTX12" s="46"/>
      <c r="WTY12" s="46"/>
      <c r="WTZ12" s="46"/>
      <c r="WUA12" s="46"/>
      <c r="WUB12" s="46"/>
      <c r="WUC12" s="46"/>
      <c r="WUD12" s="46"/>
      <c r="WUE12" s="46"/>
      <c r="WUF12" s="46"/>
      <c r="WUG12" s="46"/>
      <c r="WUH12" s="46"/>
      <c r="WUI12" s="46"/>
      <c r="WUJ12" s="46"/>
      <c r="WUK12" s="46"/>
      <c r="WUL12" s="46"/>
      <c r="WUM12" s="46"/>
      <c r="WUN12" s="46"/>
      <c r="WUO12" s="46"/>
      <c r="WUP12" s="46"/>
      <c r="WUQ12" s="46"/>
      <c r="WUR12" s="46"/>
      <c r="WUS12" s="46"/>
      <c r="WUT12" s="46"/>
      <c r="WUU12" s="46"/>
      <c r="WUV12" s="46"/>
      <c r="WUW12" s="46"/>
      <c r="WUX12" s="46"/>
      <c r="WUY12" s="46"/>
    </row>
    <row r="13" spans="1:16119" s="45" customFormat="1">
      <c r="A13" s="57">
        <v>5</v>
      </c>
      <c r="B13" s="58" t="s">
        <v>534</v>
      </c>
      <c r="C13" s="59">
        <f>'[8]estimate civil'!F21</f>
        <v>2502.5</v>
      </c>
      <c r="D13" s="62">
        <v>0.13</v>
      </c>
      <c r="E13" s="61">
        <f>C13*13/100</f>
        <v>325.32499999999999</v>
      </c>
      <c r="F13" s="62">
        <v>0.46</v>
      </c>
      <c r="G13" s="61">
        <f>C13*46/100</f>
        <v>1151.1500000000001</v>
      </c>
      <c r="H13" s="60" t="s">
        <v>8</v>
      </c>
      <c r="I13" s="60" t="s">
        <v>8</v>
      </c>
      <c r="J13" s="62">
        <v>0.92</v>
      </c>
      <c r="K13" s="61">
        <f>C13*92/100</f>
        <v>2302.3000000000002</v>
      </c>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c r="IY13" s="46"/>
      <c r="IZ13" s="46"/>
      <c r="JA13" s="46"/>
      <c r="JB13" s="46"/>
      <c r="JC13" s="46"/>
      <c r="JD13" s="46"/>
      <c r="JE13" s="46"/>
      <c r="JF13" s="46"/>
      <c r="JG13" s="46"/>
      <c r="JH13" s="46"/>
      <c r="JI13" s="46"/>
      <c r="JJ13" s="46"/>
      <c r="JK13" s="46"/>
      <c r="JL13" s="46"/>
      <c r="JM13" s="46"/>
      <c r="JN13" s="46"/>
      <c r="JO13" s="46"/>
      <c r="JP13" s="46"/>
      <c r="JQ13" s="46"/>
      <c r="JR13" s="46"/>
      <c r="JS13" s="46"/>
      <c r="JT13" s="46"/>
      <c r="JU13" s="46"/>
      <c r="JV13" s="46"/>
      <c r="JW13" s="46"/>
      <c r="JX13" s="46"/>
      <c r="JY13" s="46"/>
      <c r="JZ13" s="46"/>
      <c r="KA13" s="46"/>
      <c r="KB13" s="46"/>
      <c r="KC13" s="46"/>
      <c r="KD13" s="46"/>
      <c r="KE13" s="46"/>
      <c r="KF13" s="46"/>
      <c r="KG13" s="46"/>
      <c r="KH13" s="46"/>
      <c r="KI13" s="46"/>
      <c r="KJ13" s="46"/>
      <c r="KK13" s="46"/>
      <c r="KL13" s="46"/>
      <c r="KM13" s="46"/>
      <c r="KN13" s="46"/>
      <c r="KO13" s="46"/>
      <c r="KP13" s="46"/>
      <c r="KQ13" s="46"/>
      <c r="KR13" s="46"/>
      <c r="KS13" s="46"/>
      <c r="KT13" s="46"/>
      <c r="KU13" s="46"/>
      <c r="KV13" s="46"/>
      <c r="KW13" s="46"/>
      <c r="KX13" s="46"/>
      <c r="KY13" s="46"/>
      <c r="KZ13" s="46"/>
      <c r="LA13" s="46"/>
      <c r="LB13" s="46"/>
      <c r="LC13" s="46"/>
      <c r="LD13" s="46"/>
      <c r="LE13" s="46"/>
      <c r="LF13" s="46"/>
      <c r="LG13" s="46"/>
      <c r="LH13" s="46"/>
      <c r="LI13" s="46"/>
      <c r="LJ13" s="46"/>
      <c r="LK13" s="46"/>
      <c r="LL13" s="46"/>
      <c r="LM13" s="46"/>
      <c r="LN13" s="46"/>
      <c r="LO13" s="46"/>
      <c r="LP13" s="46"/>
      <c r="LQ13" s="46"/>
      <c r="LR13" s="46"/>
      <c r="LS13" s="46"/>
      <c r="LT13" s="46"/>
      <c r="LU13" s="46"/>
      <c r="LV13" s="46"/>
      <c r="LW13" s="46"/>
      <c r="LX13" s="46"/>
      <c r="LY13" s="46"/>
      <c r="LZ13" s="46"/>
      <c r="MA13" s="46"/>
      <c r="MB13" s="46"/>
      <c r="MC13" s="46"/>
      <c r="MD13" s="46"/>
      <c r="ME13" s="46"/>
      <c r="MF13" s="46"/>
      <c r="MG13" s="46"/>
      <c r="MH13" s="46"/>
      <c r="MI13" s="46"/>
      <c r="MJ13" s="46"/>
      <c r="MK13" s="46"/>
      <c r="ML13" s="46"/>
      <c r="MM13" s="46"/>
      <c r="MN13" s="46"/>
      <c r="MO13" s="46"/>
      <c r="MP13" s="46"/>
      <c r="MQ13" s="46"/>
      <c r="MR13" s="46"/>
      <c r="MS13" s="46"/>
      <c r="MT13" s="46"/>
      <c r="MU13" s="46"/>
      <c r="MV13" s="46"/>
      <c r="MW13" s="46"/>
      <c r="MX13" s="46"/>
      <c r="MY13" s="46"/>
      <c r="MZ13" s="46"/>
      <c r="NA13" s="46"/>
      <c r="NB13" s="46"/>
      <c r="NC13" s="46"/>
      <c r="ND13" s="46"/>
      <c r="NE13" s="46"/>
      <c r="NF13" s="46"/>
      <c r="NG13" s="46"/>
      <c r="NH13" s="46"/>
      <c r="NI13" s="46"/>
      <c r="NJ13" s="46"/>
      <c r="NK13" s="46"/>
      <c r="NL13" s="46"/>
      <c r="NM13" s="46"/>
      <c r="NN13" s="46"/>
      <c r="NO13" s="46"/>
      <c r="NP13" s="46"/>
      <c r="NQ13" s="46"/>
      <c r="NR13" s="46"/>
      <c r="NS13" s="46"/>
      <c r="NT13" s="46"/>
      <c r="NU13" s="46"/>
      <c r="NV13" s="46"/>
      <c r="NW13" s="46"/>
      <c r="NX13" s="46"/>
      <c r="NY13" s="46"/>
      <c r="NZ13" s="46"/>
      <c r="OA13" s="46"/>
      <c r="OB13" s="46"/>
      <c r="OC13" s="46"/>
      <c r="OD13" s="46"/>
      <c r="OE13" s="46"/>
      <c r="OF13" s="46"/>
      <c r="OG13" s="46"/>
      <c r="OH13" s="46"/>
      <c r="OI13" s="46"/>
      <c r="OJ13" s="46"/>
      <c r="OK13" s="46"/>
      <c r="OL13" s="46"/>
      <c r="OM13" s="46"/>
      <c r="ON13" s="46"/>
      <c r="OO13" s="46"/>
      <c r="OP13" s="46"/>
      <c r="OQ13" s="46"/>
      <c r="OR13" s="46"/>
      <c r="OS13" s="46"/>
      <c r="OT13" s="46"/>
      <c r="OU13" s="46"/>
      <c r="OV13" s="46"/>
      <c r="OW13" s="46"/>
      <c r="OX13" s="46"/>
      <c r="OY13" s="46"/>
      <c r="OZ13" s="46"/>
      <c r="PA13" s="46"/>
      <c r="PB13" s="46"/>
      <c r="PC13" s="46"/>
      <c r="PD13" s="46"/>
      <c r="PE13" s="46"/>
      <c r="PF13" s="46"/>
      <c r="PG13" s="46"/>
      <c r="PH13" s="46"/>
      <c r="PI13" s="46"/>
      <c r="PJ13" s="46"/>
      <c r="PK13" s="46"/>
      <c r="PL13" s="46"/>
      <c r="PM13" s="46"/>
      <c r="PN13" s="46"/>
      <c r="PO13" s="46"/>
      <c r="PP13" s="46"/>
      <c r="PQ13" s="46"/>
      <c r="PR13" s="46"/>
      <c r="PS13" s="46"/>
      <c r="PT13" s="46"/>
      <c r="PU13" s="46"/>
      <c r="PV13" s="46"/>
      <c r="PW13" s="46"/>
      <c r="PX13" s="46"/>
      <c r="PY13" s="46"/>
      <c r="PZ13" s="46"/>
      <c r="QA13" s="46"/>
      <c r="QB13" s="46"/>
      <c r="QC13" s="46"/>
      <c r="QD13" s="46"/>
      <c r="QE13" s="46"/>
      <c r="QF13" s="46"/>
      <c r="QG13" s="46"/>
      <c r="QH13" s="46"/>
      <c r="QI13" s="46"/>
      <c r="QJ13" s="46"/>
      <c r="QK13" s="46"/>
      <c r="QL13" s="46"/>
      <c r="QM13" s="46"/>
      <c r="QN13" s="46"/>
      <c r="QO13" s="46"/>
      <c r="QP13" s="46"/>
      <c r="QQ13" s="46"/>
      <c r="QR13" s="46"/>
      <c r="QS13" s="46"/>
      <c r="QT13" s="46"/>
      <c r="QU13" s="46"/>
      <c r="QV13" s="46"/>
      <c r="QW13" s="46"/>
      <c r="QX13" s="46"/>
      <c r="QY13" s="46"/>
      <c r="QZ13" s="46"/>
      <c r="RA13" s="46"/>
      <c r="RB13" s="46"/>
      <c r="RC13" s="46"/>
      <c r="RD13" s="46"/>
      <c r="RE13" s="46"/>
      <c r="RF13" s="46"/>
      <c r="RG13" s="46"/>
      <c r="RH13" s="46"/>
      <c r="RI13" s="46"/>
      <c r="RJ13" s="46"/>
      <c r="RK13" s="46"/>
      <c r="RL13" s="46"/>
      <c r="RM13" s="46"/>
      <c r="RN13" s="46"/>
      <c r="RO13" s="46"/>
      <c r="RP13" s="46"/>
      <c r="RQ13" s="46"/>
      <c r="RR13" s="46"/>
      <c r="RS13" s="46"/>
      <c r="RT13" s="46"/>
      <c r="RU13" s="46"/>
      <c r="RV13" s="46"/>
      <c r="RW13" s="46"/>
      <c r="RX13" s="46"/>
      <c r="RY13" s="46"/>
      <c r="RZ13" s="46"/>
      <c r="SA13" s="46"/>
      <c r="SB13" s="46"/>
      <c r="SC13" s="46"/>
      <c r="SD13" s="46"/>
      <c r="SE13" s="46"/>
      <c r="SF13" s="46"/>
      <c r="SG13" s="46"/>
      <c r="SH13" s="46"/>
      <c r="SI13" s="46"/>
      <c r="SJ13" s="46"/>
      <c r="SK13" s="46"/>
      <c r="SL13" s="46"/>
      <c r="SM13" s="46"/>
      <c r="SN13" s="46"/>
      <c r="SO13" s="46"/>
      <c r="SP13" s="46"/>
      <c r="SQ13" s="46"/>
      <c r="SR13" s="46"/>
      <c r="SS13" s="46"/>
      <c r="ST13" s="46"/>
      <c r="SU13" s="46"/>
      <c r="SV13" s="46"/>
      <c r="SW13" s="46"/>
      <c r="SX13" s="46"/>
      <c r="SY13" s="46"/>
      <c r="SZ13" s="46"/>
      <c r="TA13" s="46"/>
      <c r="TB13" s="46"/>
      <c r="TC13" s="46"/>
      <c r="TD13" s="46"/>
      <c r="TE13" s="46"/>
      <c r="TF13" s="46"/>
      <c r="TG13" s="46"/>
      <c r="TH13" s="46"/>
      <c r="TI13" s="46"/>
      <c r="TJ13" s="46"/>
      <c r="TK13" s="46"/>
      <c r="TL13" s="46"/>
      <c r="TM13" s="46"/>
      <c r="TN13" s="46"/>
      <c r="TO13" s="46"/>
      <c r="TP13" s="46"/>
      <c r="TQ13" s="46"/>
      <c r="TR13" s="46"/>
      <c r="TS13" s="46"/>
      <c r="TT13" s="46"/>
      <c r="TU13" s="46"/>
      <c r="TV13" s="46"/>
      <c r="TW13" s="46"/>
      <c r="TX13" s="46"/>
      <c r="TY13" s="46"/>
      <c r="TZ13" s="46"/>
      <c r="UA13" s="46"/>
      <c r="UB13" s="46"/>
      <c r="UC13" s="46"/>
      <c r="UD13" s="46"/>
      <c r="UE13" s="46"/>
      <c r="UF13" s="46"/>
      <c r="UG13" s="46"/>
      <c r="UH13" s="46"/>
      <c r="UI13" s="46"/>
      <c r="UJ13" s="46"/>
      <c r="UK13" s="46"/>
      <c r="UL13" s="46"/>
      <c r="UM13" s="46"/>
      <c r="UN13" s="46"/>
      <c r="UO13" s="46"/>
      <c r="UP13" s="46"/>
      <c r="UQ13" s="46"/>
      <c r="UR13" s="46"/>
      <c r="US13" s="46"/>
      <c r="UT13" s="46"/>
      <c r="UU13" s="46"/>
      <c r="UV13" s="46"/>
      <c r="UW13" s="46"/>
      <c r="UX13" s="46"/>
      <c r="UY13" s="46"/>
      <c r="UZ13" s="46"/>
      <c r="VA13" s="46"/>
      <c r="VB13" s="46"/>
      <c r="VC13" s="46"/>
      <c r="VD13" s="46"/>
      <c r="VE13" s="46"/>
      <c r="VF13" s="46"/>
      <c r="VG13" s="46"/>
      <c r="VH13" s="46"/>
      <c r="VI13" s="46"/>
      <c r="VJ13" s="46"/>
      <c r="VK13" s="46"/>
      <c r="VL13" s="46"/>
      <c r="VM13" s="46"/>
      <c r="VN13" s="46"/>
      <c r="VO13" s="46"/>
      <c r="VP13" s="46"/>
      <c r="VQ13" s="46"/>
      <c r="VR13" s="46"/>
      <c r="VS13" s="46"/>
      <c r="VT13" s="46"/>
      <c r="VU13" s="46"/>
      <c r="VV13" s="46"/>
      <c r="VW13" s="46"/>
      <c r="VX13" s="46"/>
      <c r="VY13" s="46"/>
      <c r="VZ13" s="46"/>
      <c r="WA13" s="46"/>
      <c r="WB13" s="46"/>
      <c r="WC13" s="46"/>
      <c r="WD13" s="46"/>
      <c r="WE13" s="46"/>
      <c r="WF13" s="46"/>
      <c r="WG13" s="46"/>
      <c r="WH13" s="46"/>
      <c r="WI13" s="46"/>
      <c r="WJ13" s="46"/>
      <c r="WK13" s="46"/>
      <c r="WL13" s="46"/>
      <c r="WM13" s="46"/>
      <c r="WN13" s="46"/>
      <c r="WO13" s="46"/>
      <c r="WP13" s="46"/>
      <c r="WQ13" s="46"/>
      <c r="WR13" s="46"/>
      <c r="WS13" s="46"/>
      <c r="WT13" s="46"/>
      <c r="WU13" s="46"/>
      <c r="WV13" s="46"/>
      <c r="WW13" s="46"/>
      <c r="WX13" s="46"/>
      <c r="WY13" s="46"/>
      <c r="WZ13" s="46"/>
      <c r="XA13" s="46"/>
      <c r="XB13" s="46"/>
      <c r="XC13" s="46"/>
      <c r="XD13" s="46"/>
      <c r="XE13" s="46"/>
      <c r="XF13" s="46"/>
      <c r="XG13" s="46"/>
      <c r="XH13" s="46"/>
      <c r="XI13" s="46"/>
      <c r="XJ13" s="46"/>
      <c r="XK13" s="46"/>
      <c r="XL13" s="46"/>
      <c r="XM13" s="46"/>
      <c r="XN13" s="46"/>
      <c r="XO13" s="46"/>
      <c r="XP13" s="46"/>
      <c r="XQ13" s="46"/>
      <c r="XR13" s="46"/>
      <c r="XS13" s="46"/>
      <c r="XT13" s="46"/>
      <c r="XU13" s="46"/>
      <c r="XV13" s="46"/>
      <c r="XW13" s="46"/>
      <c r="XX13" s="46"/>
      <c r="XY13" s="46"/>
      <c r="XZ13" s="46"/>
      <c r="YA13" s="46"/>
      <c r="YB13" s="46"/>
      <c r="YC13" s="46"/>
      <c r="YD13" s="46"/>
      <c r="YE13" s="46"/>
      <c r="YF13" s="46"/>
      <c r="YG13" s="46"/>
      <c r="YH13" s="46"/>
      <c r="YI13" s="46"/>
      <c r="YJ13" s="46"/>
      <c r="YK13" s="46"/>
      <c r="YL13" s="46"/>
      <c r="YM13" s="46"/>
      <c r="YN13" s="46"/>
      <c r="YO13" s="46"/>
      <c r="YP13" s="46"/>
      <c r="YQ13" s="46"/>
      <c r="YR13" s="46"/>
      <c r="YS13" s="46"/>
      <c r="YT13" s="46"/>
      <c r="YU13" s="46"/>
      <c r="YV13" s="46"/>
      <c r="YW13" s="46"/>
      <c r="YX13" s="46"/>
      <c r="YY13" s="46"/>
      <c r="YZ13" s="46"/>
      <c r="ZA13" s="46"/>
      <c r="ZB13" s="46"/>
      <c r="ZC13" s="46"/>
      <c r="ZD13" s="46"/>
      <c r="ZE13" s="46"/>
      <c r="ZF13" s="46"/>
      <c r="ZG13" s="46"/>
      <c r="ZH13" s="46"/>
      <c r="ZI13" s="46"/>
      <c r="ZJ13" s="46"/>
      <c r="ZK13" s="46"/>
      <c r="ZL13" s="46"/>
      <c r="ZM13" s="46"/>
      <c r="ZN13" s="46"/>
      <c r="ZO13" s="46"/>
      <c r="ZP13" s="46"/>
      <c r="ZQ13" s="46"/>
      <c r="ZR13" s="46"/>
      <c r="ZS13" s="46"/>
      <c r="ZT13" s="46"/>
      <c r="ZU13" s="46"/>
      <c r="ZV13" s="46"/>
      <c r="ZW13" s="46"/>
      <c r="ZX13" s="46"/>
      <c r="ZY13" s="46"/>
      <c r="ZZ13" s="46"/>
      <c r="AAA13" s="46"/>
      <c r="AAB13" s="46"/>
      <c r="AAC13" s="46"/>
      <c r="AAD13" s="46"/>
      <c r="AAE13" s="46"/>
      <c r="AAF13" s="46"/>
      <c r="AAG13" s="46"/>
      <c r="AAH13" s="46"/>
      <c r="AAI13" s="46"/>
      <c r="AAJ13" s="46"/>
      <c r="AAK13" s="46"/>
      <c r="AAL13" s="46"/>
      <c r="AAM13" s="46"/>
      <c r="AAN13" s="46"/>
      <c r="AAO13" s="46"/>
      <c r="AAP13" s="46"/>
      <c r="AAQ13" s="46"/>
      <c r="AAR13" s="46"/>
      <c r="AAS13" s="46"/>
      <c r="AAT13" s="46"/>
      <c r="AAU13" s="46"/>
      <c r="AAV13" s="46"/>
      <c r="AAW13" s="46"/>
      <c r="AAX13" s="46"/>
      <c r="AAY13" s="46"/>
      <c r="AAZ13" s="46"/>
      <c r="ABA13" s="46"/>
      <c r="ABB13" s="46"/>
      <c r="ABC13" s="46"/>
      <c r="ABD13" s="46"/>
      <c r="ABE13" s="46"/>
      <c r="ABF13" s="46"/>
      <c r="ABG13" s="46"/>
      <c r="ABH13" s="46"/>
      <c r="ABI13" s="46"/>
      <c r="ABJ13" s="46"/>
      <c r="ABK13" s="46"/>
      <c r="ABL13" s="46"/>
      <c r="ABM13" s="46"/>
      <c r="ABN13" s="46"/>
      <c r="ABO13" s="46"/>
      <c r="ABP13" s="46"/>
      <c r="ABQ13" s="46"/>
      <c r="ABR13" s="46"/>
      <c r="ABS13" s="46"/>
      <c r="ABT13" s="46"/>
      <c r="ABU13" s="46"/>
      <c r="ABV13" s="46"/>
      <c r="ABW13" s="46"/>
      <c r="ABX13" s="46"/>
      <c r="ABY13" s="46"/>
      <c r="ABZ13" s="46"/>
      <c r="ACA13" s="46"/>
      <c r="ACB13" s="46"/>
      <c r="ACC13" s="46"/>
      <c r="ACD13" s="46"/>
      <c r="ACE13" s="46"/>
      <c r="ACF13" s="46"/>
      <c r="ACG13" s="46"/>
      <c r="ACH13" s="46"/>
      <c r="ACI13" s="46"/>
      <c r="ACJ13" s="46"/>
      <c r="ACK13" s="46"/>
      <c r="ACL13" s="46"/>
      <c r="ACM13" s="46"/>
      <c r="ACN13" s="46"/>
      <c r="ACO13" s="46"/>
      <c r="ACP13" s="46"/>
      <c r="ACQ13" s="46"/>
      <c r="ACR13" s="46"/>
      <c r="ACS13" s="46"/>
      <c r="ACT13" s="46"/>
      <c r="ACU13" s="46"/>
      <c r="ACV13" s="46"/>
      <c r="ACW13" s="46"/>
      <c r="ACX13" s="46"/>
      <c r="ACY13" s="46"/>
      <c r="ACZ13" s="46"/>
      <c r="ADA13" s="46"/>
      <c r="ADB13" s="46"/>
      <c r="ADC13" s="46"/>
      <c r="ADD13" s="46"/>
      <c r="ADE13" s="46"/>
      <c r="ADF13" s="46"/>
      <c r="ADG13" s="46"/>
      <c r="ADH13" s="46"/>
      <c r="ADI13" s="46"/>
      <c r="ADJ13" s="46"/>
      <c r="ADK13" s="46"/>
      <c r="ADL13" s="46"/>
      <c r="ADM13" s="46"/>
      <c r="ADN13" s="46"/>
      <c r="ADO13" s="46"/>
      <c r="ADP13" s="46"/>
      <c r="ADQ13" s="46"/>
      <c r="ADR13" s="46"/>
      <c r="ADS13" s="46"/>
      <c r="ADT13" s="46"/>
      <c r="ADU13" s="46"/>
      <c r="ADV13" s="46"/>
      <c r="ADW13" s="46"/>
      <c r="ADX13" s="46"/>
      <c r="ADY13" s="46"/>
      <c r="ADZ13" s="46"/>
      <c r="AEA13" s="46"/>
      <c r="AEB13" s="46"/>
      <c r="AEC13" s="46"/>
      <c r="AED13" s="46"/>
      <c r="AEE13" s="46"/>
      <c r="AEF13" s="46"/>
      <c r="AEG13" s="46"/>
      <c r="AEH13" s="46"/>
      <c r="AEI13" s="46"/>
      <c r="AEJ13" s="46"/>
      <c r="AEK13" s="46"/>
      <c r="AEL13" s="46"/>
      <c r="AEM13" s="46"/>
      <c r="AEN13" s="46"/>
      <c r="AEO13" s="46"/>
      <c r="AEP13" s="46"/>
      <c r="AEQ13" s="46"/>
      <c r="AER13" s="46"/>
      <c r="AES13" s="46"/>
      <c r="AET13" s="46"/>
      <c r="AEU13" s="46"/>
      <c r="AEV13" s="46"/>
      <c r="AEW13" s="46"/>
      <c r="AEX13" s="46"/>
      <c r="AEY13" s="46"/>
      <c r="AEZ13" s="46"/>
      <c r="AFA13" s="46"/>
      <c r="AFB13" s="46"/>
      <c r="AFC13" s="46"/>
      <c r="AFD13" s="46"/>
      <c r="AFE13" s="46"/>
      <c r="AFF13" s="46"/>
      <c r="AFG13" s="46"/>
      <c r="AFH13" s="46"/>
      <c r="AFI13" s="46"/>
      <c r="AFJ13" s="46"/>
      <c r="AFK13" s="46"/>
      <c r="AFL13" s="46"/>
      <c r="AFM13" s="46"/>
      <c r="AFN13" s="46"/>
      <c r="AFO13" s="46"/>
      <c r="AFP13" s="46"/>
      <c r="AFQ13" s="46"/>
      <c r="AFR13" s="46"/>
      <c r="AFS13" s="46"/>
      <c r="AFT13" s="46"/>
      <c r="AFU13" s="46"/>
      <c r="AFV13" s="46"/>
      <c r="AFW13" s="46"/>
      <c r="AFX13" s="46"/>
      <c r="AFY13" s="46"/>
      <c r="AFZ13" s="46"/>
      <c r="AGA13" s="46"/>
      <c r="AGB13" s="46"/>
      <c r="AGC13" s="46"/>
      <c r="AGD13" s="46"/>
      <c r="AGE13" s="46"/>
      <c r="AGF13" s="46"/>
      <c r="AGG13" s="46"/>
      <c r="AGH13" s="46"/>
      <c r="AGI13" s="46"/>
      <c r="AGJ13" s="46"/>
      <c r="AGK13" s="46"/>
      <c r="AGL13" s="46"/>
      <c r="AGM13" s="46"/>
      <c r="AGN13" s="46"/>
      <c r="AGO13" s="46"/>
      <c r="AGP13" s="46"/>
      <c r="AGQ13" s="46"/>
      <c r="AGR13" s="46"/>
      <c r="AGS13" s="46"/>
      <c r="AGT13" s="46"/>
      <c r="AGU13" s="46"/>
      <c r="AGV13" s="46"/>
      <c r="AGW13" s="46"/>
      <c r="AGX13" s="46"/>
      <c r="AGY13" s="46"/>
      <c r="AGZ13" s="46"/>
      <c r="AHA13" s="46"/>
      <c r="AHB13" s="46"/>
      <c r="AHC13" s="46"/>
      <c r="AHD13" s="46"/>
      <c r="AHE13" s="46"/>
      <c r="AHF13" s="46"/>
      <c r="AHG13" s="46"/>
      <c r="AHH13" s="46"/>
      <c r="AHI13" s="46"/>
      <c r="AHJ13" s="46"/>
      <c r="AHK13" s="46"/>
      <c r="AHL13" s="46"/>
      <c r="AHM13" s="46"/>
      <c r="AHN13" s="46"/>
      <c r="AHO13" s="46"/>
      <c r="AHP13" s="46"/>
      <c r="AHQ13" s="46"/>
      <c r="AHR13" s="46"/>
      <c r="AHS13" s="46"/>
      <c r="AHT13" s="46"/>
      <c r="AHU13" s="46"/>
      <c r="AHV13" s="46"/>
      <c r="AHW13" s="46"/>
      <c r="AHX13" s="46"/>
      <c r="AHY13" s="46"/>
      <c r="AHZ13" s="46"/>
      <c r="AIA13" s="46"/>
      <c r="AIB13" s="46"/>
      <c r="AIC13" s="46"/>
      <c r="AID13" s="46"/>
      <c r="AIE13" s="46"/>
      <c r="AIF13" s="46"/>
      <c r="AIG13" s="46"/>
      <c r="AIH13" s="46"/>
      <c r="AII13" s="46"/>
      <c r="AIJ13" s="46"/>
      <c r="AIK13" s="46"/>
      <c r="AIL13" s="46"/>
      <c r="AIM13" s="46"/>
      <c r="AIN13" s="46"/>
      <c r="AIO13" s="46"/>
      <c r="AIP13" s="46"/>
      <c r="AIQ13" s="46"/>
      <c r="AIR13" s="46"/>
      <c r="AIS13" s="46"/>
      <c r="AIT13" s="46"/>
      <c r="AIU13" s="46"/>
      <c r="AIV13" s="46"/>
      <c r="AIW13" s="46"/>
      <c r="AIX13" s="46"/>
      <c r="AIY13" s="46"/>
      <c r="AIZ13" s="46"/>
      <c r="AJA13" s="46"/>
      <c r="AJB13" s="46"/>
      <c r="AJC13" s="46"/>
      <c r="AJD13" s="46"/>
      <c r="AJE13" s="46"/>
      <c r="AJF13" s="46"/>
      <c r="AJG13" s="46"/>
      <c r="AJH13" s="46"/>
      <c r="AJI13" s="46"/>
      <c r="AJJ13" s="46"/>
      <c r="AJK13" s="46"/>
      <c r="AJL13" s="46"/>
      <c r="AJM13" s="46"/>
      <c r="AJN13" s="46"/>
      <c r="AJO13" s="46"/>
      <c r="AJP13" s="46"/>
      <c r="AJQ13" s="46"/>
      <c r="AJR13" s="46"/>
      <c r="AJS13" s="46"/>
      <c r="AJT13" s="46"/>
      <c r="AJU13" s="46"/>
      <c r="AJV13" s="46"/>
      <c r="AJW13" s="46"/>
      <c r="AJX13" s="46"/>
      <c r="AJY13" s="46"/>
      <c r="AJZ13" s="46"/>
      <c r="AKA13" s="46"/>
      <c r="AKB13" s="46"/>
      <c r="AKC13" s="46"/>
      <c r="AKD13" s="46"/>
      <c r="AKE13" s="46"/>
      <c r="AKF13" s="46"/>
      <c r="AKG13" s="46"/>
      <c r="AKH13" s="46"/>
      <c r="AKI13" s="46"/>
      <c r="AKJ13" s="46"/>
      <c r="AKK13" s="46"/>
      <c r="AKL13" s="46"/>
      <c r="AKM13" s="46"/>
      <c r="AKN13" s="46"/>
      <c r="AKO13" s="46"/>
      <c r="AKP13" s="46"/>
      <c r="AKQ13" s="46"/>
      <c r="AKR13" s="46"/>
      <c r="AKS13" s="46"/>
      <c r="AKT13" s="46"/>
      <c r="AKU13" s="46"/>
      <c r="AKV13" s="46"/>
      <c r="AKW13" s="46"/>
      <c r="AKX13" s="46"/>
      <c r="AKY13" s="46"/>
      <c r="AKZ13" s="46"/>
      <c r="ALA13" s="46"/>
      <c r="ALB13" s="46"/>
      <c r="ALC13" s="46"/>
      <c r="ALD13" s="46"/>
      <c r="ALE13" s="46"/>
      <c r="ALF13" s="46"/>
      <c r="ALG13" s="46"/>
      <c r="ALH13" s="46"/>
      <c r="ALI13" s="46"/>
      <c r="ALJ13" s="46"/>
      <c r="ALK13" s="46"/>
      <c r="ALL13" s="46"/>
      <c r="ALM13" s="46"/>
      <c r="ALN13" s="46"/>
      <c r="ALO13" s="46"/>
      <c r="ALP13" s="46"/>
      <c r="ALQ13" s="46"/>
      <c r="ALR13" s="46"/>
      <c r="ALS13" s="46"/>
      <c r="ALT13" s="46"/>
      <c r="ALU13" s="46"/>
      <c r="ALV13" s="46"/>
      <c r="ALW13" s="46"/>
      <c r="ALX13" s="46"/>
      <c r="ALY13" s="46"/>
      <c r="ALZ13" s="46"/>
      <c r="AMA13" s="46"/>
      <c r="AMB13" s="46"/>
      <c r="AMC13" s="46"/>
      <c r="AMD13" s="46"/>
      <c r="AME13" s="46"/>
      <c r="AMF13" s="46"/>
      <c r="AMG13" s="46"/>
      <c r="AMH13" s="46"/>
      <c r="AMI13" s="46"/>
      <c r="AMJ13" s="46"/>
      <c r="AMK13" s="46"/>
      <c r="AML13" s="46"/>
      <c r="AMM13" s="46"/>
      <c r="AMN13" s="46"/>
      <c r="AMO13" s="46"/>
      <c r="AMP13" s="46"/>
      <c r="AMQ13" s="46"/>
      <c r="AMR13" s="46"/>
      <c r="AMS13" s="46"/>
      <c r="AMT13" s="46"/>
      <c r="AMU13" s="46"/>
      <c r="AMV13" s="46"/>
      <c r="AMW13" s="46"/>
      <c r="AMX13" s="46"/>
      <c r="AMY13" s="46"/>
      <c r="AMZ13" s="46"/>
      <c r="ANA13" s="46"/>
      <c r="ANB13" s="46"/>
      <c r="ANC13" s="46"/>
      <c r="AND13" s="46"/>
      <c r="ANE13" s="46"/>
      <c r="ANF13" s="46"/>
      <c r="ANG13" s="46"/>
      <c r="ANH13" s="46"/>
      <c r="ANI13" s="46"/>
      <c r="ANJ13" s="46"/>
      <c r="ANK13" s="46"/>
      <c r="ANL13" s="46"/>
      <c r="ANM13" s="46"/>
      <c r="ANN13" s="46"/>
      <c r="ANO13" s="46"/>
      <c r="ANP13" s="46"/>
      <c r="ANQ13" s="46"/>
      <c r="ANR13" s="46"/>
      <c r="ANS13" s="46"/>
      <c r="ANT13" s="46"/>
      <c r="ANU13" s="46"/>
      <c r="ANV13" s="46"/>
      <c r="ANW13" s="46"/>
      <c r="ANX13" s="46"/>
      <c r="ANY13" s="46"/>
      <c r="ANZ13" s="46"/>
      <c r="AOA13" s="46"/>
      <c r="AOB13" s="46"/>
      <c r="AOC13" s="46"/>
      <c r="AOD13" s="46"/>
      <c r="AOE13" s="46"/>
      <c r="AOF13" s="46"/>
      <c r="AOG13" s="46"/>
      <c r="AOH13" s="46"/>
      <c r="AOI13" s="46"/>
      <c r="AOJ13" s="46"/>
      <c r="AOK13" s="46"/>
      <c r="AOL13" s="46"/>
      <c r="AOM13" s="46"/>
      <c r="AON13" s="46"/>
      <c r="AOO13" s="46"/>
      <c r="AOP13" s="46"/>
      <c r="AOQ13" s="46"/>
      <c r="AOR13" s="46"/>
      <c r="AOS13" s="46"/>
      <c r="AOT13" s="46"/>
      <c r="AOU13" s="46"/>
      <c r="AOV13" s="46"/>
      <c r="AOW13" s="46"/>
      <c r="AOX13" s="46"/>
      <c r="AOY13" s="46"/>
      <c r="AOZ13" s="46"/>
      <c r="APA13" s="46"/>
      <c r="APB13" s="46"/>
      <c r="APC13" s="46"/>
      <c r="APD13" s="46"/>
      <c r="APE13" s="46"/>
      <c r="APF13" s="46"/>
      <c r="APG13" s="46"/>
      <c r="APH13" s="46"/>
      <c r="API13" s="46"/>
      <c r="APJ13" s="46"/>
      <c r="APK13" s="46"/>
      <c r="APL13" s="46"/>
      <c r="APM13" s="46"/>
      <c r="APN13" s="46"/>
      <c r="APO13" s="46"/>
      <c r="APP13" s="46"/>
      <c r="APQ13" s="46"/>
      <c r="APR13" s="46"/>
      <c r="APS13" s="46"/>
      <c r="APT13" s="46"/>
      <c r="APU13" s="46"/>
      <c r="APV13" s="46"/>
      <c r="APW13" s="46"/>
      <c r="APX13" s="46"/>
      <c r="APY13" s="46"/>
      <c r="APZ13" s="46"/>
      <c r="AQA13" s="46"/>
      <c r="AQB13" s="46"/>
      <c r="AQC13" s="46"/>
      <c r="AQD13" s="46"/>
      <c r="AQE13" s="46"/>
      <c r="AQF13" s="46"/>
      <c r="AQG13" s="46"/>
      <c r="AQH13" s="46"/>
      <c r="AQI13" s="46"/>
      <c r="AQJ13" s="46"/>
      <c r="AQK13" s="46"/>
      <c r="AQL13" s="46"/>
      <c r="AQM13" s="46"/>
      <c r="AQN13" s="46"/>
      <c r="AQO13" s="46"/>
      <c r="AQP13" s="46"/>
      <c r="AQQ13" s="46"/>
      <c r="AQR13" s="46"/>
      <c r="AQS13" s="46"/>
      <c r="AQT13" s="46"/>
      <c r="AQU13" s="46"/>
      <c r="AQV13" s="46"/>
      <c r="AQW13" s="46"/>
      <c r="AQX13" s="46"/>
      <c r="AQY13" s="46"/>
      <c r="AQZ13" s="46"/>
      <c r="ARA13" s="46"/>
      <c r="ARB13" s="46"/>
      <c r="ARC13" s="46"/>
      <c r="ARD13" s="46"/>
      <c r="ARE13" s="46"/>
      <c r="ARF13" s="46"/>
      <c r="ARG13" s="46"/>
      <c r="ARH13" s="46"/>
      <c r="ARI13" s="46"/>
      <c r="ARJ13" s="46"/>
      <c r="ARK13" s="46"/>
      <c r="ARL13" s="46"/>
      <c r="ARM13" s="46"/>
      <c r="ARN13" s="46"/>
      <c r="ARO13" s="46"/>
      <c r="ARP13" s="46"/>
      <c r="ARQ13" s="46"/>
      <c r="ARR13" s="46"/>
      <c r="ARS13" s="46"/>
      <c r="ART13" s="46"/>
      <c r="ARU13" s="46"/>
      <c r="ARV13" s="46"/>
      <c r="ARW13" s="46"/>
      <c r="ARX13" s="46"/>
      <c r="ARY13" s="46"/>
      <c r="ARZ13" s="46"/>
      <c r="ASA13" s="46"/>
      <c r="ASB13" s="46"/>
      <c r="ASC13" s="46"/>
      <c r="ASD13" s="46"/>
      <c r="ASE13" s="46"/>
      <c r="ASF13" s="46"/>
      <c r="ASG13" s="46"/>
      <c r="ASH13" s="46"/>
      <c r="ASI13" s="46"/>
      <c r="ASJ13" s="46"/>
      <c r="ASK13" s="46"/>
      <c r="ASL13" s="46"/>
      <c r="ASM13" s="46"/>
      <c r="ASN13" s="46"/>
      <c r="ASO13" s="46"/>
      <c r="ASP13" s="46"/>
      <c r="ASQ13" s="46"/>
      <c r="ASR13" s="46"/>
      <c r="ASS13" s="46"/>
      <c r="AST13" s="46"/>
      <c r="ASU13" s="46"/>
      <c r="ASV13" s="46"/>
      <c r="ASW13" s="46"/>
      <c r="ASX13" s="46"/>
      <c r="ASY13" s="46"/>
      <c r="ASZ13" s="46"/>
      <c r="ATA13" s="46"/>
      <c r="ATB13" s="46"/>
      <c r="ATC13" s="46"/>
      <c r="ATD13" s="46"/>
      <c r="ATE13" s="46"/>
      <c r="ATF13" s="46"/>
      <c r="ATG13" s="46"/>
      <c r="ATH13" s="46"/>
      <c r="ATI13" s="46"/>
      <c r="ATJ13" s="46"/>
      <c r="ATK13" s="46"/>
      <c r="ATL13" s="46"/>
      <c r="ATM13" s="46"/>
      <c r="ATN13" s="46"/>
      <c r="ATO13" s="46"/>
      <c r="ATP13" s="46"/>
      <c r="ATQ13" s="46"/>
      <c r="ATR13" s="46"/>
      <c r="ATS13" s="46"/>
      <c r="ATT13" s="46"/>
      <c r="ATU13" s="46"/>
      <c r="ATV13" s="46"/>
      <c r="ATW13" s="46"/>
      <c r="ATX13" s="46"/>
      <c r="ATY13" s="46"/>
      <c r="ATZ13" s="46"/>
      <c r="AUA13" s="46"/>
      <c r="AUB13" s="46"/>
      <c r="AUC13" s="46"/>
      <c r="AUD13" s="46"/>
      <c r="AUE13" s="46"/>
      <c r="AUF13" s="46"/>
      <c r="AUG13" s="46"/>
      <c r="AUH13" s="46"/>
      <c r="AUI13" s="46"/>
      <c r="AUJ13" s="46"/>
      <c r="AUK13" s="46"/>
      <c r="AUL13" s="46"/>
      <c r="AUM13" s="46"/>
      <c r="AUN13" s="46"/>
      <c r="AUO13" s="46"/>
      <c r="AUP13" s="46"/>
      <c r="AUQ13" s="46"/>
      <c r="AUR13" s="46"/>
      <c r="AUS13" s="46"/>
      <c r="AUT13" s="46"/>
      <c r="AUU13" s="46"/>
      <c r="AUV13" s="46"/>
      <c r="AUW13" s="46"/>
      <c r="AUX13" s="46"/>
      <c r="AUY13" s="46"/>
      <c r="AUZ13" s="46"/>
      <c r="AVA13" s="46"/>
      <c r="AVB13" s="46"/>
      <c r="AVC13" s="46"/>
      <c r="AVD13" s="46"/>
      <c r="AVE13" s="46"/>
      <c r="AVF13" s="46"/>
      <c r="AVG13" s="46"/>
      <c r="AVH13" s="46"/>
      <c r="AVI13" s="46"/>
      <c r="AVJ13" s="46"/>
      <c r="AVK13" s="46"/>
      <c r="AVL13" s="46"/>
      <c r="AVM13" s="46"/>
      <c r="AVN13" s="46"/>
      <c r="AVO13" s="46"/>
      <c r="AVP13" s="46"/>
      <c r="AVQ13" s="46"/>
      <c r="AVR13" s="46"/>
      <c r="AVS13" s="46"/>
      <c r="AVT13" s="46"/>
      <c r="AVU13" s="46"/>
      <c r="AVV13" s="46"/>
      <c r="AVW13" s="46"/>
      <c r="AVX13" s="46"/>
      <c r="AVY13" s="46"/>
      <c r="AVZ13" s="46"/>
      <c r="AWA13" s="46"/>
      <c r="AWB13" s="46"/>
      <c r="AWC13" s="46"/>
      <c r="AWD13" s="46"/>
      <c r="AWE13" s="46"/>
      <c r="AWF13" s="46"/>
      <c r="AWG13" s="46"/>
      <c r="AWH13" s="46"/>
      <c r="AWI13" s="46"/>
      <c r="AWJ13" s="46"/>
      <c r="AWK13" s="46"/>
      <c r="AWL13" s="46"/>
      <c r="AWM13" s="46"/>
      <c r="AWN13" s="46"/>
      <c r="AWO13" s="46"/>
      <c r="AWP13" s="46"/>
      <c r="AWQ13" s="46"/>
      <c r="AWR13" s="46"/>
      <c r="AWS13" s="46"/>
      <c r="AWT13" s="46"/>
      <c r="AWU13" s="46"/>
      <c r="AWV13" s="46"/>
      <c r="AWW13" s="46"/>
      <c r="AWX13" s="46"/>
      <c r="AWY13" s="46"/>
      <c r="AWZ13" s="46"/>
      <c r="AXA13" s="46"/>
      <c r="AXB13" s="46"/>
      <c r="AXC13" s="46"/>
      <c r="AXD13" s="46"/>
      <c r="AXE13" s="46"/>
      <c r="AXF13" s="46"/>
      <c r="AXG13" s="46"/>
      <c r="AXH13" s="46"/>
      <c r="AXI13" s="46"/>
      <c r="AXJ13" s="46"/>
      <c r="AXK13" s="46"/>
      <c r="AXL13" s="46"/>
      <c r="AXM13" s="46"/>
      <c r="AXN13" s="46"/>
      <c r="AXO13" s="46"/>
      <c r="AXP13" s="46"/>
      <c r="AXQ13" s="46"/>
      <c r="AXR13" s="46"/>
      <c r="AXS13" s="46"/>
      <c r="AXT13" s="46"/>
      <c r="AXU13" s="46"/>
      <c r="AXV13" s="46"/>
      <c r="AXW13" s="46"/>
      <c r="AXX13" s="46"/>
      <c r="AXY13" s="46"/>
      <c r="AXZ13" s="46"/>
      <c r="AYA13" s="46"/>
      <c r="AYB13" s="46"/>
      <c r="AYC13" s="46"/>
      <c r="AYD13" s="46"/>
      <c r="AYE13" s="46"/>
      <c r="AYF13" s="46"/>
      <c r="AYG13" s="46"/>
      <c r="AYH13" s="46"/>
      <c r="AYI13" s="46"/>
      <c r="AYJ13" s="46"/>
      <c r="AYK13" s="46"/>
      <c r="AYL13" s="46"/>
      <c r="AYM13" s="46"/>
      <c r="AYN13" s="46"/>
      <c r="AYO13" s="46"/>
      <c r="AYP13" s="46"/>
      <c r="AYQ13" s="46"/>
      <c r="AYR13" s="46"/>
      <c r="AYS13" s="46"/>
      <c r="AYT13" s="46"/>
      <c r="AYU13" s="46"/>
      <c r="AYV13" s="46"/>
      <c r="AYW13" s="46"/>
      <c r="AYX13" s="46"/>
      <c r="AYY13" s="46"/>
      <c r="AYZ13" s="46"/>
      <c r="AZA13" s="46"/>
      <c r="AZB13" s="46"/>
      <c r="AZC13" s="46"/>
      <c r="AZD13" s="46"/>
      <c r="AZE13" s="46"/>
      <c r="AZF13" s="46"/>
      <c r="AZG13" s="46"/>
      <c r="AZH13" s="46"/>
      <c r="AZI13" s="46"/>
      <c r="AZJ13" s="46"/>
      <c r="AZK13" s="46"/>
      <c r="AZL13" s="46"/>
      <c r="AZM13" s="46"/>
      <c r="AZN13" s="46"/>
      <c r="AZO13" s="46"/>
      <c r="AZP13" s="46"/>
      <c r="AZQ13" s="46"/>
      <c r="AZR13" s="46"/>
      <c r="AZS13" s="46"/>
      <c r="AZT13" s="46"/>
      <c r="AZU13" s="46"/>
      <c r="AZV13" s="46"/>
      <c r="AZW13" s="46"/>
      <c r="AZX13" s="46"/>
      <c r="AZY13" s="46"/>
      <c r="AZZ13" s="46"/>
      <c r="BAA13" s="46"/>
      <c r="BAB13" s="46"/>
      <c r="BAC13" s="46"/>
      <c r="BAD13" s="46"/>
      <c r="BAE13" s="46"/>
      <c r="BAF13" s="46"/>
      <c r="BAG13" s="46"/>
      <c r="BAH13" s="46"/>
      <c r="BAI13" s="46"/>
      <c r="BAJ13" s="46"/>
      <c r="BAK13" s="46"/>
      <c r="BAL13" s="46"/>
      <c r="BAM13" s="46"/>
      <c r="BAN13" s="46"/>
      <c r="BAO13" s="46"/>
      <c r="BAP13" s="46"/>
      <c r="BAQ13" s="46"/>
      <c r="BAR13" s="46"/>
      <c r="BAS13" s="46"/>
      <c r="BAT13" s="46"/>
      <c r="BAU13" s="46"/>
      <c r="BAV13" s="46"/>
      <c r="BAW13" s="46"/>
      <c r="BAX13" s="46"/>
      <c r="BAY13" s="46"/>
      <c r="BAZ13" s="46"/>
      <c r="BBA13" s="46"/>
      <c r="BBB13" s="46"/>
      <c r="BBC13" s="46"/>
      <c r="BBD13" s="46"/>
      <c r="BBE13" s="46"/>
      <c r="BBF13" s="46"/>
      <c r="BBG13" s="46"/>
      <c r="BBH13" s="46"/>
      <c r="BBI13" s="46"/>
      <c r="BBJ13" s="46"/>
      <c r="BBK13" s="46"/>
      <c r="BBL13" s="46"/>
      <c r="BBM13" s="46"/>
      <c r="BBN13" s="46"/>
      <c r="BBO13" s="46"/>
      <c r="BBP13" s="46"/>
      <c r="BBQ13" s="46"/>
      <c r="BBR13" s="46"/>
      <c r="BBS13" s="46"/>
      <c r="BBT13" s="46"/>
      <c r="BBU13" s="46"/>
      <c r="BBV13" s="46"/>
      <c r="BBW13" s="46"/>
      <c r="BBX13" s="46"/>
      <c r="BBY13" s="46"/>
      <c r="BBZ13" s="46"/>
      <c r="BCA13" s="46"/>
      <c r="BCB13" s="46"/>
      <c r="BCC13" s="46"/>
      <c r="BCD13" s="46"/>
      <c r="BCE13" s="46"/>
      <c r="BCF13" s="46"/>
      <c r="BCG13" s="46"/>
      <c r="BCH13" s="46"/>
      <c r="BCI13" s="46"/>
      <c r="BCJ13" s="46"/>
      <c r="BCK13" s="46"/>
      <c r="BCL13" s="46"/>
      <c r="BCM13" s="46"/>
      <c r="BCN13" s="46"/>
      <c r="BCO13" s="46"/>
      <c r="BCP13" s="46"/>
      <c r="BCQ13" s="46"/>
      <c r="BCR13" s="46"/>
      <c r="BCS13" s="46"/>
      <c r="BCT13" s="46"/>
      <c r="BCU13" s="46"/>
      <c r="BCV13" s="46"/>
      <c r="BCW13" s="46"/>
      <c r="BCX13" s="46"/>
      <c r="BCY13" s="46"/>
      <c r="BCZ13" s="46"/>
      <c r="BDA13" s="46"/>
      <c r="BDB13" s="46"/>
      <c r="BDC13" s="46"/>
      <c r="BDD13" s="46"/>
      <c r="BDE13" s="46"/>
      <c r="BDF13" s="46"/>
      <c r="BDG13" s="46"/>
      <c r="BDH13" s="46"/>
      <c r="BDI13" s="46"/>
      <c r="BDJ13" s="46"/>
      <c r="BDK13" s="46"/>
      <c r="BDL13" s="46"/>
      <c r="BDM13" s="46"/>
      <c r="BDN13" s="46"/>
      <c r="BDO13" s="46"/>
      <c r="BDP13" s="46"/>
      <c r="BDQ13" s="46"/>
      <c r="BDR13" s="46"/>
      <c r="BDS13" s="46"/>
      <c r="BDT13" s="46"/>
      <c r="BDU13" s="46"/>
      <c r="BDV13" s="46"/>
      <c r="BDW13" s="46"/>
      <c r="BDX13" s="46"/>
      <c r="BDY13" s="46"/>
      <c r="BDZ13" s="46"/>
      <c r="BEA13" s="46"/>
      <c r="BEB13" s="46"/>
      <c r="BEC13" s="46"/>
      <c r="BED13" s="46"/>
      <c r="BEE13" s="46"/>
      <c r="BEF13" s="46"/>
      <c r="BEG13" s="46"/>
      <c r="BEH13" s="46"/>
      <c r="BEI13" s="46"/>
      <c r="BEJ13" s="46"/>
      <c r="BEK13" s="46"/>
      <c r="BEL13" s="46"/>
      <c r="BEM13" s="46"/>
      <c r="BEN13" s="46"/>
      <c r="BEO13" s="46"/>
      <c r="BEP13" s="46"/>
      <c r="BEQ13" s="46"/>
      <c r="BER13" s="46"/>
      <c r="BES13" s="46"/>
      <c r="BET13" s="46"/>
      <c r="BEU13" s="46"/>
      <c r="BEV13" s="46"/>
      <c r="BEW13" s="46"/>
      <c r="BEX13" s="46"/>
      <c r="BEY13" s="46"/>
      <c r="BEZ13" s="46"/>
      <c r="BFA13" s="46"/>
      <c r="BFB13" s="46"/>
      <c r="BFC13" s="46"/>
      <c r="BFD13" s="46"/>
      <c r="BFE13" s="46"/>
      <c r="BFF13" s="46"/>
      <c r="BFG13" s="46"/>
      <c r="BFH13" s="46"/>
      <c r="BFI13" s="46"/>
      <c r="BFJ13" s="46"/>
      <c r="BFK13" s="46"/>
      <c r="BFL13" s="46"/>
      <c r="BFM13" s="46"/>
      <c r="BFN13" s="46"/>
      <c r="BFO13" s="46"/>
      <c r="BFP13" s="46"/>
      <c r="BFQ13" s="46"/>
      <c r="BFR13" s="46"/>
      <c r="BFS13" s="46"/>
      <c r="BFT13" s="46"/>
      <c r="BFU13" s="46"/>
      <c r="BFV13" s="46"/>
      <c r="BFW13" s="46"/>
      <c r="BFX13" s="46"/>
      <c r="BFY13" s="46"/>
      <c r="BFZ13" s="46"/>
      <c r="BGA13" s="46"/>
      <c r="BGB13" s="46"/>
      <c r="BGC13" s="46"/>
      <c r="BGD13" s="46"/>
      <c r="BGE13" s="46"/>
      <c r="BGF13" s="46"/>
      <c r="BGG13" s="46"/>
      <c r="BGH13" s="46"/>
      <c r="BGI13" s="46"/>
      <c r="BGJ13" s="46"/>
      <c r="BGK13" s="46"/>
      <c r="BGL13" s="46"/>
      <c r="BGM13" s="46"/>
      <c r="BGN13" s="46"/>
      <c r="BGO13" s="46"/>
      <c r="BGP13" s="46"/>
      <c r="BGQ13" s="46"/>
      <c r="BGR13" s="46"/>
      <c r="BGS13" s="46"/>
      <c r="BGT13" s="46"/>
      <c r="BGU13" s="46"/>
      <c r="BGV13" s="46"/>
      <c r="BGW13" s="46"/>
      <c r="BGX13" s="46"/>
      <c r="BGY13" s="46"/>
      <c r="BGZ13" s="46"/>
      <c r="BHA13" s="46"/>
      <c r="BHB13" s="46"/>
      <c r="BHC13" s="46"/>
      <c r="BHD13" s="46"/>
      <c r="BHE13" s="46"/>
      <c r="BHF13" s="46"/>
      <c r="BHG13" s="46"/>
      <c r="BHH13" s="46"/>
      <c r="BHI13" s="46"/>
      <c r="BHJ13" s="46"/>
      <c r="BHK13" s="46"/>
      <c r="BHL13" s="46"/>
      <c r="BHM13" s="46"/>
      <c r="BHN13" s="46"/>
      <c r="BHO13" s="46"/>
      <c r="BHP13" s="46"/>
      <c r="BHQ13" s="46"/>
      <c r="BHR13" s="46"/>
      <c r="BHS13" s="46"/>
      <c r="BHT13" s="46"/>
      <c r="BHU13" s="46"/>
      <c r="BHV13" s="46"/>
      <c r="BHW13" s="46"/>
      <c r="BHX13" s="46"/>
      <c r="BHY13" s="46"/>
      <c r="BHZ13" s="46"/>
      <c r="BIA13" s="46"/>
      <c r="BIB13" s="46"/>
      <c r="BIC13" s="46"/>
      <c r="BID13" s="46"/>
      <c r="BIE13" s="46"/>
      <c r="BIF13" s="46"/>
      <c r="BIG13" s="46"/>
      <c r="BIH13" s="46"/>
      <c r="BII13" s="46"/>
      <c r="BIJ13" s="46"/>
      <c r="BIK13" s="46"/>
      <c r="BIL13" s="46"/>
      <c r="BIM13" s="46"/>
      <c r="BIN13" s="46"/>
      <c r="BIO13" s="46"/>
      <c r="BIP13" s="46"/>
      <c r="BIQ13" s="46"/>
      <c r="BIR13" s="46"/>
      <c r="BIS13" s="46"/>
      <c r="BIT13" s="46"/>
      <c r="BIU13" s="46"/>
      <c r="BIV13" s="46"/>
      <c r="BIW13" s="46"/>
      <c r="BIX13" s="46"/>
      <c r="BIY13" s="46"/>
      <c r="BIZ13" s="46"/>
      <c r="BJA13" s="46"/>
      <c r="BJB13" s="46"/>
      <c r="BJC13" s="46"/>
      <c r="BJD13" s="46"/>
      <c r="BJE13" s="46"/>
      <c r="BJF13" s="46"/>
      <c r="BJG13" s="46"/>
      <c r="BJH13" s="46"/>
      <c r="BJI13" s="46"/>
      <c r="BJJ13" s="46"/>
      <c r="BJK13" s="46"/>
      <c r="BJL13" s="46"/>
      <c r="BJM13" s="46"/>
      <c r="BJN13" s="46"/>
      <c r="BJO13" s="46"/>
      <c r="BJP13" s="46"/>
      <c r="BJQ13" s="46"/>
      <c r="BJR13" s="46"/>
      <c r="BJS13" s="46"/>
      <c r="BJT13" s="46"/>
      <c r="BJU13" s="46"/>
      <c r="BJV13" s="46"/>
      <c r="BJW13" s="46"/>
      <c r="BJX13" s="46"/>
      <c r="BJY13" s="46"/>
      <c r="BJZ13" s="46"/>
      <c r="BKA13" s="46"/>
      <c r="BKB13" s="46"/>
      <c r="BKC13" s="46"/>
      <c r="BKD13" s="46"/>
      <c r="BKE13" s="46"/>
      <c r="BKF13" s="46"/>
      <c r="BKG13" s="46"/>
      <c r="BKH13" s="46"/>
      <c r="BKI13" s="46"/>
      <c r="BKJ13" s="46"/>
      <c r="BKK13" s="46"/>
      <c r="BKL13" s="46"/>
      <c r="BKM13" s="46"/>
      <c r="BKN13" s="46"/>
      <c r="BKO13" s="46"/>
      <c r="BKP13" s="46"/>
      <c r="BKQ13" s="46"/>
      <c r="BKR13" s="46"/>
      <c r="BKS13" s="46"/>
      <c r="BKT13" s="46"/>
      <c r="BKU13" s="46"/>
      <c r="BKV13" s="46"/>
      <c r="BKW13" s="46"/>
      <c r="BKX13" s="46"/>
      <c r="BKY13" s="46"/>
      <c r="BKZ13" s="46"/>
      <c r="BLA13" s="46"/>
      <c r="BLB13" s="46"/>
      <c r="BLC13" s="46"/>
      <c r="BLD13" s="46"/>
      <c r="BLE13" s="46"/>
      <c r="BLF13" s="46"/>
      <c r="BLG13" s="46"/>
      <c r="BLH13" s="46"/>
      <c r="BLI13" s="46"/>
      <c r="BLJ13" s="46"/>
      <c r="BLK13" s="46"/>
      <c r="BLL13" s="46"/>
      <c r="BLM13" s="46"/>
      <c r="BLN13" s="46"/>
      <c r="BLO13" s="46"/>
      <c r="BLP13" s="46"/>
      <c r="BLQ13" s="46"/>
      <c r="BLR13" s="46"/>
      <c r="BLS13" s="46"/>
      <c r="BLT13" s="46"/>
      <c r="BLU13" s="46"/>
      <c r="BLV13" s="46"/>
      <c r="BLW13" s="46"/>
      <c r="BLX13" s="46"/>
      <c r="BLY13" s="46"/>
      <c r="BLZ13" s="46"/>
      <c r="BMA13" s="46"/>
      <c r="BMB13" s="46"/>
      <c r="BMC13" s="46"/>
      <c r="BMD13" s="46"/>
      <c r="BME13" s="46"/>
      <c r="BMF13" s="46"/>
      <c r="BMG13" s="46"/>
      <c r="BMH13" s="46"/>
      <c r="BMI13" s="46"/>
      <c r="BMJ13" s="46"/>
      <c r="BMK13" s="46"/>
      <c r="BML13" s="46"/>
      <c r="BMM13" s="46"/>
      <c r="BMN13" s="46"/>
      <c r="BMO13" s="46"/>
      <c r="BMP13" s="46"/>
      <c r="BMQ13" s="46"/>
      <c r="BMR13" s="46"/>
      <c r="BMS13" s="46"/>
      <c r="BMT13" s="46"/>
      <c r="BMU13" s="46"/>
      <c r="BMV13" s="46"/>
      <c r="BMW13" s="46"/>
      <c r="BMX13" s="46"/>
      <c r="BMY13" s="46"/>
      <c r="BMZ13" s="46"/>
      <c r="BNA13" s="46"/>
      <c r="BNB13" s="46"/>
      <c r="BNC13" s="46"/>
      <c r="BND13" s="46"/>
      <c r="BNE13" s="46"/>
      <c r="BNF13" s="46"/>
      <c r="BNG13" s="46"/>
      <c r="BNH13" s="46"/>
      <c r="BNI13" s="46"/>
      <c r="BNJ13" s="46"/>
      <c r="BNK13" s="46"/>
      <c r="BNL13" s="46"/>
      <c r="BNM13" s="46"/>
      <c r="BNN13" s="46"/>
      <c r="BNO13" s="46"/>
      <c r="BNP13" s="46"/>
      <c r="BNQ13" s="46"/>
      <c r="BNR13" s="46"/>
      <c r="BNS13" s="46"/>
      <c r="BNT13" s="46"/>
      <c r="BNU13" s="46"/>
      <c r="BNV13" s="46"/>
      <c r="BNW13" s="46"/>
      <c r="BNX13" s="46"/>
      <c r="BNY13" s="46"/>
      <c r="BNZ13" s="46"/>
      <c r="BOA13" s="46"/>
      <c r="BOB13" s="46"/>
      <c r="BOC13" s="46"/>
      <c r="BOD13" s="46"/>
      <c r="BOE13" s="46"/>
      <c r="BOF13" s="46"/>
      <c r="BOG13" s="46"/>
      <c r="BOH13" s="46"/>
      <c r="BOI13" s="46"/>
      <c r="BOJ13" s="46"/>
      <c r="BOK13" s="46"/>
      <c r="BOL13" s="46"/>
      <c r="BOM13" s="46"/>
      <c r="BON13" s="46"/>
      <c r="BOO13" s="46"/>
      <c r="BOP13" s="46"/>
      <c r="BOQ13" s="46"/>
      <c r="BOR13" s="46"/>
      <c r="BOS13" s="46"/>
      <c r="BOT13" s="46"/>
      <c r="BOU13" s="46"/>
      <c r="BOV13" s="46"/>
      <c r="BOW13" s="46"/>
      <c r="BOX13" s="46"/>
      <c r="BOY13" s="46"/>
      <c r="BOZ13" s="46"/>
      <c r="BPA13" s="46"/>
      <c r="BPB13" s="46"/>
      <c r="BPC13" s="46"/>
      <c r="BPD13" s="46"/>
      <c r="BPE13" s="46"/>
      <c r="BPF13" s="46"/>
      <c r="BPG13" s="46"/>
      <c r="BPH13" s="46"/>
      <c r="BPI13" s="46"/>
      <c r="BPJ13" s="46"/>
      <c r="BPK13" s="46"/>
      <c r="BPL13" s="46"/>
      <c r="BPM13" s="46"/>
      <c r="BPN13" s="46"/>
      <c r="BPO13" s="46"/>
      <c r="BPP13" s="46"/>
      <c r="BPQ13" s="46"/>
      <c r="BPR13" s="46"/>
      <c r="BPS13" s="46"/>
      <c r="BPT13" s="46"/>
      <c r="BPU13" s="46"/>
      <c r="BPV13" s="46"/>
      <c r="BPW13" s="46"/>
      <c r="BPX13" s="46"/>
      <c r="BPY13" s="46"/>
      <c r="BPZ13" s="46"/>
      <c r="BQA13" s="46"/>
      <c r="BQB13" s="46"/>
      <c r="BQC13" s="46"/>
      <c r="BQD13" s="46"/>
      <c r="BQE13" s="46"/>
      <c r="BQF13" s="46"/>
      <c r="BQG13" s="46"/>
      <c r="BQH13" s="46"/>
      <c r="BQI13" s="46"/>
      <c r="BQJ13" s="46"/>
      <c r="BQK13" s="46"/>
      <c r="BQL13" s="46"/>
      <c r="BQM13" s="46"/>
      <c r="BQN13" s="46"/>
      <c r="BQO13" s="46"/>
      <c r="BQP13" s="46"/>
      <c r="BQQ13" s="46"/>
      <c r="BQR13" s="46"/>
      <c r="BQS13" s="46"/>
      <c r="BQT13" s="46"/>
      <c r="BQU13" s="46"/>
      <c r="BQV13" s="46"/>
      <c r="BQW13" s="46"/>
      <c r="BQX13" s="46"/>
      <c r="BQY13" s="46"/>
      <c r="BQZ13" s="46"/>
      <c r="BRA13" s="46"/>
      <c r="BRB13" s="46"/>
      <c r="BRC13" s="46"/>
      <c r="BRD13" s="46"/>
      <c r="BRE13" s="46"/>
      <c r="BRF13" s="46"/>
      <c r="BRG13" s="46"/>
      <c r="BRH13" s="46"/>
      <c r="BRI13" s="46"/>
      <c r="BRJ13" s="46"/>
      <c r="BRK13" s="46"/>
      <c r="BRL13" s="46"/>
      <c r="BRM13" s="46"/>
      <c r="BRN13" s="46"/>
      <c r="BRO13" s="46"/>
      <c r="BRP13" s="46"/>
      <c r="BRQ13" s="46"/>
      <c r="BRR13" s="46"/>
      <c r="BRS13" s="46"/>
      <c r="BRT13" s="46"/>
      <c r="BRU13" s="46"/>
      <c r="BRV13" s="46"/>
      <c r="BRW13" s="46"/>
      <c r="BRX13" s="46"/>
      <c r="BRY13" s="46"/>
      <c r="BRZ13" s="46"/>
      <c r="BSA13" s="46"/>
      <c r="BSB13" s="46"/>
      <c r="BSC13" s="46"/>
      <c r="BSD13" s="46"/>
      <c r="BSE13" s="46"/>
      <c r="BSF13" s="46"/>
      <c r="BSG13" s="46"/>
      <c r="BSH13" s="46"/>
      <c r="BSI13" s="46"/>
      <c r="BSJ13" s="46"/>
      <c r="BSK13" s="46"/>
      <c r="BSL13" s="46"/>
      <c r="BSM13" s="46"/>
      <c r="BSN13" s="46"/>
      <c r="BSO13" s="46"/>
      <c r="BSP13" s="46"/>
      <c r="BSQ13" s="46"/>
      <c r="BSR13" s="46"/>
      <c r="BSS13" s="46"/>
      <c r="BST13" s="46"/>
      <c r="BSU13" s="46"/>
      <c r="BSV13" s="46"/>
      <c r="BSW13" s="46"/>
      <c r="BSX13" s="46"/>
      <c r="BSY13" s="46"/>
      <c r="BSZ13" s="46"/>
      <c r="BTA13" s="46"/>
      <c r="BTB13" s="46"/>
      <c r="BTC13" s="46"/>
      <c r="BTD13" s="46"/>
      <c r="BTE13" s="46"/>
      <c r="BTF13" s="46"/>
      <c r="BTG13" s="46"/>
      <c r="BTH13" s="46"/>
      <c r="BTI13" s="46"/>
      <c r="BTJ13" s="46"/>
      <c r="BTK13" s="46"/>
      <c r="BTL13" s="46"/>
      <c r="BTM13" s="46"/>
      <c r="BTN13" s="46"/>
      <c r="BTO13" s="46"/>
      <c r="BTP13" s="46"/>
      <c r="BTQ13" s="46"/>
      <c r="BTR13" s="46"/>
      <c r="BTS13" s="46"/>
      <c r="BTT13" s="46"/>
      <c r="BTU13" s="46"/>
      <c r="BTV13" s="46"/>
      <c r="BTW13" s="46"/>
      <c r="BTX13" s="46"/>
      <c r="BTY13" s="46"/>
      <c r="BTZ13" s="46"/>
      <c r="BUA13" s="46"/>
      <c r="BUB13" s="46"/>
      <c r="BUC13" s="46"/>
      <c r="BUD13" s="46"/>
      <c r="BUE13" s="46"/>
      <c r="BUF13" s="46"/>
      <c r="BUG13" s="46"/>
      <c r="BUH13" s="46"/>
      <c r="BUI13" s="46"/>
      <c r="BUJ13" s="46"/>
      <c r="BUK13" s="46"/>
      <c r="BUL13" s="46"/>
      <c r="BUM13" s="46"/>
      <c r="BUN13" s="46"/>
      <c r="BUO13" s="46"/>
      <c r="BUP13" s="46"/>
      <c r="BUQ13" s="46"/>
      <c r="BUR13" s="46"/>
      <c r="BUS13" s="46"/>
      <c r="BUT13" s="46"/>
      <c r="BUU13" s="46"/>
      <c r="BUV13" s="46"/>
      <c r="BUW13" s="46"/>
      <c r="BUX13" s="46"/>
      <c r="BUY13" s="46"/>
      <c r="BUZ13" s="46"/>
      <c r="BVA13" s="46"/>
      <c r="BVB13" s="46"/>
      <c r="BVC13" s="46"/>
      <c r="BVD13" s="46"/>
      <c r="BVE13" s="46"/>
      <c r="BVF13" s="46"/>
      <c r="BVG13" s="46"/>
      <c r="BVH13" s="46"/>
      <c r="BVI13" s="46"/>
      <c r="BVJ13" s="46"/>
      <c r="BVK13" s="46"/>
      <c r="BVL13" s="46"/>
      <c r="BVM13" s="46"/>
      <c r="BVN13" s="46"/>
      <c r="BVO13" s="46"/>
      <c r="BVP13" s="46"/>
      <c r="BVQ13" s="46"/>
      <c r="BVR13" s="46"/>
      <c r="BVS13" s="46"/>
      <c r="BVT13" s="46"/>
      <c r="BVU13" s="46"/>
      <c r="BVV13" s="46"/>
      <c r="BVW13" s="46"/>
      <c r="BVX13" s="46"/>
      <c r="BVY13" s="46"/>
      <c r="BVZ13" s="46"/>
      <c r="BWA13" s="46"/>
      <c r="BWB13" s="46"/>
      <c r="BWC13" s="46"/>
      <c r="BWD13" s="46"/>
      <c r="BWE13" s="46"/>
      <c r="BWF13" s="46"/>
      <c r="BWG13" s="46"/>
      <c r="BWH13" s="46"/>
      <c r="BWI13" s="46"/>
      <c r="BWJ13" s="46"/>
      <c r="BWK13" s="46"/>
      <c r="BWL13" s="46"/>
      <c r="BWM13" s="46"/>
      <c r="BWN13" s="46"/>
      <c r="BWO13" s="46"/>
      <c r="BWP13" s="46"/>
      <c r="BWQ13" s="46"/>
      <c r="BWR13" s="46"/>
      <c r="BWS13" s="46"/>
      <c r="BWT13" s="46"/>
      <c r="BWU13" s="46"/>
      <c r="BWV13" s="46"/>
      <c r="BWW13" s="46"/>
      <c r="BWX13" s="46"/>
      <c r="BWY13" s="46"/>
      <c r="BWZ13" s="46"/>
      <c r="BXA13" s="46"/>
      <c r="BXB13" s="46"/>
      <c r="BXC13" s="46"/>
      <c r="BXD13" s="46"/>
      <c r="BXE13" s="46"/>
      <c r="BXF13" s="46"/>
      <c r="BXG13" s="46"/>
      <c r="BXH13" s="46"/>
      <c r="BXI13" s="46"/>
      <c r="BXJ13" s="46"/>
      <c r="BXK13" s="46"/>
      <c r="BXL13" s="46"/>
      <c r="BXM13" s="46"/>
      <c r="BXN13" s="46"/>
      <c r="BXO13" s="46"/>
      <c r="BXP13" s="46"/>
      <c r="BXQ13" s="46"/>
      <c r="BXR13" s="46"/>
      <c r="BXS13" s="46"/>
      <c r="BXT13" s="46"/>
      <c r="BXU13" s="46"/>
      <c r="BXV13" s="46"/>
      <c r="BXW13" s="46"/>
      <c r="BXX13" s="46"/>
      <c r="BXY13" s="46"/>
      <c r="BXZ13" s="46"/>
      <c r="BYA13" s="46"/>
      <c r="BYB13" s="46"/>
      <c r="BYC13" s="46"/>
      <c r="BYD13" s="46"/>
      <c r="BYE13" s="46"/>
      <c r="BYF13" s="46"/>
      <c r="BYG13" s="46"/>
      <c r="BYH13" s="46"/>
      <c r="BYI13" s="46"/>
      <c r="BYJ13" s="46"/>
      <c r="BYK13" s="46"/>
      <c r="BYL13" s="46"/>
      <c r="BYM13" s="46"/>
      <c r="BYN13" s="46"/>
      <c r="BYO13" s="46"/>
      <c r="BYP13" s="46"/>
      <c r="BYQ13" s="46"/>
      <c r="BYR13" s="46"/>
      <c r="BYS13" s="46"/>
      <c r="BYT13" s="46"/>
      <c r="BYU13" s="46"/>
      <c r="BYV13" s="46"/>
      <c r="BYW13" s="46"/>
      <c r="BYX13" s="46"/>
      <c r="BYY13" s="46"/>
      <c r="BYZ13" s="46"/>
      <c r="BZA13" s="46"/>
      <c r="BZB13" s="46"/>
      <c r="BZC13" s="46"/>
      <c r="BZD13" s="46"/>
      <c r="BZE13" s="46"/>
      <c r="BZF13" s="46"/>
      <c r="BZG13" s="46"/>
      <c r="BZH13" s="46"/>
      <c r="BZI13" s="46"/>
      <c r="BZJ13" s="46"/>
      <c r="BZK13" s="46"/>
      <c r="BZL13" s="46"/>
      <c r="BZM13" s="46"/>
      <c r="BZN13" s="46"/>
      <c r="BZO13" s="46"/>
      <c r="BZP13" s="46"/>
      <c r="BZQ13" s="46"/>
      <c r="BZR13" s="46"/>
      <c r="BZS13" s="46"/>
      <c r="BZT13" s="46"/>
      <c r="BZU13" s="46"/>
      <c r="BZV13" s="46"/>
      <c r="BZW13" s="46"/>
      <c r="BZX13" s="46"/>
      <c r="BZY13" s="46"/>
      <c r="BZZ13" s="46"/>
      <c r="CAA13" s="46"/>
      <c r="CAB13" s="46"/>
      <c r="CAC13" s="46"/>
      <c r="CAD13" s="46"/>
      <c r="CAE13" s="46"/>
      <c r="CAF13" s="46"/>
      <c r="CAG13" s="46"/>
      <c r="CAH13" s="46"/>
      <c r="CAI13" s="46"/>
      <c r="CAJ13" s="46"/>
      <c r="CAK13" s="46"/>
      <c r="CAL13" s="46"/>
      <c r="CAM13" s="46"/>
      <c r="CAN13" s="46"/>
      <c r="CAO13" s="46"/>
      <c r="CAP13" s="46"/>
      <c r="CAQ13" s="46"/>
      <c r="CAR13" s="46"/>
      <c r="CAS13" s="46"/>
      <c r="CAT13" s="46"/>
      <c r="CAU13" s="46"/>
      <c r="CAV13" s="46"/>
      <c r="CAW13" s="46"/>
      <c r="CAX13" s="46"/>
      <c r="CAY13" s="46"/>
      <c r="CAZ13" s="46"/>
      <c r="CBA13" s="46"/>
      <c r="CBB13" s="46"/>
      <c r="CBC13" s="46"/>
      <c r="CBD13" s="46"/>
      <c r="CBE13" s="46"/>
      <c r="CBF13" s="46"/>
      <c r="CBG13" s="46"/>
      <c r="CBH13" s="46"/>
      <c r="CBI13" s="46"/>
      <c r="CBJ13" s="46"/>
      <c r="CBK13" s="46"/>
      <c r="CBL13" s="46"/>
      <c r="CBM13" s="46"/>
      <c r="CBN13" s="46"/>
      <c r="CBO13" s="46"/>
      <c r="CBP13" s="46"/>
      <c r="CBQ13" s="46"/>
      <c r="CBR13" s="46"/>
      <c r="CBS13" s="46"/>
      <c r="CBT13" s="46"/>
      <c r="CBU13" s="46"/>
      <c r="CBV13" s="46"/>
      <c r="CBW13" s="46"/>
      <c r="CBX13" s="46"/>
      <c r="CBY13" s="46"/>
      <c r="CBZ13" s="46"/>
      <c r="CCA13" s="46"/>
      <c r="CCB13" s="46"/>
      <c r="CCC13" s="46"/>
      <c r="CCD13" s="46"/>
      <c r="CCE13" s="46"/>
      <c r="CCF13" s="46"/>
      <c r="CCG13" s="46"/>
      <c r="CCH13" s="46"/>
      <c r="CCI13" s="46"/>
      <c r="CCJ13" s="46"/>
      <c r="CCK13" s="46"/>
      <c r="CCL13" s="46"/>
      <c r="CCM13" s="46"/>
      <c r="CCN13" s="46"/>
      <c r="CCO13" s="46"/>
      <c r="CCP13" s="46"/>
      <c r="CCQ13" s="46"/>
      <c r="CCR13" s="46"/>
      <c r="CCS13" s="46"/>
      <c r="CCT13" s="46"/>
      <c r="CCU13" s="46"/>
      <c r="CCV13" s="46"/>
      <c r="CCW13" s="46"/>
      <c r="CCX13" s="46"/>
      <c r="CCY13" s="46"/>
      <c r="CCZ13" s="46"/>
      <c r="CDA13" s="46"/>
      <c r="CDB13" s="46"/>
      <c r="CDC13" s="46"/>
      <c r="CDD13" s="46"/>
      <c r="CDE13" s="46"/>
      <c r="CDF13" s="46"/>
      <c r="CDG13" s="46"/>
      <c r="CDH13" s="46"/>
      <c r="CDI13" s="46"/>
      <c r="CDJ13" s="46"/>
      <c r="CDK13" s="46"/>
      <c r="CDL13" s="46"/>
      <c r="CDM13" s="46"/>
      <c r="CDN13" s="46"/>
      <c r="CDO13" s="46"/>
      <c r="CDP13" s="46"/>
      <c r="CDQ13" s="46"/>
      <c r="CDR13" s="46"/>
      <c r="CDS13" s="46"/>
      <c r="CDT13" s="46"/>
      <c r="CDU13" s="46"/>
      <c r="CDV13" s="46"/>
      <c r="CDW13" s="46"/>
      <c r="CDX13" s="46"/>
      <c r="CDY13" s="46"/>
      <c r="CDZ13" s="46"/>
      <c r="CEA13" s="46"/>
      <c r="CEB13" s="46"/>
      <c r="CEC13" s="46"/>
      <c r="CED13" s="46"/>
      <c r="CEE13" s="46"/>
      <c r="CEF13" s="46"/>
      <c r="CEG13" s="46"/>
      <c r="CEH13" s="46"/>
      <c r="CEI13" s="46"/>
      <c r="CEJ13" s="46"/>
      <c r="CEK13" s="46"/>
      <c r="CEL13" s="46"/>
      <c r="CEM13" s="46"/>
      <c r="CEN13" s="46"/>
      <c r="CEO13" s="46"/>
      <c r="CEP13" s="46"/>
      <c r="CEQ13" s="46"/>
      <c r="CER13" s="46"/>
      <c r="CES13" s="46"/>
      <c r="CET13" s="46"/>
      <c r="CEU13" s="46"/>
      <c r="CEV13" s="46"/>
      <c r="CEW13" s="46"/>
      <c r="CEX13" s="46"/>
      <c r="CEY13" s="46"/>
      <c r="CEZ13" s="46"/>
      <c r="CFA13" s="46"/>
      <c r="CFB13" s="46"/>
      <c r="CFC13" s="46"/>
      <c r="CFD13" s="46"/>
      <c r="CFE13" s="46"/>
      <c r="CFF13" s="46"/>
      <c r="CFG13" s="46"/>
      <c r="CFH13" s="46"/>
      <c r="CFI13" s="46"/>
      <c r="CFJ13" s="46"/>
      <c r="CFK13" s="46"/>
      <c r="CFL13" s="46"/>
      <c r="CFM13" s="46"/>
      <c r="CFN13" s="46"/>
      <c r="CFO13" s="46"/>
      <c r="CFP13" s="46"/>
      <c r="CFQ13" s="46"/>
      <c r="CFR13" s="46"/>
      <c r="CFS13" s="46"/>
      <c r="CFT13" s="46"/>
      <c r="CFU13" s="46"/>
      <c r="CFV13" s="46"/>
      <c r="CFW13" s="46"/>
      <c r="CFX13" s="46"/>
      <c r="CFY13" s="46"/>
      <c r="CFZ13" s="46"/>
      <c r="CGA13" s="46"/>
      <c r="CGB13" s="46"/>
      <c r="CGC13" s="46"/>
      <c r="CGD13" s="46"/>
      <c r="CGE13" s="46"/>
      <c r="CGF13" s="46"/>
      <c r="CGG13" s="46"/>
      <c r="CGH13" s="46"/>
      <c r="CGI13" s="46"/>
      <c r="CGJ13" s="46"/>
      <c r="CGK13" s="46"/>
      <c r="CGL13" s="46"/>
      <c r="CGM13" s="46"/>
      <c r="CGN13" s="46"/>
      <c r="CGO13" s="46"/>
      <c r="CGP13" s="46"/>
      <c r="CGQ13" s="46"/>
      <c r="CGR13" s="46"/>
      <c r="CGS13" s="46"/>
      <c r="CGT13" s="46"/>
      <c r="CGU13" s="46"/>
      <c r="CGV13" s="46"/>
      <c r="CGW13" s="46"/>
      <c r="CGX13" s="46"/>
      <c r="CGY13" s="46"/>
      <c r="CGZ13" s="46"/>
      <c r="CHA13" s="46"/>
      <c r="CHB13" s="46"/>
      <c r="CHC13" s="46"/>
      <c r="CHD13" s="46"/>
      <c r="CHE13" s="46"/>
      <c r="CHF13" s="46"/>
      <c r="CHG13" s="46"/>
      <c r="CHH13" s="46"/>
      <c r="CHI13" s="46"/>
      <c r="CHJ13" s="46"/>
      <c r="CHK13" s="46"/>
      <c r="CHL13" s="46"/>
      <c r="CHM13" s="46"/>
      <c r="CHN13" s="46"/>
      <c r="CHO13" s="46"/>
      <c r="CHP13" s="46"/>
      <c r="CHQ13" s="46"/>
      <c r="CHR13" s="46"/>
      <c r="CHS13" s="46"/>
      <c r="CHT13" s="46"/>
      <c r="CHU13" s="46"/>
      <c r="CHV13" s="46"/>
      <c r="CHW13" s="46"/>
      <c r="CHX13" s="46"/>
      <c r="CHY13" s="46"/>
      <c r="CHZ13" s="46"/>
      <c r="CIA13" s="46"/>
      <c r="CIB13" s="46"/>
      <c r="CIC13" s="46"/>
      <c r="CID13" s="46"/>
      <c r="CIE13" s="46"/>
      <c r="CIF13" s="46"/>
      <c r="CIG13" s="46"/>
      <c r="CIH13" s="46"/>
      <c r="CII13" s="46"/>
      <c r="CIJ13" s="46"/>
      <c r="CIK13" s="46"/>
      <c r="CIL13" s="46"/>
      <c r="CIM13" s="46"/>
      <c r="CIN13" s="46"/>
      <c r="CIO13" s="46"/>
      <c r="CIP13" s="46"/>
      <c r="CIQ13" s="46"/>
      <c r="CIR13" s="46"/>
      <c r="CIS13" s="46"/>
      <c r="CIT13" s="46"/>
      <c r="CIU13" s="46"/>
      <c r="CIV13" s="46"/>
      <c r="CIW13" s="46"/>
      <c r="CIX13" s="46"/>
      <c r="CIY13" s="46"/>
      <c r="CIZ13" s="46"/>
      <c r="CJA13" s="46"/>
      <c r="CJB13" s="46"/>
      <c r="CJC13" s="46"/>
      <c r="CJD13" s="46"/>
      <c r="CJE13" s="46"/>
      <c r="CJF13" s="46"/>
      <c r="CJG13" s="46"/>
      <c r="CJH13" s="46"/>
      <c r="CJI13" s="46"/>
      <c r="CJJ13" s="46"/>
      <c r="CJK13" s="46"/>
      <c r="CJL13" s="46"/>
      <c r="CJM13" s="46"/>
      <c r="CJN13" s="46"/>
      <c r="CJO13" s="46"/>
      <c r="CJP13" s="46"/>
      <c r="CJQ13" s="46"/>
      <c r="CJR13" s="46"/>
      <c r="CJS13" s="46"/>
      <c r="CJT13" s="46"/>
      <c r="CJU13" s="46"/>
      <c r="CJV13" s="46"/>
      <c r="CJW13" s="46"/>
      <c r="CJX13" s="46"/>
      <c r="CJY13" s="46"/>
      <c r="CJZ13" s="46"/>
      <c r="CKA13" s="46"/>
      <c r="CKB13" s="46"/>
      <c r="CKC13" s="46"/>
      <c r="CKD13" s="46"/>
      <c r="CKE13" s="46"/>
      <c r="CKF13" s="46"/>
      <c r="CKG13" s="46"/>
      <c r="CKH13" s="46"/>
      <c r="CKI13" s="46"/>
      <c r="CKJ13" s="46"/>
      <c r="CKK13" s="46"/>
      <c r="CKL13" s="46"/>
      <c r="CKM13" s="46"/>
      <c r="CKN13" s="46"/>
      <c r="CKO13" s="46"/>
      <c r="CKP13" s="46"/>
      <c r="CKQ13" s="46"/>
      <c r="CKR13" s="46"/>
      <c r="CKS13" s="46"/>
      <c r="CKT13" s="46"/>
      <c r="CKU13" s="46"/>
      <c r="CKV13" s="46"/>
      <c r="CKW13" s="46"/>
      <c r="CKX13" s="46"/>
      <c r="CKY13" s="46"/>
      <c r="CKZ13" s="46"/>
      <c r="CLA13" s="46"/>
      <c r="CLB13" s="46"/>
      <c r="CLC13" s="46"/>
      <c r="CLD13" s="46"/>
      <c r="CLE13" s="46"/>
      <c r="CLF13" s="46"/>
      <c r="CLG13" s="46"/>
      <c r="CLH13" s="46"/>
      <c r="CLI13" s="46"/>
      <c r="CLJ13" s="46"/>
      <c r="CLK13" s="46"/>
      <c r="CLL13" s="46"/>
      <c r="CLM13" s="46"/>
      <c r="CLN13" s="46"/>
      <c r="CLO13" s="46"/>
      <c r="CLP13" s="46"/>
      <c r="CLQ13" s="46"/>
      <c r="CLR13" s="46"/>
      <c r="CLS13" s="46"/>
      <c r="CLT13" s="46"/>
      <c r="CLU13" s="46"/>
      <c r="CLV13" s="46"/>
      <c r="CLW13" s="46"/>
      <c r="CLX13" s="46"/>
      <c r="CLY13" s="46"/>
      <c r="CLZ13" s="46"/>
      <c r="CMA13" s="46"/>
      <c r="CMB13" s="46"/>
      <c r="CMC13" s="46"/>
      <c r="CMD13" s="46"/>
      <c r="CME13" s="46"/>
      <c r="CMF13" s="46"/>
      <c r="CMG13" s="46"/>
      <c r="CMH13" s="46"/>
      <c r="CMI13" s="46"/>
      <c r="CMJ13" s="46"/>
      <c r="CMK13" s="46"/>
      <c r="CML13" s="46"/>
      <c r="CMM13" s="46"/>
      <c r="CMN13" s="46"/>
      <c r="CMO13" s="46"/>
      <c r="CMP13" s="46"/>
      <c r="CMQ13" s="46"/>
      <c r="CMR13" s="46"/>
      <c r="CMS13" s="46"/>
      <c r="CMT13" s="46"/>
      <c r="CMU13" s="46"/>
      <c r="CMV13" s="46"/>
      <c r="CMW13" s="46"/>
      <c r="CMX13" s="46"/>
      <c r="CMY13" s="46"/>
      <c r="CMZ13" s="46"/>
      <c r="CNA13" s="46"/>
      <c r="CNB13" s="46"/>
      <c r="CNC13" s="46"/>
      <c r="CND13" s="46"/>
      <c r="CNE13" s="46"/>
      <c r="CNF13" s="46"/>
      <c r="CNG13" s="46"/>
      <c r="CNH13" s="46"/>
      <c r="CNI13" s="46"/>
      <c r="CNJ13" s="46"/>
      <c r="CNK13" s="46"/>
      <c r="CNL13" s="46"/>
      <c r="CNM13" s="46"/>
      <c r="CNN13" s="46"/>
      <c r="CNO13" s="46"/>
      <c r="CNP13" s="46"/>
      <c r="CNQ13" s="46"/>
      <c r="CNR13" s="46"/>
      <c r="CNS13" s="46"/>
      <c r="CNT13" s="46"/>
      <c r="CNU13" s="46"/>
      <c r="CNV13" s="46"/>
      <c r="CNW13" s="46"/>
      <c r="CNX13" s="46"/>
      <c r="CNY13" s="46"/>
      <c r="CNZ13" s="46"/>
      <c r="COA13" s="46"/>
      <c r="COB13" s="46"/>
      <c r="COC13" s="46"/>
      <c r="COD13" s="46"/>
      <c r="COE13" s="46"/>
      <c r="COF13" s="46"/>
      <c r="COG13" s="46"/>
      <c r="COH13" s="46"/>
      <c r="COI13" s="46"/>
      <c r="COJ13" s="46"/>
      <c r="COK13" s="46"/>
      <c r="COL13" s="46"/>
      <c r="COM13" s="46"/>
      <c r="CON13" s="46"/>
      <c r="COO13" s="46"/>
      <c r="COP13" s="46"/>
      <c r="COQ13" s="46"/>
      <c r="COR13" s="46"/>
      <c r="COS13" s="46"/>
      <c r="COT13" s="46"/>
      <c r="COU13" s="46"/>
      <c r="COV13" s="46"/>
      <c r="COW13" s="46"/>
      <c r="COX13" s="46"/>
      <c r="COY13" s="46"/>
      <c r="COZ13" s="46"/>
      <c r="CPA13" s="46"/>
      <c r="CPB13" s="46"/>
      <c r="CPC13" s="46"/>
      <c r="CPD13" s="46"/>
      <c r="CPE13" s="46"/>
      <c r="CPF13" s="46"/>
      <c r="CPG13" s="46"/>
      <c r="CPH13" s="46"/>
      <c r="CPI13" s="46"/>
      <c r="CPJ13" s="46"/>
      <c r="CPK13" s="46"/>
      <c r="CPL13" s="46"/>
      <c r="CPM13" s="46"/>
      <c r="CPN13" s="46"/>
      <c r="CPO13" s="46"/>
      <c r="CPP13" s="46"/>
      <c r="CPQ13" s="46"/>
      <c r="CPR13" s="46"/>
      <c r="CPS13" s="46"/>
      <c r="CPT13" s="46"/>
      <c r="CPU13" s="46"/>
      <c r="CPV13" s="46"/>
      <c r="CPW13" s="46"/>
      <c r="CPX13" s="46"/>
      <c r="CPY13" s="46"/>
      <c r="CPZ13" s="46"/>
      <c r="CQA13" s="46"/>
      <c r="CQB13" s="46"/>
      <c r="CQC13" s="46"/>
      <c r="CQD13" s="46"/>
      <c r="CQE13" s="46"/>
      <c r="CQF13" s="46"/>
      <c r="CQG13" s="46"/>
      <c r="CQH13" s="46"/>
      <c r="CQI13" s="46"/>
      <c r="CQJ13" s="46"/>
      <c r="CQK13" s="46"/>
      <c r="CQL13" s="46"/>
      <c r="CQM13" s="46"/>
      <c r="CQN13" s="46"/>
      <c r="CQO13" s="46"/>
      <c r="CQP13" s="46"/>
      <c r="CQQ13" s="46"/>
      <c r="CQR13" s="46"/>
      <c r="CQS13" s="46"/>
      <c r="CQT13" s="46"/>
      <c r="CQU13" s="46"/>
      <c r="CQV13" s="46"/>
      <c r="CQW13" s="46"/>
      <c r="CQX13" s="46"/>
      <c r="CQY13" s="46"/>
      <c r="CQZ13" s="46"/>
      <c r="CRA13" s="46"/>
      <c r="CRB13" s="46"/>
      <c r="CRC13" s="46"/>
      <c r="CRD13" s="46"/>
      <c r="CRE13" s="46"/>
      <c r="CRF13" s="46"/>
      <c r="CRG13" s="46"/>
      <c r="CRH13" s="46"/>
      <c r="CRI13" s="46"/>
      <c r="CRJ13" s="46"/>
      <c r="CRK13" s="46"/>
      <c r="CRL13" s="46"/>
      <c r="CRM13" s="46"/>
      <c r="CRN13" s="46"/>
      <c r="CRO13" s="46"/>
      <c r="CRP13" s="46"/>
      <c r="CRQ13" s="46"/>
      <c r="CRR13" s="46"/>
      <c r="CRS13" s="46"/>
      <c r="CRT13" s="46"/>
      <c r="CRU13" s="46"/>
      <c r="CRV13" s="46"/>
      <c r="CRW13" s="46"/>
      <c r="CRX13" s="46"/>
      <c r="CRY13" s="46"/>
      <c r="CRZ13" s="46"/>
      <c r="CSA13" s="46"/>
      <c r="CSB13" s="46"/>
      <c r="CSC13" s="46"/>
      <c r="CSD13" s="46"/>
      <c r="CSE13" s="46"/>
      <c r="CSF13" s="46"/>
      <c r="CSG13" s="46"/>
      <c r="CSH13" s="46"/>
      <c r="CSI13" s="46"/>
      <c r="CSJ13" s="46"/>
      <c r="CSK13" s="46"/>
      <c r="CSL13" s="46"/>
      <c r="CSM13" s="46"/>
      <c r="CSN13" s="46"/>
      <c r="CSO13" s="46"/>
      <c r="CSP13" s="46"/>
      <c r="CSQ13" s="46"/>
      <c r="CSR13" s="46"/>
      <c r="CSS13" s="46"/>
      <c r="CST13" s="46"/>
      <c r="CSU13" s="46"/>
      <c r="CSV13" s="46"/>
      <c r="CSW13" s="46"/>
      <c r="CSX13" s="46"/>
      <c r="CSY13" s="46"/>
      <c r="CSZ13" s="46"/>
      <c r="CTA13" s="46"/>
      <c r="CTB13" s="46"/>
      <c r="CTC13" s="46"/>
      <c r="CTD13" s="46"/>
      <c r="CTE13" s="46"/>
      <c r="CTF13" s="46"/>
      <c r="CTG13" s="46"/>
      <c r="CTH13" s="46"/>
      <c r="CTI13" s="46"/>
      <c r="CTJ13" s="46"/>
      <c r="CTK13" s="46"/>
      <c r="CTL13" s="46"/>
      <c r="CTM13" s="46"/>
      <c r="CTN13" s="46"/>
      <c r="CTO13" s="46"/>
      <c r="CTP13" s="46"/>
      <c r="CTQ13" s="46"/>
      <c r="CTR13" s="46"/>
      <c r="CTS13" s="46"/>
      <c r="CTT13" s="46"/>
      <c r="CTU13" s="46"/>
      <c r="CTV13" s="46"/>
      <c r="CTW13" s="46"/>
      <c r="CTX13" s="46"/>
      <c r="CTY13" s="46"/>
      <c r="CTZ13" s="46"/>
      <c r="CUA13" s="46"/>
      <c r="CUB13" s="46"/>
      <c r="CUC13" s="46"/>
      <c r="CUD13" s="46"/>
      <c r="CUE13" s="46"/>
      <c r="CUF13" s="46"/>
      <c r="CUG13" s="46"/>
      <c r="CUH13" s="46"/>
      <c r="CUI13" s="46"/>
      <c r="CUJ13" s="46"/>
      <c r="CUK13" s="46"/>
      <c r="CUL13" s="46"/>
      <c r="CUM13" s="46"/>
      <c r="CUN13" s="46"/>
      <c r="CUO13" s="46"/>
      <c r="CUP13" s="46"/>
      <c r="CUQ13" s="46"/>
      <c r="CUR13" s="46"/>
      <c r="CUS13" s="46"/>
      <c r="CUT13" s="46"/>
      <c r="CUU13" s="46"/>
      <c r="CUV13" s="46"/>
      <c r="CUW13" s="46"/>
      <c r="CUX13" s="46"/>
      <c r="CUY13" s="46"/>
      <c r="CUZ13" s="46"/>
      <c r="CVA13" s="46"/>
      <c r="CVB13" s="46"/>
      <c r="CVC13" s="46"/>
      <c r="CVD13" s="46"/>
      <c r="CVE13" s="46"/>
      <c r="CVF13" s="46"/>
      <c r="CVG13" s="46"/>
      <c r="CVH13" s="46"/>
      <c r="CVI13" s="46"/>
      <c r="CVJ13" s="46"/>
      <c r="CVK13" s="46"/>
      <c r="CVL13" s="46"/>
      <c r="CVM13" s="46"/>
      <c r="CVN13" s="46"/>
      <c r="CVO13" s="46"/>
      <c r="CVP13" s="46"/>
      <c r="CVQ13" s="46"/>
      <c r="CVR13" s="46"/>
      <c r="CVS13" s="46"/>
      <c r="CVT13" s="46"/>
      <c r="CVU13" s="46"/>
      <c r="CVV13" s="46"/>
      <c r="CVW13" s="46"/>
      <c r="CVX13" s="46"/>
      <c r="CVY13" s="46"/>
      <c r="CVZ13" s="46"/>
      <c r="CWA13" s="46"/>
      <c r="CWB13" s="46"/>
      <c r="CWC13" s="46"/>
      <c r="CWD13" s="46"/>
      <c r="CWE13" s="46"/>
      <c r="CWF13" s="46"/>
      <c r="CWG13" s="46"/>
      <c r="CWH13" s="46"/>
      <c r="CWI13" s="46"/>
      <c r="CWJ13" s="46"/>
      <c r="CWK13" s="46"/>
      <c r="CWL13" s="46"/>
      <c r="CWM13" s="46"/>
      <c r="CWN13" s="46"/>
      <c r="CWO13" s="46"/>
      <c r="CWP13" s="46"/>
      <c r="CWQ13" s="46"/>
      <c r="CWR13" s="46"/>
      <c r="CWS13" s="46"/>
      <c r="CWT13" s="46"/>
      <c r="CWU13" s="46"/>
      <c r="CWV13" s="46"/>
      <c r="CWW13" s="46"/>
      <c r="CWX13" s="46"/>
      <c r="CWY13" s="46"/>
      <c r="CWZ13" s="46"/>
      <c r="CXA13" s="46"/>
      <c r="CXB13" s="46"/>
      <c r="CXC13" s="46"/>
      <c r="CXD13" s="46"/>
      <c r="CXE13" s="46"/>
      <c r="CXF13" s="46"/>
      <c r="CXG13" s="46"/>
      <c r="CXH13" s="46"/>
      <c r="CXI13" s="46"/>
      <c r="CXJ13" s="46"/>
      <c r="CXK13" s="46"/>
      <c r="CXL13" s="46"/>
      <c r="CXM13" s="46"/>
      <c r="CXN13" s="46"/>
      <c r="CXO13" s="46"/>
      <c r="CXP13" s="46"/>
      <c r="CXQ13" s="46"/>
      <c r="CXR13" s="46"/>
      <c r="CXS13" s="46"/>
      <c r="CXT13" s="46"/>
      <c r="CXU13" s="46"/>
      <c r="CXV13" s="46"/>
      <c r="CXW13" s="46"/>
      <c r="CXX13" s="46"/>
      <c r="CXY13" s="46"/>
      <c r="CXZ13" s="46"/>
      <c r="CYA13" s="46"/>
      <c r="CYB13" s="46"/>
      <c r="CYC13" s="46"/>
      <c r="CYD13" s="46"/>
      <c r="CYE13" s="46"/>
      <c r="CYF13" s="46"/>
      <c r="CYG13" s="46"/>
      <c r="CYH13" s="46"/>
      <c r="CYI13" s="46"/>
      <c r="CYJ13" s="46"/>
      <c r="CYK13" s="46"/>
      <c r="CYL13" s="46"/>
      <c r="CYM13" s="46"/>
      <c r="CYN13" s="46"/>
      <c r="CYO13" s="46"/>
      <c r="CYP13" s="46"/>
      <c r="CYQ13" s="46"/>
      <c r="CYR13" s="46"/>
      <c r="CYS13" s="46"/>
      <c r="CYT13" s="46"/>
      <c r="CYU13" s="46"/>
      <c r="CYV13" s="46"/>
      <c r="CYW13" s="46"/>
      <c r="CYX13" s="46"/>
      <c r="CYY13" s="46"/>
      <c r="CYZ13" s="46"/>
      <c r="CZA13" s="46"/>
      <c r="CZB13" s="46"/>
      <c r="CZC13" s="46"/>
      <c r="CZD13" s="46"/>
      <c r="CZE13" s="46"/>
      <c r="CZF13" s="46"/>
      <c r="CZG13" s="46"/>
      <c r="CZH13" s="46"/>
      <c r="CZI13" s="46"/>
      <c r="CZJ13" s="46"/>
      <c r="CZK13" s="46"/>
      <c r="CZL13" s="46"/>
      <c r="CZM13" s="46"/>
      <c r="CZN13" s="46"/>
      <c r="CZO13" s="46"/>
      <c r="CZP13" s="46"/>
      <c r="CZQ13" s="46"/>
      <c r="CZR13" s="46"/>
      <c r="CZS13" s="46"/>
      <c r="CZT13" s="46"/>
      <c r="CZU13" s="46"/>
      <c r="CZV13" s="46"/>
      <c r="CZW13" s="46"/>
      <c r="CZX13" s="46"/>
      <c r="CZY13" s="46"/>
      <c r="CZZ13" s="46"/>
      <c r="DAA13" s="46"/>
      <c r="DAB13" s="46"/>
      <c r="DAC13" s="46"/>
      <c r="DAD13" s="46"/>
      <c r="DAE13" s="46"/>
      <c r="DAF13" s="46"/>
      <c r="DAG13" s="46"/>
      <c r="DAH13" s="46"/>
      <c r="DAI13" s="46"/>
      <c r="DAJ13" s="46"/>
      <c r="DAK13" s="46"/>
      <c r="DAL13" s="46"/>
      <c r="DAM13" s="46"/>
      <c r="DAN13" s="46"/>
      <c r="DAO13" s="46"/>
      <c r="DAP13" s="46"/>
      <c r="DAQ13" s="46"/>
      <c r="DAR13" s="46"/>
      <c r="DAS13" s="46"/>
      <c r="DAT13" s="46"/>
      <c r="DAU13" s="46"/>
      <c r="DAV13" s="46"/>
      <c r="DAW13" s="46"/>
      <c r="DAX13" s="46"/>
      <c r="DAY13" s="46"/>
      <c r="DAZ13" s="46"/>
      <c r="DBA13" s="46"/>
      <c r="DBB13" s="46"/>
      <c r="DBC13" s="46"/>
      <c r="DBD13" s="46"/>
      <c r="DBE13" s="46"/>
      <c r="DBF13" s="46"/>
      <c r="DBG13" s="46"/>
      <c r="DBH13" s="46"/>
      <c r="DBI13" s="46"/>
      <c r="DBJ13" s="46"/>
      <c r="DBK13" s="46"/>
      <c r="DBL13" s="46"/>
      <c r="DBM13" s="46"/>
      <c r="DBN13" s="46"/>
      <c r="DBO13" s="46"/>
      <c r="DBP13" s="46"/>
      <c r="DBQ13" s="46"/>
      <c r="DBR13" s="46"/>
      <c r="DBS13" s="46"/>
      <c r="DBT13" s="46"/>
      <c r="DBU13" s="46"/>
      <c r="DBV13" s="46"/>
      <c r="DBW13" s="46"/>
      <c r="DBX13" s="46"/>
      <c r="DBY13" s="46"/>
      <c r="DBZ13" s="46"/>
      <c r="DCA13" s="46"/>
      <c r="DCB13" s="46"/>
      <c r="DCC13" s="46"/>
      <c r="DCD13" s="46"/>
      <c r="DCE13" s="46"/>
      <c r="DCF13" s="46"/>
      <c r="DCG13" s="46"/>
      <c r="DCH13" s="46"/>
      <c r="DCI13" s="46"/>
      <c r="DCJ13" s="46"/>
      <c r="DCK13" s="46"/>
      <c r="DCL13" s="46"/>
      <c r="DCM13" s="46"/>
      <c r="DCN13" s="46"/>
      <c r="DCO13" s="46"/>
      <c r="DCP13" s="46"/>
      <c r="DCQ13" s="46"/>
      <c r="DCR13" s="46"/>
      <c r="DCS13" s="46"/>
      <c r="DCT13" s="46"/>
      <c r="DCU13" s="46"/>
      <c r="DCV13" s="46"/>
      <c r="DCW13" s="46"/>
      <c r="DCX13" s="46"/>
      <c r="DCY13" s="46"/>
      <c r="DCZ13" s="46"/>
      <c r="DDA13" s="46"/>
      <c r="DDB13" s="46"/>
      <c r="DDC13" s="46"/>
      <c r="DDD13" s="46"/>
      <c r="DDE13" s="46"/>
      <c r="DDF13" s="46"/>
      <c r="DDG13" s="46"/>
      <c r="DDH13" s="46"/>
      <c r="DDI13" s="46"/>
      <c r="DDJ13" s="46"/>
      <c r="DDK13" s="46"/>
      <c r="DDL13" s="46"/>
      <c r="DDM13" s="46"/>
      <c r="DDN13" s="46"/>
      <c r="DDO13" s="46"/>
      <c r="DDP13" s="46"/>
      <c r="DDQ13" s="46"/>
      <c r="DDR13" s="46"/>
      <c r="DDS13" s="46"/>
      <c r="DDT13" s="46"/>
      <c r="DDU13" s="46"/>
      <c r="DDV13" s="46"/>
      <c r="DDW13" s="46"/>
      <c r="DDX13" s="46"/>
      <c r="DDY13" s="46"/>
      <c r="DDZ13" s="46"/>
      <c r="DEA13" s="46"/>
      <c r="DEB13" s="46"/>
      <c r="DEC13" s="46"/>
      <c r="DED13" s="46"/>
      <c r="DEE13" s="46"/>
      <c r="DEF13" s="46"/>
      <c r="DEG13" s="46"/>
      <c r="DEH13" s="46"/>
      <c r="DEI13" s="46"/>
      <c r="DEJ13" s="46"/>
      <c r="DEK13" s="46"/>
      <c r="DEL13" s="46"/>
      <c r="DEM13" s="46"/>
      <c r="DEN13" s="46"/>
      <c r="DEO13" s="46"/>
      <c r="DEP13" s="46"/>
      <c r="DEQ13" s="46"/>
      <c r="DER13" s="46"/>
      <c r="DES13" s="46"/>
      <c r="DET13" s="46"/>
      <c r="DEU13" s="46"/>
      <c r="DEV13" s="46"/>
      <c r="DEW13" s="46"/>
      <c r="DEX13" s="46"/>
      <c r="DEY13" s="46"/>
      <c r="DEZ13" s="46"/>
      <c r="DFA13" s="46"/>
      <c r="DFB13" s="46"/>
      <c r="DFC13" s="46"/>
      <c r="DFD13" s="46"/>
      <c r="DFE13" s="46"/>
      <c r="DFF13" s="46"/>
      <c r="DFG13" s="46"/>
      <c r="DFH13" s="46"/>
      <c r="DFI13" s="46"/>
      <c r="DFJ13" s="46"/>
      <c r="DFK13" s="46"/>
      <c r="DFL13" s="46"/>
      <c r="DFM13" s="46"/>
      <c r="DFN13" s="46"/>
      <c r="DFO13" s="46"/>
      <c r="DFP13" s="46"/>
      <c r="DFQ13" s="46"/>
      <c r="DFR13" s="46"/>
      <c r="DFS13" s="46"/>
      <c r="DFT13" s="46"/>
      <c r="DFU13" s="46"/>
      <c r="DFV13" s="46"/>
      <c r="DFW13" s="46"/>
      <c r="DFX13" s="46"/>
      <c r="DFY13" s="46"/>
      <c r="DFZ13" s="46"/>
      <c r="DGA13" s="46"/>
      <c r="DGB13" s="46"/>
      <c r="DGC13" s="46"/>
      <c r="DGD13" s="46"/>
      <c r="DGE13" s="46"/>
      <c r="DGF13" s="46"/>
      <c r="DGG13" s="46"/>
      <c r="DGH13" s="46"/>
      <c r="DGI13" s="46"/>
      <c r="DGJ13" s="46"/>
      <c r="DGK13" s="46"/>
      <c r="DGL13" s="46"/>
      <c r="DGM13" s="46"/>
      <c r="DGN13" s="46"/>
      <c r="DGO13" s="46"/>
      <c r="DGP13" s="46"/>
      <c r="DGQ13" s="46"/>
      <c r="DGR13" s="46"/>
      <c r="DGS13" s="46"/>
      <c r="DGT13" s="46"/>
      <c r="DGU13" s="46"/>
      <c r="DGV13" s="46"/>
      <c r="DGW13" s="46"/>
      <c r="DGX13" s="46"/>
      <c r="DGY13" s="46"/>
      <c r="DGZ13" s="46"/>
      <c r="DHA13" s="46"/>
      <c r="DHB13" s="46"/>
      <c r="DHC13" s="46"/>
      <c r="DHD13" s="46"/>
      <c r="DHE13" s="46"/>
      <c r="DHF13" s="46"/>
      <c r="DHG13" s="46"/>
      <c r="DHH13" s="46"/>
      <c r="DHI13" s="46"/>
      <c r="DHJ13" s="46"/>
      <c r="DHK13" s="46"/>
      <c r="DHL13" s="46"/>
      <c r="DHM13" s="46"/>
      <c r="DHN13" s="46"/>
      <c r="DHO13" s="46"/>
      <c r="DHP13" s="46"/>
      <c r="DHQ13" s="46"/>
      <c r="DHR13" s="46"/>
      <c r="DHS13" s="46"/>
      <c r="DHT13" s="46"/>
      <c r="DHU13" s="46"/>
      <c r="DHV13" s="46"/>
      <c r="DHW13" s="46"/>
      <c r="DHX13" s="46"/>
      <c r="DHY13" s="46"/>
      <c r="DHZ13" s="46"/>
      <c r="DIA13" s="46"/>
      <c r="DIB13" s="46"/>
      <c r="DIC13" s="46"/>
      <c r="DID13" s="46"/>
      <c r="DIE13" s="46"/>
      <c r="DIF13" s="46"/>
      <c r="DIG13" s="46"/>
      <c r="DIH13" s="46"/>
      <c r="DII13" s="46"/>
      <c r="DIJ13" s="46"/>
      <c r="DIK13" s="46"/>
      <c r="DIL13" s="46"/>
      <c r="DIM13" s="46"/>
      <c r="DIN13" s="46"/>
      <c r="DIO13" s="46"/>
      <c r="DIP13" s="46"/>
      <c r="DIQ13" s="46"/>
      <c r="DIR13" s="46"/>
      <c r="DIS13" s="46"/>
      <c r="DIT13" s="46"/>
      <c r="DIU13" s="46"/>
      <c r="DIV13" s="46"/>
      <c r="DIW13" s="46"/>
      <c r="DIX13" s="46"/>
      <c r="DIY13" s="46"/>
      <c r="DIZ13" s="46"/>
      <c r="DJA13" s="46"/>
      <c r="DJB13" s="46"/>
      <c r="DJC13" s="46"/>
      <c r="DJD13" s="46"/>
      <c r="DJE13" s="46"/>
      <c r="DJF13" s="46"/>
      <c r="DJG13" s="46"/>
      <c r="DJH13" s="46"/>
      <c r="DJI13" s="46"/>
      <c r="DJJ13" s="46"/>
      <c r="DJK13" s="46"/>
      <c r="DJL13" s="46"/>
      <c r="DJM13" s="46"/>
      <c r="DJN13" s="46"/>
      <c r="DJO13" s="46"/>
      <c r="DJP13" s="46"/>
      <c r="DJQ13" s="46"/>
      <c r="DJR13" s="46"/>
      <c r="DJS13" s="46"/>
      <c r="DJT13" s="46"/>
      <c r="DJU13" s="46"/>
      <c r="DJV13" s="46"/>
      <c r="DJW13" s="46"/>
      <c r="DJX13" s="46"/>
      <c r="DJY13" s="46"/>
      <c r="DJZ13" s="46"/>
      <c r="DKA13" s="46"/>
      <c r="DKB13" s="46"/>
      <c r="DKC13" s="46"/>
      <c r="DKD13" s="46"/>
      <c r="DKE13" s="46"/>
      <c r="DKF13" s="46"/>
      <c r="DKG13" s="46"/>
      <c r="DKH13" s="46"/>
      <c r="DKI13" s="46"/>
      <c r="DKJ13" s="46"/>
      <c r="DKK13" s="46"/>
      <c r="DKL13" s="46"/>
      <c r="DKM13" s="46"/>
      <c r="DKN13" s="46"/>
      <c r="DKO13" s="46"/>
      <c r="DKP13" s="46"/>
      <c r="DKQ13" s="46"/>
      <c r="DKR13" s="46"/>
      <c r="DKS13" s="46"/>
      <c r="DKT13" s="46"/>
      <c r="DKU13" s="46"/>
      <c r="DKV13" s="46"/>
      <c r="DKW13" s="46"/>
      <c r="DKX13" s="46"/>
      <c r="DKY13" s="46"/>
      <c r="DKZ13" s="46"/>
      <c r="DLA13" s="46"/>
      <c r="DLB13" s="46"/>
      <c r="DLC13" s="46"/>
      <c r="DLD13" s="46"/>
      <c r="DLE13" s="46"/>
      <c r="DLF13" s="46"/>
      <c r="DLG13" s="46"/>
      <c r="DLH13" s="46"/>
      <c r="DLI13" s="46"/>
      <c r="DLJ13" s="46"/>
      <c r="DLK13" s="46"/>
      <c r="DLL13" s="46"/>
      <c r="DLM13" s="46"/>
      <c r="DLN13" s="46"/>
      <c r="DLO13" s="46"/>
      <c r="DLP13" s="46"/>
      <c r="DLQ13" s="46"/>
      <c r="DLR13" s="46"/>
      <c r="DLS13" s="46"/>
      <c r="DLT13" s="46"/>
      <c r="DLU13" s="46"/>
      <c r="DLV13" s="46"/>
      <c r="DLW13" s="46"/>
      <c r="DLX13" s="46"/>
      <c r="DLY13" s="46"/>
      <c r="DLZ13" s="46"/>
      <c r="DMA13" s="46"/>
      <c r="DMB13" s="46"/>
      <c r="DMC13" s="46"/>
      <c r="DMD13" s="46"/>
      <c r="DME13" s="46"/>
      <c r="DMF13" s="46"/>
      <c r="DMG13" s="46"/>
      <c r="DMH13" s="46"/>
      <c r="DMI13" s="46"/>
      <c r="DMJ13" s="46"/>
      <c r="DMK13" s="46"/>
      <c r="DML13" s="46"/>
      <c r="DMM13" s="46"/>
      <c r="DMN13" s="46"/>
      <c r="DMO13" s="46"/>
      <c r="DMP13" s="46"/>
      <c r="DMQ13" s="46"/>
      <c r="DMR13" s="46"/>
      <c r="DMS13" s="46"/>
      <c r="DMT13" s="46"/>
      <c r="DMU13" s="46"/>
      <c r="DMV13" s="46"/>
      <c r="DMW13" s="46"/>
      <c r="DMX13" s="46"/>
      <c r="DMY13" s="46"/>
      <c r="DMZ13" s="46"/>
      <c r="DNA13" s="46"/>
      <c r="DNB13" s="46"/>
      <c r="DNC13" s="46"/>
      <c r="DND13" s="46"/>
      <c r="DNE13" s="46"/>
      <c r="DNF13" s="46"/>
      <c r="DNG13" s="46"/>
      <c r="DNH13" s="46"/>
      <c r="DNI13" s="46"/>
      <c r="DNJ13" s="46"/>
      <c r="DNK13" s="46"/>
      <c r="DNL13" s="46"/>
      <c r="DNM13" s="46"/>
      <c r="DNN13" s="46"/>
      <c r="DNO13" s="46"/>
      <c r="DNP13" s="46"/>
      <c r="DNQ13" s="46"/>
      <c r="DNR13" s="46"/>
      <c r="DNS13" s="46"/>
      <c r="DNT13" s="46"/>
      <c r="DNU13" s="46"/>
      <c r="DNV13" s="46"/>
      <c r="DNW13" s="46"/>
      <c r="DNX13" s="46"/>
      <c r="DNY13" s="46"/>
      <c r="DNZ13" s="46"/>
      <c r="DOA13" s="46"/>
      <c r="DOB13" s="46"/>
      <c r="DOC13" s="46"/>
      <c r="DOD13" s="46"/>
      <c r="DOE13" s="46"/>
      <c r="DOF13" s="46"/>
      <c r="DOG13" s="46"/>
      <c r="DOH13" s="46"/>
      <c r="DOI13" s="46"/>
      <c r="DOJ13" s="46"/>
      <c r="DOK13" s="46"/>
      <c r="DOL13" s="46"/>
      <c r="DOM13" s="46"/>
      <c r="DON13" s="46"/>
      <c r="DOO13" s="46"/>
      <c r="DOP13" s="46"/>
      <c r="DOQ13" s="46"/>
      <c r="DOR13" s="46"/>
      <c r="DOS13" s="46"/>
      <c r="DOT13" s="46"/>
      <c r="DOU13" s="46"/>
      <c r="DOV13" s="46"/>
      <c r="DOW13" s="46"/>
      <c r="DOX13" s="46"/>
      <c r="DOY13" s="46"/>
      <c r="DOZ13" s="46"/>
      <c r="DPA13" s="46"/>
      <c r="DPB13" s="46"/>
      <c r="DPC13" s="46"/>
      <c r="DPD13" s="46"/>
      <c r="DPE13" s="46"/>
      <c r="DPF13" s="46"/>
      <c r="DPG13" s="46"/>
      <c r="DPH13" s="46"/>
      <c r="DPI13" s="46"/>
      <c r="DPJ13" s="46"/>
      <c r="DPK13" s="46"/>
      <c r="DPL13" s="46"/>
      <c r="DPM13" s="46"/>
      <c r="DPN13" s="46"/>
      <c r="DPO13" s="46"/>
      <c r="DPP13" s="46"/>
      <c r="DPQ13" s="46"/>
      <c r="DPR13" s="46"/>
      <c r="DPS13" s="46"/>
      <c r="DPT13" s="46"/>
      <c r="DPU13" s="46"/>
      <c r="DPV13" s="46"/>
      <c r="DPW13" s="46"/>
      <c r="DPX13" s="46"/>
      <c r="DPY13" s="46"/>
      <c r="DPZ13" s="46"/>
      <c r="DQA13" s="46"/>
      <c r="DQB13" s="46"/>
      <c r="DQC13" s="46"/>
      <c r="DQD13" s="46"/>
      <c r="DQE13" s="46"/>
      <c r="DQF13" s="46"/>
      <c r="DQG13" s="46"/>
      <c r="DQH13" s="46"/>
      <c r="DQI13" s="46"/>
      <c r="DQJ13" s="46"/>
      <c r="DQK13" s="46"/>
      <c r="DQL13" s="46"/>
      <c r="DQM13" s="46"/>
      <c r="DQN13" s="46"/>
      <c r="DQO13" s="46"/>
      <c r="DQP13" s="46"/>
      <c r="DQQ13" s="46"/>
      <c r="DQR13" s="46"/>
      <c r="DQS13" s="46"/>
      <c r="DQT13" s="46"/>
      <c r="DQU13" s="46"/>
      <c r="DQV13" s="46"/>
      <c r="DQW13" s="46"/>
      <c r="DQX13" s="46"/>
      <c r="DQY13" s="46"/>
      <c r="DQZ13" s="46"/>
      <c r="DRA13" s="46"/>
      <c r="DRB13" s="46"/>
      <c r="DRC13" s="46"/>
      <c r="DRD13" s="46"/>
      <c r="DRE13" s="46"/>
      <c r="DRF13" s="46"/>
      <c r="DRG13" s="46"/>
      <c r="DRH13" s="46"/>
      <c r="DRI13" s="46"/>
      <c r="DRJ13" s="46"/>
      <c r="DRK13" s="46"/>
      <c r="DRL13" s="46"/>
      <c r="DRM13" s="46"/>
      <c r="DRN13" s="46"/>
      <c r="DRO13" s="46"/>
      <c r="DRP13" s="46"/>
      <c r="DRQ13" s="46"/>
      <c r="DRR13" s="46"/>
      <c r="DRS13" s="46"/>
      <c r="DRT13" s="46"/>
      <c r="DRU13" s="46"/>
      <c r="DRV13" s="46"/>
      <c r="DRW13" s="46"/>
      <c r="DRX13" s="46"/>
      <c r="DRY13" s="46"/>
      <c r="DRZ13" s="46"/>
      <c r="DSA13" s="46"/>
      <c r="DSB13" s="46"/>
      <c r="DSC13" s="46"/>
      <c r="DSD13" s="46"/>
      <c r="DSE13" s="46"/>
      <c r="DSF13" s="46"/>
      <c r="DSG13" s="46"/>
      <c r="DSH13" s="46"/>
      <c r="DSI13" s="46"/>
      <c r="DSJ13" s="46"/>
      <c r="DSK13" s="46"/>
      <c r="DSL13" s="46"/>
      <c r="DSM13" s="46"/>
      <c r="DSN13" s="46"/>
      <c r="DSO13" s="46"/>
      <c r="DSP13" s="46"/>
      <c r="DSQ13" s="46"/>
      <c r="DSR13" s="46"/>
      <c r="DSS13" s="46"/>
      <c r="DST13" s="46"/>
      <c r="DSU13" s="46"/>
      <c r="DSV13" s="46"/>
      <c r="DSW13" s="46"/>
      <c r="DSX13" s="46"/>
      <c r="DSY13" s="46"/>
      <c r="DSZ13" s="46"/>
      <c r="DTA13" s="46"/>
      <c r="DTB13" s="46"/>
      <c r="DTC13" s="46"/>
      <c r="DTD13" s="46"/>
      <c r="DTE13" s="46"/>
      <c r="DTF13" s="46"/>
      <c r="DTG13" s="46"/>
      <c r="DTH13" s="46"/>
      <c r="DTI13" s="46"/>
      <c r="DTJ13" s="46"/>
      <c r="DTK13" s="46"/>
      <c r="DTL13" s="46"/>
      <c r="DTM13" s="46"/>
      <c r="DTN13" s="46"/>
      <c r="DTO13" s="46"/>
      <c r="DTP13" s="46"/>
      <c r="DTQ13" s="46"/>
      <c r="DTR13" s="46"/>
      <c r="DTS13" s="46"/>
      <c r="DTT13" s="46"/>
      <c r="DTU13" s="46"/>
      <c r="DTV13" s="46"/>
      <c r="DTW13" s="46"/>
      <c r="DTX13" s="46"/>
      <c r="DTY13" s="46"/>
      <c r="DTZ13" s="46"/>
      <c r="DUA13" s="46"/>
      <c r="DUB13" s="46"/>
      <c r="DUC13" s="46"/>
      <c r="DUD13" s="46"/>
      <c r="DUE13" s="46"/>
      <c r="DUF13" s="46"/>
      <c r="DUG13" s="46"/>
      <c r="DUH13" s="46"/>
      <c r="DUI13" s="46"/>
      <c r="DUJ13" s="46"/>
      <c r="DUK13" s="46"/>
      <c r="DUL13" s="46"/>
      <c r="DUM13" s="46"/>
      <c r="DUN13" s="46"/>
      <c r="DUO13" s="46"/>
      <c r="DUP13" s="46"/>
      <c r="DUQ13" s="46"/>
      <c r="DUR13" s="46"/>
      <c r="DUS13" s="46"/>
      <c r="DUT13" s="46"/>
      <c r="DUU13" s="46"/>
      <c r="DUV13" s="46"/>
      <c r="DUW13" s="46"/>
      <c r="DUX13" s="46"/>
      <c r="DUY13" s="46"/>
      <c r="DUZ13" s="46"/>
      <c r="DVA13" s="46"/>
      <c r="DVB13" s="46"/>
      <c r="DVC13" s="46"/>
      <c r="DVD13" s="46"/>
      <c r="DVE13" s="46"/>
      <c r="DVF13" s="46"/>
      <c r="DVG13" s="46"/>
      <c r="DVH13" s="46"/>
      <c r="DVI13" s="46"/>
      <c r="DVJ13" s="46"/>
      <c r="DVK13" s="46"/>
      <c r="DVL13" s="46"/>
      <c r="DVM13" s="46"/>
      <c r="DVN13" s="46"/>
      <c r="DVO13" s="46"/>
      <c r="DVP13" s="46"/>
      <c r="DVQ13" s="46"/>
      <c r="DVR13" s="46"/>
      <c r="DVS13" s="46"/>
      <c r="DVT13" s="46"/>
      <c r="DVU13" s="46"/>
      <c r="DVV13" s="46"/>
      <c r="DVW13" s="46"/>
      <c r="DVX13" s="46"/>
      <c r="DVY13" s="46"/>
      <c r="DVZ13" s="46"/>
      <c r="DWA13" s="46"/>
      <c r="DWB13" s="46"/>
      <c r="DWC13" s="46"/>
      <c r="DWD13" s="46"/>
      <c r="DWE13" s="46"/>
      <c r="DWF13" s="46"/>
      <c r="DWG13" s="46"/>
      <c r="DWH13" s="46"/>
      <c r="DWI13" s="46"/>
      <c r="DWJ13" s="46"/>
      <c r="DWK13" s="46"/>
      <c r="DWL13" s="46"/>
      <c r="DWM13" s="46"/>
      <c r="DWN13" s="46"/>
      <c r="DWO13" s="46"/>
      <c r="DWP13" s="46"/>
      <c r="DWQ13" s="46"/>
      <c r="DWR13" s="46"/>
      <c r="DWS13" s="46"/>
      <c r="DWT13" s="46"/>
      <c r="DWU13" s="46"/>
      <c r="DWV13" s="46"/>
      <c r="DWW13" s="46"/>
      <c r="DWX13" s="46"/>
      <c r="DWY13" s="46"/>
      <c r="DWZ13" s="46"/>
      <c r="DXA13" s="46"/>
      <c r="DXB13" s="46"/>
      <c r="DXC13" s="46"/>
      <c r="DXD13" s="46"/>
      <c r="DXE13" s="46"/>
      <c r="DXF13" s="46"/>
      <c r="DXG13" s="46"/>
      <c r="DXH13" s="46"/>
      <c r="DXI13" s="46"/>
      <c r="DXJ13" s="46"/>
      <c r="DXK13" s="46"/>
      <c r="DXL13" s="46"/>
      <c r="DXM13" s="46"/>
      <c r="DXN13" s="46"/>
      <c r="DXO13" s="46"/>
      <c r="DXP13" s="46"/>
      <c r="DXQ13" s="46"/>
      <c r="DXR13" s="46"/>
      <c r="DXS13" s="46"/>
      <c r="DXT13" s="46"/>
      <c r="DXU13" s="46"/>
      <c r="DXV13" s="46"/>
      <c r="DXW13" s="46"/>
      <c r="DXX13" s="46"/>
      <c r="DXY13" s="46"/>
      <c r="DXZ13" s="46"/>
      <c r="DYA13" s="46"/>
      <c r="DYB13" s="46"/>
      <c r="DYC13" s="46"/>
      <c r="DYD13" s="46"/>
      <c r="DYE13" s="46"/>
      <c r="DYF13" s="46"/>
      <c r="DYG13" s="46"/>
      <c r="DYH13" s="46"/>
      <c r="DYI13" s="46"/>
      <c r="DYJ13" s="46"/>
      <c r="DYK13" s="46"/>
      <c r="DYL13" s="46"/>
      <c r="DYM13" s="46"/>
      <c r="DYN13" s="46"/>
      <c r="DYO13" s="46"/>
      <c r="DYP13" s="46"/>
      <c r="DYQ13" s="46"/>
      <c r="DYR13" s="46"/>
      <c r="DYS13" s="46"/>
      <c r="DYT13" s="46"/>
      <c r="DYU13" s="46"/>
      <c r="DYV13" s="46"/>
      <c r="DYW13" s="46"/>
      <c r="DYX13" s="46"/>
      <c r="DYY13" s="46"/>
      <c r="DYZ13" s="46"/>
      <c r="DZA13" s="46"/>
      <c r="DZB13" s="46"/>
      <c r="DZC13" s="46"/>
      <c r="DZD13" s="46"/>
      <c r="DZE13" s="46"/>
      <c r="DZF13" s="46"/>
      <c r="DZG13" s="46"/>
      <c r="DZH13" s="46"/>
      <c r="DZI13" s="46"/>
      <c r="DZJ13" s="46"/>
      <c r="DZK13" s="46"/>
      <c r="DZL13" s="46"/>
      <c r="DZM13" s="46"/>
      <c r="DZN13" s="46"/>
      <c r="DZO13" s="46"/>
      <c r="DZP13" s="46"/>
      <c r="DZQ13" s="46"/>
      <c r="DZR13" s="46"/>
      <c r="DZS13" s="46"/>
      <c r="DZT13" s="46"/>
      <c r="DZU13" s="46"/>
      <c r="DZV13" s="46"/>
      <c r="DZW13" s="46"/>
      <c r="DZX13" s="46"/>
      <c r="DZY13" s="46"/>
      <c r="DZZ13" s="46"/>
      <c r="EAA13" s="46"/>
      <c r="EAB13" s="46"/>
      <c r="EAC13" s="46"/>
      <c r="EAD13" s="46"/>
      <c r="EAE13" s="46"/>
      <c r="EAF13" s="46"/>
      <c r="EAG13" s="46"/>
      <c r="EAH13" s="46"/>
      <c r="EAI13" s="46"/>
      <c r="EAJ13" s="46"/>
      <c r="EAK13" s="46"/>
      <c r="EAL13" s="46"/>
      <c r="EAM13" s="46"/>
      <c r="EAN13" s="46"/>
      <c r="EAO13" s="46"/>
      <c r="EAP13" s="46"/>
      <c r="EAQ13" s="46"/>
      <c r="EAR13" s="46"/>
      <c r="EAS13" s="46"/>
      <c r="EAT13" s="46"/>
      <c r="EAU13" s="46"/>
      <c r="EAV13" s="46"/>
      <c r="EAW13" s="46"/>
      <c r="EAX13" s="46"/>
      <c r="EAY13" s="46"/>
      <c r="EAZ13" s="46"/>
      <c r="EBA13" s="46"/>
      <c r="EBB13" s="46"/>
      <c r="EBC13" s="46"/>
      <c r="EBD13" s="46"/>
      <c r="EBE13" s="46"/>
      <c r="EBF13" s="46"/>
      <c r="EBG13" s="46"/>
      <c r="EBH13" s="46"/>
      <c r="EBI13" s="46"/>
      <c r="EBJ13" s="46"/>
      <c r="EBK13" s="46"/>
      <c r="EBL13" s="46"/>
      <c r="EBM13" s="46"/>
      <c r="EBN13" s="46"/>
      <c r="EBO13" s="46"/>
      <c r="EBP13" s="46"/>
      <c r="EBQ13" s="46"/>
      <c r="EBR13" s="46"/>
      <c r="EBS13" s="46"/>
      <c r="EBT13" s="46"/>
      <c r="EBU13" s="46"/>
      <c r="EBV13" s="46"/>
      <c r="EBW13" s="46"/>
      <c r="EBX13" s="46"/>
      <c r="EBY13" s="46"/>
      <c r="EBZ13" s="46"/>
      <c r="ECA13" s="46"/>
      <c r="ECB13" s="46"/>
      <c r="ECC13" s="46"/>
      <c r="ECD13" s="46"/>
      <c r="ECE13" s="46"/>
      <c r="ECF13" s="46"/>
      <c r="ECG13" s="46"/>
      <c r="ECH13" s="46"/>
      <c r="ECI13" s="46"/>
      <c r="ECJ13" s="46"/>
      <c r="ECK13" s="46"/>
      <c r="ECL13" s="46"/>
      <c r="ECM13" s="46"/>
      <c r="ECN13" s="46"/>
      <c r="ECO13" s="46"/>
      <c r="ECP13" s="46"/>
      <c r="ECQ13" s="46"/>
      <c r="ECR13" s="46"/>
      <c r="ECS13" s="46"/>
      <c r="ECT13" s="46"/>
      <c r="ECU13" s="46"/>
      <c r="ECV13" s="46"/>
      <c r="ECW13" s="46"/>
      <c r="ECX13" s="46"/>
      <c r="ECY13" s="46"/>
      <c r="ECZ13" s="46"/>
      <c r="EDA13" s="46"/>
      <c r="EDB13" s="46"/>
      <c r="EDC13" s="46"/>
      <c r="EDD13" s="46"/>
      <c r="EDE13" s="46"/>
      <c r="EDF13" s="46"/>
      <c r="EDG13" s="46"/>
      <c r="EDH13" s="46"/>
      <c r="EDI13" s="46"/>
      <c r="EDJ13" s="46"/>
      <c r="EDK13" s="46"/>
      <c r="EDL13" s="46"/>
      <c r="EDM13" s="46"/>
      <c r="EDN13" s="46"/>
      <c r="EDO13" s="46"/>
      <c r="EDP13" s="46"/>
      <c r="EDQ13" s="46"/>
      <c r="EDR13" s="46"/>
      <c r="EDS13" s="46"/>
      <c r="EDT13" s="46"/>
      <c r="EDU13" s="46"/>
      <c r="EDV13" s="46"/>
      <c r="EDW13" s="46"/>
      <c r="EDX13" s="46"/>
      <c r="EDY13" s="46"/>
      <c r="EDZ13" s="46"/>
      <c r="EEA13" s="46"/>
      <c r="EEB13" s="46"/>
      <c r="EEC13" s="46"/>
      <c r="EED13" s="46"/>
      <c r="EEE13" s="46"/>
      <c r="EEF13" s="46"/>
      <c r="EEG13" s="46"/>
      <c r="EEH13" s="46"/>
      <c r="EEI13" s="46"/>
      <c r="EEJ13" s="46"/>
      <c r="EEK13" s="46"/>
      <c r="EEL13" s="46"/>
      <c r="EEM13" s="46"/>
      <c r="EEN13" s="46"/>
      <c r="EEO13" s="46"/>
      <c r="EEP13" s="46"/>
      <c r="EEQ13" s="46"/>
      <c r="EER13" s="46"/>
      <c r="EES13" s="46"/>
      <c r="EET13" s="46"/>
      <c r="EEU13" s="46"/>
      <c r="EEV13" s="46"/>
      <c r="EEW13" s="46"/>
      <c r="EEX13" s="46"/>
      <c r="EEY13" s="46"/>
      <c r="EEZ13" s="46"/>
      <c r="EFA13" s="46"/>
      <c r="EFB13" s="46"/>
      <c r="EFC13" s="46"/>
      <c r="EFD13" s="46"/>
      <c r="EFE13" s="46"/>
      <c r="EFF13" s="46"/>
      <c r="EFG13" s="46"/>
      <c r="EFH13" s="46"/>
      <c r="EFI13" s="46"/>
      <c r="EFJ13" s="46"/>
      <c r="EFK13" s="46"/>
      <c r="EFL13" s="46"/>
      <c r="EFM13" s="46"/>
      <c r="EFN13" s="46"/>
      <c r="EFO13" s="46"/>
      <c r="EFP13" s="46"/>
      <c r="EFQ13" s="46"/>
      <c r="EFR13" s="46"/>
      <c r="EFS13" s="46"/>
      <c r="EFT13" s="46"/>
      <c r="EFU13" s="46"/>
      <c r="EFV13" s="46"/>
      <c r="EFW13" s="46"/>
      <c r="EFX13" s="46"/>
      <c r="EFY13" s="46"/>
      <c r="EFZ13" s="46"/>
      <c r="EGA13" s="46"/>
      <c r="EGB13" s="46"/>
      <c r="EGC13" s="46"/>
      <c r="EGD13" s="46"/>
      <c r="EGE13" s="46"/>
      <c r="EGF13" s="46"/>
      <c r="EGG13" s="46"/>
      <c r="EGH13" s="46"/>
      <c r="EGI13" s="46"/>
      <c r="EGJ13" s="46"/>
      <c r="EGK13" s="46"/>
      <c r="EGL13" s="46"/>
      <c r="EGM13" s="46"/>
      <c r="EGN13" s="46"/>
      <c r="EGO13" s="46"/>
      <c r="EGP13" s="46"/>
      <c r="EGQ13" s="46"/>
      <c r="EGR13" s="46"/>
      <c r="EGS13" s="46"/>
      <c r="EGT13" s="46"/>
      <c r="EGU13" s="46"/>
      <c r="EGV13" s="46"/>
      <c r="EGW13" s="46"/>
      <c r="EGX13" s="46"/>
      <c r="EGY13" s="46"/>
      <c r="EGZ13" s="46"/>
      <c r="EHA13" s="46"/>
      <c r="EHB13" s="46"/>
      <c r="EHC13" s="46"/>
      <c r="EHD13" s="46"/>
      <c r="EHE13" s="46"/>
      <c r="EHF13" s="46"/>
      <c r="EHG13" s="46"/>
      <c r="EHH13" s="46"/>
      <c r="EHI13" s="46"/>
      <c r="EHJ13" s="46"/>
      <c r="EHK13" s="46"/>
      <c r="EHL13" s="46"/>
      <c r="EHM13" s="46"/>
      <c r="EHN13" s="46"/>
      <c r="EHO13" s="46"/>
      <c r="EHP13" s="46"/>
      <c r="EHQ13" s="46"/>
      <c r="EHR13" s="46"/>
      <c r="EHS13" s="46"/>
      <c r="EHT13" s="46"/>
      <c r="EHU13" s="46"/>
      <c r="EHV13" s="46"/>
      <c r="EHW13" s="46"/>
      <c r="EHX13" s="46"/>
      <c r="EHY13" s="46"/>
      <c r="EHZ13" s="46"/>
      <c r="EIA13" s="46"/>
      <c r="EIB13" s="46"/>
      <c r="EIC13" s="46"/>
      <c r="EID13" s="46"/>
      <c r="EIE13" s="46"/>
      <c r="EIF13" s="46"/>
      <c r="EIG13" s="46"/>
      <c r="EIH13" s="46"/>
      <c r="EII13" s="46"/>
      <c r="EIJ13" s="46"/>
      <c r="EIK13" s="46"/>
      <c r="EIL13" s="46"/>
      <c r="EIM13" s="46"/>
      <c r="EIN13" s="46"/>
      <c r="EIO13" s="46"/>
      <c r="EIP13" s="46"/>
      <c r="EIQ13" s="46"/>
      <c r="EIR13" s="46"/>
      <c r="EIS13" s="46"/>
      <c r="EIT13" s="46"/>
      <c r="EIU13" s="46"/>
      <c r="EIV13" s="46"/>
      <c r="EIW13" s="46"/>
      <c r="EIX13" s="46"/>
      <c r="EIY13" s="46"/>
      <c r="EIZ13" s="46"/>
      <c r="EJA13" s="46"/>
      <c r="EJB13" s="46"/>
      <c r="EJC13" s="46"/>
      <c r="EJD13" s="46"/>
      <c r="EJE13" s="46"/>
      <c r="EJF13" s="46"/>
      <c r="EJG13" s="46"/>
      <c r="EJH13" s="46"/>
      <c r="EJI13" s="46"/>
      <c r="EJJ13" s="46"/>
      <c r="EJK13" s="46"/>
      <c r="EJL13" s="46"/>
      <c r="EJM13" s="46"/>
      <c r="EJN13" s="46"/>
      <c r="EJO13" s="46"/>
      <c r="EJP13" s="46"/>
      <c r="EJQ13" s="46"/>
      <c r="EJR13" s="46"/>
      <c r="EJS13" s="46"/>
      <c r="EJT13" s="46"/>
      <c r="EJU13" s="46"/>
      <c r="EJV13" s="46"/>
      <c r="EJW13" s="46"/>
      <c r="EJX13" s="46"/>
      <c r="EJY13" s="46"/>
      <c r="EJZ13" s="46"/>
      <c r="EKA13" s="46"/>
      <c r="EKB13" s="46"/>
      <c r="EKC13" s="46"/>
      <c r="EKD13" s="46"/>
      <c r="EKE13" s="46"/>
      <c r="EKF13" s="46"/>
      <c r="EKG13" s="46"/>
      <c r="EKH13" s="46"/>
      <c r="EKI13" s="46"/>
      <c r="EKJ13" s="46"/>
      <c r="EKK13" s="46"/>
      <c r="EKL13" s="46"/>
      <c r="EKM13" s="46"/>
      <c r="EKN13" s="46"/>
      <c r="EKO13" s="46"/>
      <c r="EKP13" s="46"/>
      <c r="EKQ13" s="46"/>
      <c r="EKR13" s="46"/>
      <c r="EKS13" s="46"/>
      <c r="EKT13" s="46"/>
      <c r="EKU13" s="46"/>
      <c r="EKV13" s="46"/>
      <c r="EKW13" s="46"/>
      <c r="EKX13" s="46"/>
      <c r="EKY13" s="46"/>
      <c r="EKZ13" s="46"/>
      <c r="ELA13" s="46"/>
      <c r="ELB13" s="46"/>
      <c r="ELC13" s="46"/>
      <c r="ELD13" s="46"/>
      <c r="ELE13" s="46"/>
      <c r="ELF13" s="46"/>
      <c r="ELG13" s="46"/>
      <c r="ELH13" s="46"/>
      <c r="ELI13" s="46"/>
      <c r="ELJ13" s="46"/>
      <c r="ELK13" s="46"/>
      <c r="ELL13" s="46"/>
      <c r="ELM13" s="46"/>
      <c r="ELN13" s="46"/>
      <c r="ELO13" s="46"/>
      <c r="ELP13" s="46"/>
      <c r="ELQ13" s="46"/>
      <c r="ELR13" s="46"/>
      <c r="ELS13" s="46"/>
      <c r="ELT13" s="46"/>
      <c r="ELU13" s="46"/>
      <c r="ELV13" s="46"/>
      <c r="ELW13" s="46"/>
      <c r="ELX13" s="46"/>
      <c r="ELY13" s="46"/>
      <c r="ELZ13" s="46"/>
      <c r="EMA13" s="46"/>
      <c r="EMB13" s="46"/>
      <c r="EMC13" s="46"/>
      <c r="EMD13" s="46"/>
      <c r="EME13" s="46"/>
      <c r="EMF13" s="46"/>
      <c r="EMG13" s="46"/>
      <c r="EMH13" s="46"/>
      <c r="EMI13" s="46"/>
      <c r="EMJ13" s="46"/>
      <c r="EMK13" s="46"/>
      <c r="EML13" s="46"/>
      <c r="EMM13" s="46"/>
      <c r="EMN13" s="46"/>
      <c r="EMO13" s="46"/>
      <c r="EMP13" s="46"/>
      <c r="EMQ13" s="46"/>
      <c r="EMR13" s="46"/>
      <c r="EMS13" s="46"/>
      <c r="EMT13" s="46"/>
      <c r="EMU13" s="46"/>
      <c r="EMV13" s="46"/>
      <c r="EMW13" s="46"/>
      <c r="EMX13" s="46"/>
      <c r="EMY13" s="46"/>
      <c r="EMZ13" s="46"/>
      <c r="ENA13" s="46"/>
      <c r="ENB13" s="46"/>
      <c r="ENC13" s="46"/>
      <c r="END13" s="46"/>
      <c r="ENE13" s="46"/>
      <c r="ENF13" s="46"/>
      <c r="ENG13" s="46"/>
      <c r="ENH13" s="46"/>
      <c r="ENI13" s="46"/>
      <c r="ENJ13" s="46"/>
      <c r="ENK13" s="46"/>
      <c r="ENL13" s="46"/>
      <c r="ENM13" s="46"/>
      <c r="ENN13" s="46"/>
      <c r="ENO13" s="46"/>
      <c r="ENP13" s="46"/>
      <c r="ENQ13" s="46"/>
      <c r="ENR13" s="46"/>
      <c r="ENS13" s="46"/>
      <c r="ENT13" s="46"/>
      <c r="ENU13" s="46"/>
      <c r="ENV13" s="46"/>
      <c r="ENW13" s="46"/>
      <c r="ENX13" s="46"/>
      <c r="ENY13" s="46"/>
      <c r="ENZ13" s="46"/>
      <c r="EOA13" s="46"/>
      <c r="EOB13" s="46"/>
      <c r="EOC13" s="46"/>
      <c r="EOD13" s="46"/>
      <c r="EOE13" s="46"/>
      <c r="EOF13" s="46"/>
      <c r="EOG13" s="46"/>
      <c r="EOH13" s="46"/>
      <c r="EOI13" s="46"/>
      <c r="EOJ13" s="46"/>
      <c r="EOK13" s="46"/>
      <c r="EOL13" s="46"/>
      <c r="EOM13" s="46"/>
      <c r="EON13" s="46"/>
      <c r="EOO13" s="46"/>
      <c r="EOP13" s="46"/>
      <c r="EOQ13" s="46"/>
      <c r="EOR13" s="46"/>
      <c r="EOS13" s="46"/>
      <c r="EOT13" s="46"/>
      <c r="EOU13" s="46"/>
      <c r="EOV13" s="46"/>
      <c r="EOW13" s="46"/>
      <c r="EOX13" s="46"/>
      <c r="EOY13" s="46"/>
      <c r="EOZ13" s="46"/>
      <c r="EPA13" s="46"/>
      <c r="EPB13" s="46"/>
      <c r="EPC13" s="46"/>
      <c r="EPD13" s="46"/>
      <c r="EPE13" s="46"/>
      <c r="EPF13" s="46"/>
      <c r="EPG13" s="46"/>
      <c r="EPH13" s="46"/>
      <c r="EPI13" s="46"/>
      <c r="EPJ13" s="46"/>
      <c r="EPK13" s="46"/>
      <c r="EPL13" s="46"/>
      <c r="EPM13" s="46"/>
      <c r="EPN13" s="46"/>
      <c r="EPO13" s="46"/>
      <c r="EPP13" s="46"/>
      <c r="EPQ13" s="46"/>
      <c r="EPR13" s="46"/>
      <c r="EPS13" s="46"/>
      <c r="EPT13" s="46"/>
      <c r="EPU13" s="46"/>
      <c r="EPV13" s="46"/>
      <c r="EPW13" s="46"/>
      <c r="EPX13" s="46"/>
      <c r="EPY13" s="46"/>
      <c r="EPZ13" s="46"/>
      <c r="EQA13" s="46"/>
      <c r="EQB13" s="46"/>
      <c r="EQC13" s="46"/>
      <c r="EQD13" s="46"/>
      <c r="EQE13" s="46"/>
      <c r="EQF13" s="46"/>
      <c r="EQG13" s="46"/>
      <c r="EQH13" s="46"/>
      <c r="EQI13" s="46"/>
      <c r="EQJ13" s="46"/>
      <c r="EQK13" s="46"/>
      <c r="EQL13" s="46"/>
      <c r="EQM13" s="46"/>
      <c r="EQN13" s="46"/>
      <c r="EQO13" s="46"/>
      <c r="EQP13" s="46"/>
      <c r="EQQ13" s="46"/>
      <c r="EQR13" s="46"/>
      <c r="EQS13" s="46"/>
      <c r="EQT13" s="46"/>
      <c r="EQU13" s="46"/>
      <c r="EQV13" s="46"/>
      <c r="EQW13" s="46"/>
      <c r="EQX13" s="46"/>
      <c r="EQY13" s="46"/>
      <c r="EQZ13" s="46"/>
      <c r="ERA13" s="46"/>
      <c r="ERB13" s="46"/>
      <c r="ERC13" s="46"/>
      <c r="ERD13" s="46"/>
      <c r="ERE13" s="46"/>
      <c r="ERF13" s="46"/>
      <c r="ERG13" s="46"/>
      <c r="ERH13" s="46"/>
      <c r="ERI13" s="46"/>
      <c r="ERJ13" s="46"/>
      <c r="ERK13" s="46"/>
      <c r="ERL13" s="46"/>
      <c r="ERM13" s="46"/>
      <c r="ERN13" s="46"/>
      <c r="ERO13" s="46"/>
      <c r="ERP13" s="46"/>
      <c r="ERQ13" s="46"/>
      <c r="ERR13" s="46"/>
      <c r="ERS13" s="46"/>
      <c r="ERT13" s="46"/>
      <c r="ERU13" s="46"/>
      <c r="ERV13" s="46"/>
      <c r="ERW13" s="46"/>
      <c r="ERX13" s="46"/>
      <c r="ERY13" s="46"/>
      <c r="ERZ13" s="46"/>
      <c r="ESA13" s="46"/>
      <c r="ESB13" s="46"/>
      <c r="ESC13" s="46"/>
      <c r="ESD13" s="46"/>
      <c r="ESE13" s="46"/>
      <c r="ESF13" s="46"/>
      <c r="ESG13" s="46"/>
      <c r="ESH13" s="46"/>
      <c r="ESI13" s="46"/>
      <c r="ESJ13" s="46"/>
      <c r="ESK13" s="46"/>
      <c r="ESL13" s="46"/>
      <c r="ESM13" s="46"/>
      <c r="ESN13" s="46"/>
      <c r="ESO13" s="46"/>
      <c r="ESP13" s="46"/>
      <c r="ESQ13" s="46"/>
      <c r="ESR13" s="46"/>
      <c r="ESS13" s="46"/>
      <c r="EST13" s="46"/>
      <c r="ESU13" s="46"/>
      <c r="ESV13" s="46"/>
      <c r="ESW13" s="46"/>
      <c r="ESX13" s="46"/>
      <c r="ESY13" s="46"/>
      <c r="ESZ13" s="46"/>
      <c r="ETA13" s="46"/>
      <c r="ETB13" s="46"/>
      <c r="ETC13" s="46"/>
      <c r="ETD13" s="46"/>
      <c r="ETE13" s="46"/>
      <c r="ETF13" s="46"/>
      <c r="ETG13" s="46"/>
      <c r="ETH13" s="46"/>
      <c r="ETI13" s="46"/>
      <c r="ETJ13" s="46"/>
      <c r="ETK13" s="46"/>
      <c r="ETL13" s="46"/>
      <c r="ETM13" s="46"/>
      <c r="ETN13" s="46"/>
      <c r="ETO13" s="46"/>
      <c r="ETP13" s="46"/>
      <c r="ETQ13" s="46"/>
      <c r="ETR13" s="46"/>
      <c r="ETS13" s="46"/>
      <c r="ETT13" s="46"/>
      <c r="ETU13" s="46"/>
      <c r="ETV13" s="46"/>
      <c r="ETW13" s="46"/>
      <c r="ETX13" s="46"/>
      <c r="ETY13" s="46"/>
      <c r="ETZ13" s="46"/>
      <c r="EUA13" s="46"/>
      <c r="EUB13" s="46"/>
      <c r="EUC13" s="46"/>
      <c r="EUD13" s="46"/>
      <c r="EUE13" s="46"/>
      <c r="EUF13" s="46"/>
      <c r="EUG13" s="46"/>
      <c r="EUH13" s="46"/>
      <c r="EUI13" s="46"/>
      <c r="EUJ13" s="46"/>
      <c r="EUK13" s="46"/>
      <c r="EUL13" s="46"/>
      <c r="EUM13" s="46"/>
      <c r="EUN13" s="46"/>
      <c r="EUO13" s="46"/>
      <c r="EUP13" s="46"/>
      <c r="EUQ13" s="46"/>
      <c r="EUR13" s="46"/>
      <c r="EUS13" s="46"/>
      <c r="EUT13" s="46"/>
      <c r="EUU13" s="46"/>
      <c r="EUV13" s="46"/>
      <c r="EUW13" s="46"/>
      <c r="EUX13" s="46"/>
      <c r="EUY13" s="46"/>
      <c r="EUZ13" s="46"/>
      <c r="EVA13" s="46"/>
      <c r="EVB13" s="46"/>
      <c r="EVC13" s="46"/>
      <c r="EVD13" s="46"/>
      <c r="EVE13" s="46"/>
      <c r="EVF13" s="46"/>
      <c r="EVG13" s="46"/>
      <c r="EVH13" s="46"/>
      <c r="EVI13" s="46"/>
      <c r="EVJ13" s="46"/>
      <c r="EVK13" s="46"/>
      <c r="EVL13" s="46"/>
      <c r="EVM13" s="46"/>
      <c r="EVN13" s="46"/>
      <c r="EVO13" s="46"/>
      <c r="EVP13" s="46"/>
      <c r="EVQ13" s="46"/>
      <c r="EVR13" s="46"/>
      <c r="EVS13" s="46"/>
      <c r="EVT13" s="46"/>
      <c r="EVU13" s="46"/>
      <c r="EVV13" s="46"/>
      <c r="EVW13" s="46"/>
      <c r="EVX13" s="46"/>
      <c r="EVY13" s="46"/>
      <c r="EVZ13" s="46"/>
      <c r="EWA13" s="46"/>
      <c r="EWB13" s="46"/>
      <c r="EWC13" s="46"/>
      <c r="EWD13" s="46"/>
      <c r="EWE13" s="46"/>
      <c r="EWF13" s="46"/>
      <c r="EWG13" s="46"/>
      <c r="EWH13" s="46"/>
      <c r="EWI13" s="46"/>
      <c r="EWJ13" s="46"/>
      <c r="EWK13" s="46"/>
      <c r="EWL13" s="46"/>
      <c r="EWM13" s="46"/>
      <c r="EWN13" s="46"/>
      <c r="EWO13" s="46"/>
      <c r="EWP13" s="46"/>
      <c r="EWQ13" s="46"/>
      <c r="EWR13" s="46"/>
      <c r="EWS13" s="46"/>
      <c r="EWT13" s="46"/>
      <c r="EWU13" s="46"/>
      <c r="EWV13" s="46"/>
      <c r="EWW13" s="46"/>
      <c r="EWX13" s="46"/>
      <c r="EWY13" s="46"/>
      <c r="EWZ13" s="46"/>
      <c r="EXA13" s="46"/>
      <c r="EXB13" s="46"/>
      <c r="EXC13" s="46"/>
      <c r="EXD13" s="46"/>
      <c r="EXE13" s="46"/>
      <c r="EXF13" s="46"/>
      <c r="EXG13" s="46"/>
      <c r="EXH13" s="46"/>
      <c r="EXI13" s="46"/>
      <c r="EXJ13" s="46"/>
      <c r="EXK13" s="46"/>
      <c r="EXL13" s="46"/>
      <c r="EXM13" s="46"/>
      <c r="EXN13" s="46"/>
      <c r="EXO13" s="46"/>
      <c r="EXP13" s="46"/>
      <c r="EXQ13" s="46"/>
      <c r="EXR13" s="46"/>
      <c r="EXS13" s="46"/>
      <c r="EXT13" s="46"/>
      <c r="EXU13" s="46"/>
      <c r="EXV13" s="46"/>
      <c r="EXW13" s="46"/>
      <c r="EXX13" s="46"/>
      <c r="EXY13" s="46"/>
      <c r="EXZ13" s="46"/>
      <c r="EYA13" s="46"/>
      <c r="EYB13" s="46"/>
      <c r="EYC13" s="46"/>
      <c r="EYD13" s="46"/>
      <c r="EYE13" s="46"/>
      <c r="EYF13" s="46"/>
      <c r="EYG13" s="46"/>
      <c r="EYH13" s="46"/>
      <c r="EYI13" s="46"/>
      <c r="EYJ13" s="46"/>
      <c r="EYK13" s="46"/>
      <c r="EYL13" s="46"/>
      <c r="EYM13" s="46"/>
      <c r="EYN13" s="46"/>
      <c r="EYO13" s="46"/>
      <c r="EYP13" s="46"/>
      <c r="EYQ13" s="46"/>
      <c r="EYR13" s="46"/>
      <c r="EYS13" s="46"/>
      <c r="EYT13" s="46"/>
      <c r="EYU13" s="46"/>
      <c r="EYV13" s="46"/>
      <c r="EYW13" s="46"/>
      <c r="EYX13" s="46"/>
      <c r="EYY13" s="46"/>
      <c r="EYZ13" s="46"/>
      <c r="EZA13" s="46"/>
      <c r="EZB13" s="46"/>
      <c r="EZC13" s="46"/>
      <c r="EZD13" s="46"/>
      <c r="EZE13" s="46"/>
      <c r="EZF13" s="46"/>
      <c r="EZG13" s="46"/>
      <c r="EZH13" s="46"/>
      <c r="EZI13" s="46"/>
      <c r="EZJ13" s="46"/>
      <c r="EZK13" s="46"/>
      <c r="EZL13" s="46"/>
      <c r="EZM13" s="46"/>
      <c r="EZN13" s="46"/>
      <c r="EZO13" s="46"/>
      <c r="EZP13" s="46"/>
      <c r="EZQ13" s="46"/>
      <c r="EZR13" s="46"/>
      <c r="EZS13" s="46"/>
      <c r="EZT13" s="46"/>
      <c r="EZU13" s="46"/>
      <c r="EZV13" s="46"/>
      <c r="EZW13" s="46"/>
      <c r="EZX13" s="46"/>
      <c r="EZY13" s="46"/>
      <c r="EZZ13" s="46"/>
      <c r="FAA13" s="46"/>
      <c r="FAB13" s="46"/>
      <c r="FAC13" s="46"/>
      <c r="FAD13" s="46"/>
      <c r="FAE13" s="46"/>
      <c r="FAF13" s="46"/>
      <c r="FAG13" s="46"/>
      <c r="FAH13" s="46"/>
      <c r="FAI13" s="46"/>
      <c r="FAJ13" s="46"/>
      <c r="FAK13" s="46"/>
      <c r="FAL13" s="46"/>
      <c r="FAM13" s="46"/>
      <c r="FAN13" s="46"/>
      <c r="FAO13" s="46"/>
      <c r="FAP13" s="46"/>
      <c r="FAQ13" s="46"/>
      <c r="FAR13" s="46"/>
      <c r="FAS13" s="46"/>
      <c r="FAT13" s="46"/>
      <c r="FAU13" s="46"/>
      <c r="FAV13" s="46"/>
      <c r="FAW13" s="46"/>
      <c r="FAX13" s="46"/>
      <c r="FAY13" s="46"/>
      <c r="FAZ13" s="46"/>
      <c r="FBA13" s="46"/>
      <c r="FBB13" s="46"/>
      <c r="FBC13" s="46"/>
      <c r="FBD13" s="46"/>
      <c r="FBE13" s="46"/>
      <c r="FBF13" s="46"/>
      <c r="FBG13" s="46"/>
      <c r="FBH13" s="46"/>
      <c r="FBI13" s="46"/>
      <c r="FBJ13" s="46"/>
      <c r="FBK13" s="46"/>
      <c r="FBL13" s="46"/>
      <c r="FBM13" s="46"/>
      <c r="FBN13" s="46"/>
      <c r="FBO13" s="46"/>
      <c r="FBP13" s="46"/>
      <c r="FBQ13" s="46"/>
      <c r="FBR13" s="46"/>
      <c r="FBS13" s="46"/>
      <c r="FBT13" s="46"/>
      <c r="FBU13" s="46"/>
      <c r="FBV13" s="46"/>
      <c r="FBW13" s="46"/>
      <c r="FBX13" s="46"/>
      <c r="FBY13" s="46"/>
      <c r="FBZ13" s="46"/>
      <c r="FCA13" s="46"/>
      <c r="FCB13" s="46"/>
      <c r="FCC13" s="46"/>
      <c r="FCD13" s="46"/>
      <c r="FCE13" s="46"/>
      <c r="FCF13" s="46"/>
      <c r="FCG13" s="46"/>
      <c r="FCH13" s="46"/>
      <c r="FCI13" s="46"/>
      <c r="FCJ13" s="46"/>
      <c r="FCK13" s="46"/>
      <c r="FCL13" s="46"/>
      <c r="FCM13" s="46"/>
      <c r="FCN13" s="46"/>
      <c r="FCO13" s="46"/>
      <c r="FCP13" s="46"/>
      <c r="FCQ13" s="46"/>
      <c r="FCR13" s="46"/>
      <c r="FCS13" s="46"/>
      <c r="FCT13" s="46"/>
      <c r="FCU13" s="46"/>
      <c r="FCV13" s="46"/>
      <c r="FCW13" s="46"/>
      <c r="FCX13" s="46"/>
      <c r="FCY13" s="46"/>
      <c r="FCZ13" s="46"/>
      <c r="FDA13" s="46"/>
      <c r="FDB13" s="46"/>
      <c r="FDC13" s="46"/>
      <c r="FDD13" s="46"/>
      <c r="FDE13" s="46"/>
      <c r="FDF13" s="46"/>
      <c r="FDG13" s="46"/>
      <c r="FDH13" s="46"/>
      <c r="FDI13" s="46"/>
      <c r="FDJ13" s="46"/>
      <c r="FDK13" s="46"/>
      <c r="FDL13" s="46"/>
      <c r="FDM13" s="46"/>
      <c r="FDN13" s="46"/>
      <c r="FDO13" s="46"/>
      <c r="FDP13" s="46"/>
      <c r="FDQ13" s="46"/>
      <c r="FDR13" s="46"/>
      <c r="FDS13" s="46"/>
      <c r="FDT13" s="46"/>
      <c r="FDU13" s="46"/>
      <c r="FDV13" s="46"/>
      <c r="FDW13" s="46"/>
      <c r="FDX13" s="46"/>
      <c r="FDY13" s="46"/>
      <c r="FDZ13" s="46"/>
      <c r="FEA13" s="46"/>
      <c r="FEB13" s="46"/>
      <c r="FEC13" s="46"/>
      <c r="FED13" s="46"/>
      <c r="FEE13" s="46"/>
      <c r="FEF13" s="46"/>
      <c r="FEG13" s="46"/>
      <c r="FEH13" s="46"/>
      <c r="FEI13" s="46"/>
      <c r="FEJ13" s="46"/>
      <c r="FEK13" s="46"/>
      <c r="FEL13" s="46"/>
      <c r="FEM13" s="46"/>
      <c r="FEN13" s="46"/>
      <c r="FEO13" s="46"/>
      <c r="FEP13" s="46"/>
      <c r="FEQ13" s="46"/>
      <c r="FER13" s="46"/>
      <c r="FES13" s="46"/>
      <c r="FET13" s="46"/>
      <c r="FEU13" s="46"/>
      <c r="FEV13" s="46"/>
      <c r="FEW13" s="46"/>
      <c r="FEX13" s="46"/>
      <c r="FEY13" s="46"/>
      <c r="FEZ13" s="46"/>
      <c r="FFA13" s="46"/>
      <c r="FFB13" s="46"/>
      <c r="FFC13" s="46"/>
      <c r="FFD13" s="46"/>
      <c r="FFE13" s="46"/>
      <c r="FFF13" s="46"/>
      <c r="FFG13" s="46"/>
      <c r="FFH13" s="46"/>
      <c r="FFI13" s="46"/>
      <c r="FFJ13" s="46"/>
      <c r="FFK13" s="46"/>
      <c r="FFL13" s="46"/>
      <c r="FFM13" s="46"/>
      <c r="FFN13" s="46"/>
      <c r="FFO13" s="46"/>
      <c r="FFP13" s="46"/>
      <c r="FFQ13" s="46"/>
      <c r="FFR13" s="46"/>
      <c r="FFS13" s="46"/>
      <c r="FFT13" s="46"/>
      <c r="FFU13" s="46"/>
      <c r="FFV13" s="46"/>
      <c r="FFW13" s="46"/>
      <c r="FFX13" s="46"/>
      <c r="FFY13" s="46"/>
      <c r="FFZ13" s="46"/>
      <c r="FGA13" s="46"/>
      <c r="FGB13" s="46"/>
      <c r="FGC13" s="46"/>
      <c r="FGD13" s="46"/>
      <c r="FGE13" s="46"/>
      <c r="FGF13" s="46"/>
      <c r="FGG13" s="46"/>
      <c r="FGH13" s="46"/>
      <c r="FGI13" s="46"/>
      <c r="FGJ13" s="46"/>
      <c r="FGK13" s="46"/>
      <c r="FGL13" s="46"/>
      <c r="FGM13" s="46"/>
      <c r="FGN13" s="46"/>
      <c r="FGO13" s="46"/>
      <c r="FGP13" s="46"/>
      <c r="FGQ13" s="46"/>
      <c r="FGR13" s="46"/>
      <c r="FGS13" s="46"/>
      <c r="FGT13" s="46"/>
      <c r="FGU13" s="46"/>
      <c r="FGV13" s="46"/>
      <c r="FGW13" s="46"/>
      <c r="FGX13" s="46"/>
      <c r="FGY13" s="46"/>
      <c r="FGZ13" s="46"/>
      <c r="FHA13" s="46"/>
      <c r="FHB13" s="46"/>
      <c r="FHC13" s="46"/>
      <c r="FHD13" s="46"/>
      <c r="FHE13" s="46"/>
      <c r="FHF13" s="46"/>
      <c r="FHG13" s="46"/>
      <c r="FHH13" s="46"/>
      <c r="FHI13" s="46"/>
      <c r="FHJ13" s="46"/>
      <c r="FHK13" s="46"/>
      <c r="FHL13" s="46"/>
      <c r="FHM13" s="46"/>
      <c r="FHN13" s="46"/>
      <c r="FHO13" s="46"/>
      <c r="FHP13" s="46"/>
      <c r="FHQ13" s="46"/>
      <c r="FHR13" s="46"/>
      <c r="FHS13" s="46"/>
      <c r="FHT13" s="46"/>
      <c r="FHU13" s="46"/>
      <c r="FHV13" s="46"/>
      <c r="FHW13" s="46"/>
      <c r="FHX13" s="46"/>
      <c r="FHY13" s="46"/>
      <c r="FHZ13" s="46"/>
      <c r="FIA13" s="46"/>
      <c r="FIB13" s="46"/>
      <c r="FIC13" s="46"/>
      <c r="FID13" s="46"/>
      <c r="FIE13" s="46"/>
      <c r="FIF13" s="46"/>
      <c r="FIG13" s="46"/>
      <c r="FIH13" s="46"/>
      <c r="FII13" s="46"/>
      <c r="FIJ13" s="46"/>
      <c r="FIK13" s="46"/>
      <c r="FIL13" s="46"/>
      <c r="FIM13" s="46"/>
      <c r="FIN13" s="46"/>
      <c r="FIO13" s="46"/>
      <c r="FIP13" s="46"/>
      <c r="FIQ13" s="46"/>
      <c r="FIR13" s="46"/>
      <c r="FIS13" s="46"/>
      <c r="FIT13" s="46"/>
      <c r="FIU13" s="46"/>
      <c r="FIV13" s="46"/>
      <c r="FIW13" s="46"/>
      <c r="FIX13" s="46"/>
      <c r="FIY13" s="46"/>
      <c r="FIZ13" s="46"/>
      <c r="FJA13" s="46"/>
      <c r="FJB13" s="46"/>
      <c r="FJC13" s="46"/>
      <c r="FJD13" s="46"/>
      <c r="FJE13" s="46"/>
      <c r="FJF13" s="46"/>
      <c r="FJG13" s="46"/>
      <c r="FJH13" s="46"/>
      <c r="FJI13" s="46"/>
      <c r="FJJ13" s="46"/>
      <c r="FJK13" s="46"/>
      <c r="FJL13" s="46"/>
      <c r="FJM13" s="46"/>
      <c r="FJN13" s="46"/>
      <c r="FJO13" s="46"/>
      <c r="FJP13" s="46"/>
      <c r="FJQ13" s="46"/>
      <c r="FJR13" s="46"/>
      <c r="FJS13" s="46"/>
      <c r="FJT13" s="46"/>
      <c r="FJU13" s="46"/>
      <c r="FJV13" s="46"/>
      <c r="FJW13" s="46"/>
      <c r="FJX13" s="46"/>
      <c r="FJY13" s="46"/>
      <c r="FJZ13" s="46"/>
      <c r="FKA13" s="46"/>
      <c r="FKB13" s="46"/>
      <c r="FKC13" s="46"/>
      <c r="FKD13" s="46"/>
      <c r="FKE13" s="46"/>
      <c r="FKF13" s="46"/>
      <c r="FKG13" s="46"/>
      <c r="FKH13" s="46"/>
      <c r="FKI13" s="46"/>
      <c r="FKJ13" s="46"/>
      <c r="FKK13" s="46"/>
      <c r="FKL13" s="46"/>
      <c r="FKM13" s="46"/>
      <c r="FKN13" s="46"/>
      <c r="FKO13" s="46"/>
      <c r="FKP13" s="46"/>
      <c r="FKQ13" s="46"/>
      <c r="FKR13" s="46"/>
      <c r="FKS13" s="46"/>
      <c r="FKT13" s="46"/>
      <c r="FKU13" s="46"/>
      <c r="FKV13" s="46"/>
      <c r="FKW13" s="46"/>
      <c r="FKX13" s="46"/>
      <c r="FKY13" s="46"/>
      <c r="FKZ13" s="46"/>
      <c r="FLA13" s="46"/>
      <c r="FLB13" s="46"/>
      <c r="FLC13" s="46"/>
      <c r="FLD13" s="46"/>
      <c r="FLE13" s="46"/>
      <c r="FLF13" s="46"/>
      <c r="FLG13" s="46"/>
      <c r="FLH13" s="46"/>
      <c r="FLI13" s="46"/>
      <c r="FLJ13" s="46"/>
      <c r="FLK13" s="46"/>
      <c r="FLL13" s="46"/>
      <c r="FLM13" s="46"/>
      <c r="FLN13" s="46"/>
      <c r="FLO13" s="46"/>
      <c r="FLP13" s="46"/>
      <c r="FLQ13" s="46"/>
      <c r="FLR13" s="46"/>
      <c r="FLS13" s="46"/>
      <c r="FLT13" s="46"/>
      <c r="FLU13" s="46"/>
      <c r="FLV13" s="46"/>
      <c r="FLW13" s="46"/>
      <c r="FLX13" s="46"/>
      <c r="FLY13" s="46"/>
      <c r="FLZ13" s="46"/>
      <c r="FMA13" s="46"/>
      <c r="FMB13" s="46"/>
      <c r="FMC13" s="46"/>
      <c r="FMD13" s="46"/>
      <c r="FME13" s="46"/>
      <c r="FMF13" s="46"/>
      <c r="FMG13" s="46"/>
      <c r="FMH13" s="46"/>
      <c r="FMI13" s="46"/>
      <c r="FMJ13" s="46"/>
      <c r="FMK13" s="46"/>
      <c r="FML13" s="46"/>
      <c r="FMM13" s="46"/>
      <c r="FMN13" s="46"/>
      <c r="FMO13" s="46"/>
      <c r="FMP13" s="46"/>
      <c r="FMQ13" s="46"/>
      <c r="FMR13" s="46"/>
      <c r="FMS13" s="46"/>
      <c r="FMT13" s="46"/>
      <c r="FMU13" s="46"/>
      <c r="FMV13" s="46"/>
      <c r="FMW13" s="46"/>
      <c r="FMX13" s="46"/>
      <c r="FMY13" s="46"/>
      <c r="FMZ13" s="46"/>
      <c r="FNA13" s="46"/>
      <c r="FNB13" s="46"/>
      <c r="FNC13" s="46"/>
      <c r="FND13" s="46"/>
      <c r="FNE13" s="46"/>
      <c r="FNF13" s="46"/>
      <c r="FNG13" s="46"/>
      <c r="FNH13" s="46"/>
      <c r="FNI13" s="46"/>
      <c r="FNJ13" s="46"/>
      <c r="FNK13" s="46"/>
      <c r="FNL13" s="46"/>
      <c r="FNM13" s="46"/>
      <c r="FNN13" s="46"/>
      <c r="FNO13" s="46"/>
      <c r="FNP13" s="46"/>
      <c r="FNQ13" s="46"/>
      <c r="FNR13" s="46"/>
      <c r="FNS13" s="46"/>
      <c r="FNT13" s="46"/>
      <c r="FNU13" s="46"/>
      <c r="FNV13" s="46"/>
      <c r="FNW13" s="46"/>
      <c r="FNX13" s="46"/>
      <c r="FNY13" s="46"/>
      <c r="FNZ13" s="46"/>
      <c r="FOA13" s="46"/>
      <c r="FOB13" s="46"/>
      <c r="FOC13" s="46"/>
      <c r="FOD13" s="46"/>
      <c r="FOE13" s="46"/>
      <c r="FOF13" s="46"/>
      <c r="FOG13" s="46"/>
      <c r="FOH13" s="46"/>
      <c r="FOI13" s="46"/>
      <c r="FOJ13" s="46"/>
      <c r="FOK13" s="46"/>
      <c r="FOL13" s="46"/>
      <c r="FOM13" s="46"/>
      <c r="FON13" s="46"/>
      <c r="FOO13" s="46"/>
      <c r="FOP13" s="46"/>
      <c r="FOQ13" s="46"/>
      <c r="FOR13" s="46"/>
      <c r="FOS13" s="46"/>
      <c r="FOT13" s="46"/>
      <c r="FOU13" s="46"/>
      <c r="FOV13" s="46"/>
      <c r="FOW13" s="46"/>
      <c r="FOX13" s="46"/>
      <c r="FOY13" s="46"/>
      <c r="FOZ13" s="46"/>
      <c r="FPA13" s="46"/>
      <c r="FPB13" s="46"/>
      <c r="FPC13" s="46"/>
      <c r="FPD13" s="46"/>
      <c r="FPE13" s="46"/>
      <c r="FPF13" s="46"/>
      <c r="FPG13" s="46"/>
      <c r="FPH13" s="46"/>
      <c r="FPI13" s="46"/>
      <c r="FPJ13" s="46"/>
      <c r="FPK13" s="46"/>
      <c r="FPL13" s="46"/>
      <c r="FPM13" s="46"/>
      <c r="FPN13" s="46"/>
      <c r="FPO13" s="46"/>
      <c r="FPP13" s="46"/>
      <c r="FPQ13" s="46"/>
      <c r="FPR13" s="46"/>
      <c r="FPS13" s="46"/>
      <c r="FPT13" s="46"/>
      <c r="FPU13" s="46"/>
      <c r="FPV13" s="46"/>
      <c r="FPW13" s="46"/>
      <c r="FPX13" s="46"/>
      <c r="FPY13" s="46"/>
      <c r="FPZ13" s="46"/>
      <c r="FQA13" s="46"/>
      <c r="FQB13" s="46"/>
      <c r="FQC13" s="46"/>
      <c r="FQD13" s="46"/>
      <c r="FQE13" s="46"/>
      <c r="FQF13" s="46"/>
      <c r="FQG13" s="46"/>
      <c r="FQH13" s="46"/>
      <c r="FQI13" s="46"/>
      <c r="FQJ13" s="46"/>
      <c r="FQK13" s="46"/>
      <c r="FQL13" s="46"/>
      <c r="FQM13" s="46"/>
      <c r="FQN13" s="46"/>
      <c r="FQO13" s="46"/>
      <c r="FQP13" s="46"/>
      <c r="FQQ13" s="46"/>
      <c r="FQR13" s="46"/>
      <c r="FQS13" s="46"/>
      <c r="FQT13" s="46"/>
      <c r="FQU13" s="46"/>
      <c r="FQV13" s="46"/>
      <c r="FQW13" s="46"/>
      <c r="FQX13" s="46"/>
      <c r="FQY13" s="46"/>
      <c r="FQZ13" s="46"/>
      <c r="FRA13" s="46"/>
      <c r="FRB13" s="46"/>
      <c r="FRC13" s="46"/>
      <c r="FRD13" s="46"/>
      <c r="FRE13" s="46"/>
      <c r="FRF13" s="46"/>
      <c r="FRG13" s="46"/>
      <c r="FRH13" s="46"/>
      <c r="FRI13" s="46"/>
      <c r="FRJ13" s="46"/>
      <c r="FRK13" s="46"/>
      <c r="FRL13" s="46"/>
      <c r="FRM13" s="46"/>
      <c r="FRN13" s="46"/>
      <c r="FRO13" s="46"/>
      <c r="FRP13" s="46"/>
      <c r="FRQ13" s="46"/>
      <c r="FRR13" s="46"/>
      <c r="FRS13" s="46"/>
      <c r="FRT13" s="46"/>
      <c r="FRU13" s="46"/>
      <c r="FRV13" s="46"/>
      <c r="FRW13" s="46"/>
      <c r="FRX13" s="46"/>
      <c r="FRY13" s="46"/>
      <c r="FRZ13" s="46"/>
      <c r="FSA13" s="46"/>
      <c r="FSB13" s="46"/>
      <c r="FSC13" s="46"/>
      <c r="FSD13" s="46"/>
      <c r="FSE13" s="46"/>
      <c r="FSF13" s="46"/>
      <c r="FSG13" s="46"/>
      <c r="FSH13" s="46"/>
      <c r="FSI13" s="46"/>
      <c r="FSJ13" s="46"/>
      <c r="FSK13" s="46"/>
      <c r="FSL13" s="46"/>
      <c r="FSM13" s="46"/>
      <c r="FSN13" s="46"/>
      <c r="FSO13" s="46"/>
      <c r="FSP13" s="46"/>
      <c r="FSQ13" s="46"/>
      <c r="FSR13" s="46"/>
      <c r="FSS13" s="46"/>
      <c r="FST13" s="46"/>
      <c r="FSU13" s="46"/>
      <c r="FSV13" s="46"/>
      <c r="FSW13" s="46"/>
      <c r="FSX13" s="46"/>
      <c r="FSY13" s="46"/>
      <c r="FSZ13" s="46"/>
      <c r="FTA13" s="46"/>
      <c r="FTB13" s="46"/>
      <c r="FTC13" s="46"/>
      <c r="FTD13" s="46"/>
      <c r="FTE13" s="46"/>
      <c r="FTF13" s="46"/>
      <c r="FTG13" s="46"/>
      <c r="FTH13" s="46"/>
      <c r="FTI13" s="46"/>
      <c r="FTJ13" s="46"/>
      <c r="FTK13" s="46"/>
      <c r="FTL13" s="46"/>
      <c r="FTM13" s="46"/>
      <c r="FTN13" s="46"/>
      <c r="FTO13" s="46"/>
      <c r="FTP13" s="46"/>
      <c r="FTQ13" s="46"/>
      <c r="FTR13" s="46"/>
      <c r="FTS13" s="46"/>
      <c r="FTT13" s="46"/>
      <c r="FTU13" s="46"/>
      <c r="FTV13" s="46"/>
      <c r="FTW13" s="46"/>
      <c r="FTX13" s="46"/>
      <c r="FTY13" s="46"/>
      <c r="FTZ13" s="46"/>
      <c r="FUA13" s="46"/>
      <c r="FUB13" s="46"/>
      <c r="FUC13" s="46"/>
      <c r="FUD13" s="46"/>
      <c r="FUE13" s="46"/>
      <c r="FUF13" s="46"/>
      <c r="FUG13" s="46"/>
      <c r="FUH13" s="46"/>
      <c r="FUI13" s="46"/>
      <c r="FUJ13" s="46"/>
      <c r="FUK13" s="46"/>
      <c r="FUL13" s="46"/>
      <c r="FUM13" s="46"/>
      <c r="FUN13" s="46"/>
      <c r="FUO13" s="46"/>
      <c r="FUP13" s="46"/>
      <c r="FUQ13" s="46"/>
      <c r="FUR13" s="46"/>
      <c r="FUS13" s="46"/>
      <c r="FUT13" s="46"/>
      <c r="FUU13" s="46"/>
      <c r="FUV13" s="46"/>
      <c r="FUW13" s="46"/>
      <c r="FUX13" s="46"/>
      <c r="FUY13" s="46"/>
      <c r="FUZ13" s="46"/>
      <c r="FVA13" s="46"/>
      <c r="FVB13" s="46"/>
      <c r="FVC13" s="46"/>
      <c r="FVD13" s="46"/>
      <c r="FVE13" s="46"/>
      <c r="FVF13" s="46"/>
      <c r="FVG13" s="46"/>
      <c r="FVH13" s="46"/>
      <c r="FVI13" s="46"/>
      <c r="FVJ13" s="46"/>
      <c r="FVK13" s="46"/>
      <c r="FVL13" s="46"/>
      <c r="FVM13" s="46"/>
      <c r="FVN13" s="46"/>
      <c r="FVO13" s="46"/>
      <c r="FVP13" s="46"/>
      <c r="FVQ13" s="46"/>
      <c r="FVR13" s="46"/>
      <c r="FVS13" s="46"/>
      <c r="FVT13" s="46"/>
      <c r="FVU13" s="46"/>
      <c r="FVV13" s="46"/>
      <c r="FVW13" s="46"/>
      <c r="FVX13" s="46"/>
      <c r="FVY13" s="46"/>
      <c r="FVZ13" s="46"/>
      <c r="FWA13" s="46"/>
      <c r="FWB13" s="46"/>
      <c r="FWC13" s="46"/>
      <c r="FWD13" s="46"/>
      <c r="FWE13" s="46"/>
      <c r="FWF13" s="46"/>
      <c r="FWG13" s="46"/>
      <c r="FWH13" s="46"/>
      <c r="FWI13" s="46"/>
      <c r="FWJ13" s="46"/>
      <c r="FWK13" s="46"/>
      <c r="FWL13" s="46"/>
      <c r="FWM13" s="46"/>
      <c r="FWN13" s="46"/>
      <c r="FWO13" s="46"/>
      <c r="FWP13" s="46"/>
      <c r="FWQ13" s="46"/>
      <c r="FWR13" s="46"/>
      <c r="FWS13" s="46"/>
      <c r="FWT13" s="46"/>
      <c r="FWU13" s="46"/>
      <c r="FWV13" s="46"/>
      <c r="FWW13" s="46"/>
      <c r="FWX13" s="46"/>
      <c r="FWY13" s="46"/>
      <c r="FWZ13" s="46"/>
      <c r="FXA13" s="46"/>
      <c r="FXB13" s="46"/>
      <c r="FXC13" s="46"/>
      <c r="FXD13" s="46"/>
      <c r="FXE13" s="46"/>
      <c r="FXF13" s="46"/>
      <c r="FXG13" s="46"/>
      <c r="FXH13" s="46"/>
      <c r="FXI13" s="46"/>
      <c r="FXJ13" s="46"/>
      <c r="FXK13" s="46"/>
      <c r="FXL13" s="46"/>
      <c r="FXM13" s="46"/>
      <c r="FXN13" s="46"/>
      <c r="FXO13" s="46"/>
      <c r="FXP13" s="46"/>
      <c r="FXQ13" s="46"/>
      <c r="FXR13" s="46"/>
      <c r="FXS13" s="46"/>
      <c r="FXT13" s="46"/>
      <c r="FXU13" s="46"/>
      <c r="FXV13" s="46"/>
      <c r="FXW13" s="46"/>
      <c r="FXX13" s="46"/>
      <c r="FXY13" s="46"/>
      <c r="FXZ13" s="46"/>
      <c r="FYA13" s="46"/>
      <c r="FYB13" s="46"/>
      <c r="FYC13" s="46"/>
      <c r="FYD13" s="46"/>
      <c r="FYE13" s="46"/>
      <c r="FYF13" s="46"/>
      <c r="FYG13" s="46"/>
      <c r="FYH13" s="46"/>
      <c r="FYI13" s="46"/>
      <c r="FYJ13" s="46"/>
      <c r="FYK13" s="46"/>
      <c r="FYL13" s="46"/>
      <c r="FYM13" s="46"/>
      <c r="FYN13" s="46"/>
      <c r="FYO13" s="46"/>
      <c r="FYP13" s="46"/>
      <c r="FYQ13" s="46"/>
      <c r="FYR13" s="46"/>
      <c r="FYS13" s="46"/>
      <c r="FYT13" s="46"/>
      <c r="FYU13" s="46"/>
      <c r="FYV13" s="46"/>
      <c r="FYW13" s="46"/>
      <c r="FYX13" s="46"/>
      <c r="FYY13" s="46"/>
      <c r="FYZ13" s="46"/>
      <c r="FZA13" s="46"/>
      <c r="FZB13" s="46"/>
      <c r="FZC13" s="46"/>
      <c r="FZD13" s="46"/>
      <c r="FZE13" s="46"/>
      <c r="FZF13" s="46"/>
      <c r="FZG13" s="46"/>
      <c r="FZH13" s="46"/>
      <c r="FZI13" s="46"/>
      <c r="FZJ13" s="46"/>
      <c r="FZK13" s="46"/>
      <c r="FZL13" s="46"/>
      <c r="FZM13" s="46"/>
      <c r="FZN13" s="46"/>
      <c r="FZO13" s="46"/>
      <c r="FZP13" s="46"/>
      <c r="FZQ13" s="46"/>
      <c r="FZR13" s="46"/>
      <c r="FZS13" s="46"/>
      <c r="FZT13" s="46"/>
      <c r="FZU13" s="46"/>
      <c r="FZV13" s="46"/>
      <c r="FZW13" s="46"/>
      <c r="FZX13" s="46"/>
      <c r="FZY13" s="46"/>
      <c r="FZZ13" s="46"/>
      <c r="GAA13" s="46"/>
      <c r="GAB13" s="46"/>
      <c r="GAC13" s="46"/>
      <c r="GAD13" s="46"/>
      <c r="GAE13" s="46"/>
      <c r="GAF13" s="46"/>
      <c r="GAG13" s="46"/>
      <c r="GAH13" s="46"/>
      <c r="GAI13" s="46"/>
      <c r="GAJ13" s="46"/>
      <c r="GAK13" s="46"/>
      <c r="GAL13" s="46"/>
      <c r="GAM13" s="46"/>
      <c r="GAN13" s="46"/>
      <c r="GAO13" s="46"/>
      <c r="GAP13" s="46"/>
      <c r="GAQ13" s="46"/>
      <c r="GAR13" s="46"/>
      <c r="GAS13" s="46"/>
      <c r="GAT13" s="46"/>
      <c r="GAU13" s="46"/>
      <c r="GAV13" s="46"/>
      <c r="GAW13" s="46"/>
      <c r="GAX13" s="46"/>
      <c r="GAY13" s="46"/>
      <c r="GAZ13" s="46"/>
      <c r="GBA13" s="46"/>
      <c r="GBB13" s="46"/>
      <c r="GBC13" s="46"/>
      <c r="GBD13" s="46"/>
      <c r="GBE13" s="46"/>
      <c r="GBF13" s="46"/>
      <c r="GBG13" s="46"/>
      <c r="GBH13" s="46"/>
      <c r="GBI13" s="46"/>
      <c r="GBJ13" s="46"/>
      <c r="GBK13" s="46"/>
      <c r="GBL13" s="46"/>
      <c r="GBM13" s="46"/>
      <c r="GBN13" s="46"/>
      <c r="GBO13" s="46"/>
      <c r="GBP13" s="46"/>
      <c r="GBQ13" s="46"/>
      <c r="GBR13" s="46"/>
      <c r="GBS13" s="46"/>
      <c r="GBT13" s="46"/>
      <c r="GBU13" s="46"/>
      <c r="GBV13" s="46"/>
      <c r="GBW13" s="46"/>
      <c r="GBX13" s="46"/>
      <c r="GBY13" s="46"/>
      <c r="GBZ13" s="46"/>
      <c r="GCA13" s="46"/>
      <c r="GCB13" s="46"/>
      <c r="GCC13" s="46"/>
      <c r="GCD13" s="46"/>
      <c r="GCE13" s="46"/>
      <c r="GCF13" s="46"/>
      <c r="GCG13" s="46"/>
      <c r="GCH13" s="46"/>
      <c r="GCI13" s="46"/>
      <c r="GCJ13" s="46"/>
      <c r="GCK13" s="46"/>
      <c r="GCL13" s="46"/>
      <c r="GCM13" s="46"/>
      <c r="GCN13" s="46"/>
      <c r="GCO13" s="46"/>
      <c r="GCP13" s="46"/>
      <c r="GCQ13" s="46"/>
      <c r="GCR13" s="46"/>
      <c r="GCS13" s="46"/>
      <c r="GCT13" s="46"/>
      <c r="GCU13" s="46"/>
      <c r="GCV13" s="46"/>
      <c r="GCW13" s="46"/>
      <c r="GCX13" s="46"/>
      <c r="GCY13" s="46"/>
      <c r="GCZ13" s="46"/>
      <c r="GDA13" s="46"/>
      <c r="GDB13" s="46"/>
      <c r="GDC13" s="46"/>
      <c r="GDD13" s="46"/>
      <c r="GDE13" s="46"/>
      <c r="GDF13" s="46"/>
      <c r="GDG13" s="46"/>
      <c r="GDH13" s="46"/>
      <c r="GDI13" s="46"/>
      <c r="GDJ13" s="46"/>
      <c r="GDK13" s="46"/>
      <c r="GDL13" s="46"/>
      <c r="GDM13" s="46"/>
      <c r="GDN13" s="46"/>
      <c r="GDO13" s="46"/>
      <c r="GDP13" s="46"/>
      <c r="GDQ13" s="46"/>
      <c r="GDR13" s="46"/>
      <c r="GDS13" s="46"/>
      <c r="GDT13" s="46"/>
      <c r="GDU13" s="46"/>
      <c r="GDV13" s="46"/>
      <c r="GDW13" s="46"/>
      <c r="GDX13" s="46"/>
      <c r="GDY13" s="46"/>
      <c r="GDZ13" s="46"/>
      <c r="GEA13" s="46"/>
      <c r="GEB13" s="46"/>
      <c r="GEC13" s="46"/>
      <c r="GED13" s="46"/>
      <c r="GEE13" s="46"/>
      <c r="GEF13" s="46"/>
      <c r="GEG13" s="46"/>
      <c r="GEH13" s="46"/>
      <c r="GEI13" s="46"/>
      <c r="GEJ13" s="46"/>
      <c r="GEK13" s="46"/>
      <c r="GEL13" s="46"/>
      <c r="GEM13" s="46"/>
      <c r="GEN13" s="46"/>
      <c r="GEO13" s="46"/>
      <c r="GEP13" s="46"/>
      <c r="GEQ13" s="46"/>
      <c r="GER13" s="46"/>
      <c r="GES13" s="46"/>
      <c r="GET13" s="46"/>
      <c r="GEU13" s="46"/>
      <c r="GEV13" s="46"/>
      <c r="GEW13" s="46"/>
      <c r="GEX13" s="46"/>
      <c r="GEY13" s="46"/>
      <c r="GEZ13" s="46"/>
      <c r="GFA13" s="46"/>
      <c r="GFB13" s="46"/>
      <c r="GFC13" s="46"/>
      <c r="GFD13" s="46"/>
      <c r="GFE13" s="46"/>
      <c r="GFF13" s="46"/>
      <c r="GFG13" s="46"/>
      <c r="GFH13" s="46"/>
      <c r="GFI13" s="46"/>
      <c r="GFJ13" s="46"/>
      <c r="GFK13" s="46"/>
      <c r="GFL13" s="46"/>
      <c r="GFM13" s="46"/>
      <c r="GFN13" s="46"/>
      <c r="GFO13" s="46"/>
      <c r="GFP13" s="46"/>
      <c r="GFQ13" s="46"/>
      <c r="GFR13" s="46"/>
      <c r="GFS13" s="46"/>
      <c r="GFT13" s="46"/>
      <c r="GFU13" s="46"/>
      <c r="GFV13" s="46"/>
      <c r="GFW13" s="46"/>
      <c r="GFX13" s="46"/>
      <c r="GFY13" s="46"/>
      <c r="GFZ13" s="46"/>
      <c r="GGA13" s="46"/>
      <c r="GGB13" s="46"/>
      <c r="GGC13" s="46"/>
      <c r="GGD13" s="46"/>
      <c r="GGE13" s="46"/>
      <c r="GGF13" s="46"/>
      <c r="GGG13" s="46"/>
      <c r="GGH13" s="46"/>
      <c r="GGI13" s="46"/>
      <c r="GGJ13" s="46"/>
      <c r="GGK13" s="46"/>
      <c r="GGL13" s="46"/>
      <c r="GGM13" s="46"/>
      <c r="GGN13" s="46"/>
      <c r="GGO13" s="46"/>
      <c r="GGP13" s="46"/>
      <c r="GGQ13" s="46"/>
      <c r="GGR13" s="46"/>
      <c r="GGS13" s="46"/>
      <c r="GGT13" s="46"/>
      <c r="GGU13" s="46"/>
      <c r="GGV13" s="46"/>
      <c r="GGW13" s="46"/>
      <c r="GGX13" s="46"/>
      <c r="GGY13" s="46"/>
      <c r="GGZ13" s="46"/>
      <c r="GHA13" s="46"/>
      <c r="GHB13" s="46"/>
      <c r="GHC13" s="46"/>
      <c r="GHD13" s="46"/>
      <c r="GHE13" s="46"/>
      <c r="GHF13" s="46"/>
      <c r="GHG13" s="46"/>
      <c r="GHH13" s="46"/>
      <c r="GHI13" s="46"/>
      <c r="GHJ13" s="46"/>
      <c r="GHK13" s="46"/>
      <c r="GHL13" s="46"/>
      <c r="GHM13" s="46"/>
      <c r="GHN13" s="46"/>
      <c r="GHO13" s="46"/>
      <c r="GHP13" s="46"/>
      <c r="GHQ13" s="46"/>
      <c r="GHR13" s="46"/>
      <c r="GHS13" s="46"/>
      <c r="GHT13" s="46"/>
      <c r="GHU13" s="46"/>
      <c r="GHV13" s="46"/>
      <c r="GHW13" s="46"/>
      <c r="GHX13" s="46"/>
      <c r="GHY13" s="46"/>
      <c r="GHZ13" s="46"/>
      <c r="GIA13" s="46"/>
      <c r="GIB13" s="46"/>
      <c r="GIC13" s="46"/>
      <c r="GID13" s="46"/>
      <c r="GIE13" s="46"/>
      <c r="GIF13" s="46"/>
      <c r="GIG13" s="46"/>
      <c r="GIH13" s="46"/>
      <c r="GII13" s="46"/>
      <c r="GIJ13" s="46"/>
      <c r="GIK13" s="46"/>
      <c r="GIL13" s="46"/>
      <c r="GIM13" s="46"/>
      <c r="GIN13" s="46"/>
      <c r="GIO13" s="46"/>
      <c r="GIP13" s="46"/>
      <c r="GIQ13" s="46"/>
      <c r="GIR13" s="46"/>
      <c r="GIS13" s="46"/>
      <c r="GIT13" s="46"/>
      <c r="GIU13" s="46"/>
      <c r="GIV13" s="46"/>
      <c r="GIW13" s="46"/>
      <c r="GIX13" s="46"/>
      <c r="GIY13" s="46"/>
      <c r="GIZ13" s="46"/>
      <c r="GJA13" s="46"/>
      <c r="GJB13" s="46"/>
      <c r="GJC13" s="46"/>
      <c r="GJD13" s="46"/>
      <c r="GJE13" s="46"/>
      <c r="GJF13" s="46"/>
      <c r="GJG13" s="46"/>
      <c r="GJH13" s="46"/>
      <c r="GJI13" s="46"/>
      <c r="GJJ13" s="46"/>
      <c r="GJK13" s="46"/>
      <c r="GJL13" s="46"/>
      <c r="GJM13" s="46"/>
      <c r="GJN13" s="46"/>
      <c r="GJO13" s="46"/>
      <c r="GJP13" s="46"/>
      <c r="GJQ13" s="46"/>
      <c r="GJR13" s="46"/>
      <c r="GJS13" s="46"/>
      <c r="GJT13" s="46"/>
      <c r="GJU13" s="46"/>
      <c r="GJV13" s="46"/>
      <c r="GJW13" s="46"/>
      <c r="GJX13" s="46"/>
      <c r="GJY13" s="46"/>
      <c r="GJZ13" s="46"/>
      <c r="GKA13" s="46"/>
      <c r="GKB13" s="46"/>
      <c r="GKC13" s="46"/>
      <c r="GKD13" s="46"/>
      <c r="GKE13" s="46"/>
      <c r="GKF13" s="46"/>
      <c r="GKG13" s="46"/>
      <c r="GKH13" s="46"/>
      <c r="GKI13" s="46"/>
      <c r="GKJ13" s="46"/>
      <c r="GKK13" s="46"/>
      <c r="GKL13" s="46"/>
      <c r="GKM13" s="46"/>
      <c r="GKN13" s="46"/>
      <c r="GKO13" s="46"/>
      <c r="GKP13" s="46"/>
      <c r="GKQ13" s="46"/>
      <c r="GKR13" s="46"/>
      <c r="GKS13" s="46"/>
      <c r="GKT13" s="46"/>
      <c r="GKU13" s="46"/>
      <c r="GKV13" s="46"/>
      <c r="GKW13" s="46"/>
      <c r="GKX13" s="46"/>
      <c r="GKY13" s="46"/>
      <c r="GKZ13" s="46"/>
      <c r="GLA13" s="46"/>
      <c r="GLB13" s="46"/>
      <c r="GLC13" s="46"/>
      <c r="GLD13" s="46"/>
      <c r="GLE13" s="46"/>
      <c r="GLF13" s="46"/>
      <c r="GLG13" s="46"/>
      <c r="GLH13" s="46"/>
      <c r="GLI13" s="46"/>
      <c r="GLJ13" s="46"/>
      <c r="GLK13" s="46"/>
      <c r="GLL13" s="46"/>
      <c r="GLM13" s="46"/>
      <c r="GLN13" s="46"/>
      <c r="GLO13" s="46"/>
      <c r="GLP13" s="46"/>
      <c r="GLQ13" s="46"/>
      <c r="GLR13" s="46"/>
      <c r="GLS13" s="46"/>
      <c r="GLT13" s="46"/>
      <c r="GLU13" s="46"/>
      <c r="GLV13" s="46"/>
      <c r="GLW13" s="46"/>
      <c r="GLX13" s="46"/>
      <c r="GLY13" s="46"/>
      <c r="GLZ13" s="46"/>
      <c r="GMA13" s="46"/>
      <c r="GMB13" s="46"/>
      <c r="GMC13" s="46"/>
      <c r="GMD13" s="46"/>
      <c r="GME13" s="46"/>
      <c r="GMF13" s="46"/>
      <c r="GMG13" s="46"/>
      <c r="GMH13" s="46"/>
      <c r="GMI13" s="46"/>
      <c r="GMJ13" s="46"/>
      <c r="GMK13" s="46"/>
      <c r="GML13" s="46"/>
      <c r="GMM13" s="46"/>
      <c r="GMN13" s="46"/>
      <c r="GMO13" s="46"/>
      <c r="GMP13" s="46"/>
      <c r="GMQ13" s="46"/>
      <c r="GMR13" s="46"/>
      <c r="GMS13" s="46"/>
      <c r="GMT13" s="46"/>
      <c r="GMU13" s="46"/>
      <c r="GMV13" s="46"/>
      <c r="GMW13" s="46"/>
      <c r="GMX13" s="46"/>
      <c r="GMY13" s="46"/>
      <c r="GMZ13" s="46"/>
      <c r="GNA13" s="46"/>
      <c r="GNB13" s="46"/>
      <c r="GNC13" s="46"/>
      <c r="GND13" s="46"/>
      <c r="GNE13" s="46"/>
      <c r="GNF13" s="46"/>
      <c r="GNG13" s="46"/>
      <c r="GNH13" s="46"/>
      <c r="GNI13" s="46"/>
      <c r="GNJ13" s="46"/>
      <c r="GNK13" s="46"/>
      <c r="GNL13" s="46"/>
      <c r="GNM13" s="46"/>
      <c r="GNN13" s="46"/>
      <c r="GNO13" s="46"/>
      <c r="GNP13" s="46"/>
      <c r="GNQ13" s="46"/>
      <c r="GNR13" s="46"/>
      <c r="GNS13" s="46"/>
      <c r="GNT13" s="46"/>
      <c r="GNU13" s="46"/>
      <c r="GNV13" s="46"/>
      <c r="GNW13" s="46"/>
      <c r="GNX13" s="46"/>
      <c r="GNY13" s="46"/>
      <c r="GNZ13" s="46"/>
      <c r="GOA13" s="46"/>
      <c r="GOB13" s="46"/>
      <c r="GOC13" s="46"/>
      <c r="GOD13" s="46"/>
      <c r="GOE13" s="46"/>
      <c r="GOF13" s="46"/>
      <c r="GOG13" s="46"/>
      <c r="GOH13" s="46"/>
      <c r="GOI13" s="46"/>
      <c r="GOJ13" s="46"/>
      <c r="GOK13" s="46"/>
      <c r="GOL13" s="46"/>
      <c r="GOM13" s="46"/>
      <c r="GON13" s="46"/>
      <c r="GOO13" s="46"/>
      <c r="GOP13" s="46"/>
      <c r="GOQ13" s="46"/>
      <c r="GOR13" s="46"/>
      <c r="GOS13" s="46"/>
      <c r="GOT13" s="46"/>
      <c r="GOU13" s="46"/>
      <c r="GOV13" s="46"/>
      <c r="GOW13" s="46"/>
      <c r="GOX13" s="46"/>
      <c r="GOY13" s="46"/>
      <c r="GOZ13" s="46"/>
      <c r="GPA13" s="46"/>
      <c r="GPB13" s="46"/>
      <c r="GPC13" s="46"/>
      <c r="GPD13" s="46"/>
      <c r="GPE13" s="46"/>
      <c r="GPF13" s="46"/>
      <c r="GPG13" s="46"/>
      <c r="GPH13" s="46"/>
      <c r="GPI13" s="46"/>
      <c r="GPJ13" s="46"/>
      <c r="GPK13" s="46"/>
      <c r="GPL13" s="46"/>
      <c r="GPM13" s="46"/>
      <c r="GPN13" s="46"/>
      <c r="GPO13" s="46"/>
      <c r="GPP13" s="46"/>
      <c r="GPQ13" s="46"/>
      <c r="GPR13" s="46"/>
      <c r="GPS13" s="46"/>
      <c r="GPT13" s="46"/>
      <c r="GPU13" s="46"/>
      <c r="GPV13" s="46"/>
      <c r="GPW13" s="46"/>
      <c r="GPX13" s="46"/>
      <c r="GPY13" s="46"/>
      <c r="GPZ13" s="46"/>
      <c r="GQA13" s="46"/>
      <c r="GQB13" s="46"/>
      <c r="GQC13" s="46"/>
      <c r="GQD13" s="46"/>
      <c r="GQE13" s="46"/>
      <c r="GQF13" s="46"/>
      <c r="GQG13" s="46"/>
      <c r="GQH13" s="46"/>
      <c r="GQI13" s="46"/>
      <c r="GQJ13" s="46"/>
      <c r="GQK13" s="46"/>
      <c r="GQL13" s="46"/>
      <c r="GQM13" s="46"/>
      <c r="GQN13" s="46"/>
      <c r="GQO13" s="46"/>
      <c r="GQP13" s="46"/>
      <c r="GQQ13" s="46"/>
      <c r="GQR13" s="46"/>
      <c r="GQS13" s="46"/>
      <c r="GQT13" s="46"/>
      <c r="GQU13" s="46"/>
      <c r="GQV13" s="46"/>
      <c r="GQW13" s="46"/>
      <c r="GQX13" s="46"/>
      <c r="GQY13" s="46"/>
      <c r="GQZ13" s="46"/>
      <c r="GRA13" s="46"/>
      <c r="GRB13" s="46"/>
      <c r="GRC13" s="46"/>
      <c r="GRD13" s="46"/>
      <c r="GRE13" s="46"/>
      <c r="GRF13" s="46"/>
      <c r="GRG13" s="46"/>
      <c r="GRH13" s="46"/>
      <c r="GRI13" s="46"/>
      <c r="GRJ13" s="46"/>
      <c r="GRK13" s="46"/>
      <c r="GRL13" s="46"/>
      <c r="GRM13" s="46"/>
      <c r="GRN13" s="46"/>
      <c r="GRO13" s="46"/>
      <c r="GRP13" s="46"/>
      <c r="GRQ13" s="46"/>
      <c r="GRR13" s="46"/>
      <c r="GRS13" s="46"/>
      <c r="GRT13" s="46"/>
      <c r="GRU13" s="46"/>
      <c r="GRV13" s="46"/>
      <c r="GRW13" s="46"/>
      <c r="GRX13" s="46"/>
      <c r="GRY13" s="46"/>
      <c r="GRZ13" s="46"/>
      <c r="GSA13" s="46"/>
      <c r="GSB13" s="46"/>
      <c r="GSC13" s="46"/>
      <c r="GSD13" s="46"/>
      <c r="GSE13" s="46"/>
      <c r="GSF13" s="46"/>
      <c r="GSG13" s="46"/>
      <c r="GSH13" s="46"/>
      <c r="GSI13" s="46"/>
      <c r="GSJ13" s="46"/>
      <c r="GSK13" s="46"/>
      <c r="GSL13" s="46"/>
      <c r="GSM13" s="46"/>
      <c r="GSN13" s="46"/>
      <c r="GSO13" s="46"/>
      <c r="GSP13" s="46"/>
      <c r="GSQ13" s="46"/>
      <c r="GSR13" s="46"/>
      <c r="GSS13" s="46"/>
      <c r="GST13" s="46"/>
      <c r="GSU13" s="46"/>
      <c r="GSV13" s="46"/>
      <c r="GSW13" s="46"/>
      <c r="GSX13" s="46"/>
      <c r="GSY13" s="46"/>
      <c r="GSZ13" s="46"/>
      <c r="GTA13" s="46"/>
      <c r="GTB13" s="46"/>
      <c r="GTC13" s="46"/>
      <c r="GTD13" s="46"/>
      <c r="GTE13" s="46"/>
      <c r="GTF13" s="46"/>
      <c r="GTG13" s="46"/>
      <c r="GTH13" s="46"/>
      <c r="GTI13" s="46"/>
      <c r="GTJ13" s="46"/>
      <c r="GTK13" s="46"/>
      <c r="GTL13" s="46"/>
      <c r="GTM13" s="46"/>
      <c r="GTN13" s="46"/>
      <c r="GTO13" s="46"/>
      <c r="GTP13" s="46"/>
      <c r="GTQ13" s="46"/>
      <c r="GTR13" s="46"/>
      <c r="GTS13" s="46"/>
      <c r="GTT13" s="46"/>
      <c r="GTU13" s="46"/>
      <c r="GTV13" s="46"/>
      <c r="GTW13" s="46"/>
      <c r="GTX13" s="46"/>
      <c r="GTY13" s="46"/>
      <c r="GTZ13" s="46"/>
      <c r="GUA13" s="46"/>
      <c r="GUB13" s="46"/>
      <c r="GUC13" s="46"/>
      <c r="GUD13" s="46"/>
      <c r="GUE13" s="46"/>
      <c r="GUF13" s="46"/>
      <c r="GUG13" s="46"/>
      <c r="GUH13" s="46"/>
      <c r="GUI13" s="46"/>
      <c r="GUJ13" s="46"/>
      <c r="GUK13" s="46"/>
      <c r="GUL13" s="46"/>
      <c r="GUM13" s="46"/>
      <c r="GUN13" s="46"/>
      <c r="GUO13" s="46"/>
      <c r="GUP13" s="46"/>
      <c r="GUQ13" s="46"/>
      <c r="GUR13" s="46"/>
      <c r="GUS13" s="46"/>
      <c r="GUT13" s="46"/>
      <c r="GUU13" s="46"/>
      <c r="GUV13" s="46"/>
      <c r="GUW13" s="46"/>
      <c r="GUX13" s="46"/>
      <c r="GUY13" s="46"/>
      <c r="GUZ13" s="46"/>
      <c r="GVA13" s="46"/>
      <c r="GVB13" s="46"/>
      <c r="GVC13" s="46"/>
      <c r="GVD13" s="46"/>
      <c r="GVE13" s="46"/>
      <c r="GVF13" s="46"/>
      <c r="GVG13" s="46"/>
      <c r="GVH13" s="46"/>
      <c r="GVI13" s="46"/>
      <c r="GVJ13" s="46"/>
      <c r="GVK13" s="46"/>
      <c r="GVL13" s="46"/>
      <c r="GVM13" s="46"/>
      <c r="GVN13" s="46"/>
      <c r="GVO13" s="46"/>
      <c r="GVP13" s="46"/>
      <c r="GVQ13" s="46"/>
      <c r="GVR13" s="46"/>
      <c r="GVS13" s="46"/>
      <c r="GVT13" s="46"/>
      <c r="GVU13" s="46"/>
      <c r="GVV13" s="46"/>
      <c r="GVW13" s="46"/>
      <c r="GVX13" s="46"/>
      <c r="GVY13" s="46"/>
      <c r="GVZ13" s="46"/>
      <c r="GWA13" s="46"/>
      <c r="GWB13" s="46"/>
      <c r="GWC13" s="46"/>
      <c r="GWD13" s="46"/>
      <c r="GWE13" s="46"/>
      <c r="GWF13" s="46"/>
      <c r="GWG13" s="46"/>
      <c r="GWH13" s="46"/>
      <c r="GWI13" s="46"/>
      <c r="GWJ13" s="46"/>
      <c r="GWK13" s="46"/>
      <c r="GWL13" s="46"/>
      <c r="GWM13" s="46"/>
      <c r="GWN13" s="46"/>
      <c r="GWO13" s="46"/>
      <c r="GWP13" s="46"/>
      <c r="GWQ13" s="46"/>
      <c r="GWR13" s="46"/>
      <c r="GWS13" s="46"/>
      <c r="GWT13" s="46"/>
      <c r="GWU13" s="46"/>
      <c r="GWV13" s="46"/>
      <c r="GWW13" s="46"/>
      <c r="GWX13" s="46"/>
      <c r="GWY13" s="46"/>
      <c r="GWZ13" s="46"/>
      <c r="GXA13" s="46"/>
      <c r="GXB13" s="46"/>
      <c r="GXC13" s="46"/>
      <c r="GXD13" s="46"/>
      <c r="GXE13" s="46"/>
      <c r="GXF13" s="46"/>
      <c r="GXG13" s="46"/>
      <c r="GXH13" s="46"/>
      <c r="GXI13" s="46"/>
      <c r="GXJ13" s="46"/>
      <c r="GXK13" s="46"/>
      <c r="GXL13" s="46"/>
      <c r="GXM13" s="46"/>
      <c r="GXN13" s="46"/>
      <c r="GXO13" s="46"/>
      <c r="GXP13" s="46"/>
      <c r="GXQ13" s="46"/>
      <c r="GXR13" s="46"/>
      <c r="GXS13" s="46"/>
      <c r="GXT13" s="46"/>
      <c r="GXU13" s="46"/>
      <c r="GXV13" s="46"/>
      <c r="GXW13" s="46"/>
      <c r="GXX13" s="46"/>
      <c r="GXY13" s="46"/>
      <c r="GXZ13" s="46"/>
      <c r="GYA13" s="46"/>
      <c r="GYB13" s="46"/>
      <c r="GYC13" s="46"/>
      <c r="GYD13" s="46"/>
      <c r="GYE13" s="46"/>
      <c r="GYF13" s="46"/>
      <c r="GYG13" s="46"/>
      <c r="GYH13" s="46"/>
      <c r="GYI13" s="46"/>
      <c r="GYJ13" s="46"/>
      <c r="GYK13" s="46"/>
      <c r="GYL13" s="46"/>
      <c r="GYM13" s="46"/>
      <c r="GYN13" s="46"/>
      <c r="GYO13" s="46"/>
      <c r="GYP13" s="46"/>
      <c r="GYQ13" s="46"/>
      <c r="GYR13" s="46"/>
      <c r="GYS13" s="46"/>
      <c r="GYT13" s="46"/>
      <c r="GYU13" s="46"/>
      <c r="GYV13" s="46"/>
      <c r="GYW13" s="46"/>
      <c r="GYX13" s="46"/>
      <c r="GYY13" s="46"/>
      <c r="GYZ13" s="46"/>
      <c r="GZA13" s="46"/>
      <c r="GZB13" s="46"/>
      <c r="GZC13" s="46"/>
      <c r="GZD13" s="46"/>
      <c r="GZE13" s="46"/>
      <c r="GZF13" s="46"/>
      <c r="GZG13" s="46"/>
      <c r="GZH13" s="46"/>
      <c r="GZI13" s="46"/>
      <c r="GZJ13" s="46"/>
      <c r="GZK13" s="46"/>
      <c r="GZL13" s="46"/>
      <c r="GZM13" s="46"/>
      <c r="GZN13" s="46"/>
      <c r="GZO13" s="46"/>
      <c r="GZP13" s="46"/>
      <c r="GZQ13" s="46"/>
      <c r="GZR13" s="46"/>
      <c r="GZS13" s="46"/>
      <c r="GZT13" s="46"/>
      <c r="GZU13" s="46"/>
      <c r="GZV13" s="46"/>
      <c r="GZW13" s="46"/>
      <c r="GZX13" s="46"/>
      <c r="GZY13" s="46"/>
      <c r="GZZ13" s="46"/>
      <c r="HAA13" s="46"/>
      <c r="HAB13" s="46"/>
      <c r="HAC13" s="46"/>
      <c r="HAD13" s="46"/>
      <c r="HAE13" s="46"/>
      <c r="HAF13" s="46"/>
      <c r="HAG13" s="46"/>
      <c r="HAH13" s="46"/>
      <c r="HAI13" s="46"/>
      <c r="HAJ13" s="46"/>
      <c r="HAK13" s="46"/>
      <c r="HAL13" s="46"/>
      <c r="HAM13" s="46"/>
      <c r="HAN13" s="46"/>
      <c r="HAO13" s="46"/>
      <c r="HAP13" s="46"/>
      <c r="HAQ13" s="46"/>
      <c r="HAR13" s="46"/>
      <c r="HAS13" s="46"/>
      <c r="HAT13" s="46"/>
      <c r="HAU13" s="46"/>
      <c r="HAV13" s="46"/>
      <c r="HAW13" s="46"/>
      <c r="HAX13" s="46"/>
      <c r="HAY13" s="46"/>
      <c r="HAZ13" s="46"/>
      <c r="HBA13" s="46"/>
      <c r="HBB13" s="46"/>
      <c r="HBC13" s="46"/>
      <c r="HBD13" s="46"/>
      <c r="HBE13" s="46"/>
      <c r="HBF13" s="46"/>
      <c r="HBG13" s="46"/>
      <c r="HBH13" s="46"/>
      <c r="HBI13" s="46"/>
      <c r="HBJ13" s="46"/>
      <c r="HBK13" s="46"/>
      <c r="HBL13" s="46"/>
      <c r="HBM13" s="46"/>
      <c r="HBN13" s="46"/>
      <c r="HBO13" s="46"/>
      <c r="HBP13" s="46"/>
      <c r="HBQ13" s="46"/>
      <c r="HBR13" s="46"/>
      <c r="HBS13" s="46"/>
      <c r="HBT13" s="46"/>
      <c r="HBU13" s="46"/>
      <c r="HBV13" s="46"/>
      <c r="HBW13" s="46"/>
      <c r="HBX13" s="46"/>
      <c r="HBY13" s="46"/>
      <c r="HBZ13" s="46"/>
      <c r="HCA13" s="46"/>
      <c r="HCB13" s="46"/>
      <c r="HCC13" s="46"/>
      <c r="HCD13" s="46"/>
      <c r="HCE13" s="46"/>
      <c r="HCF13" s="46"/>
      <c r="HCG13" s="46"/>
      <c r="HCH13" s="46"/>
      <c r="HCI13" s="46"/>
      <c r="HCJ13" s="46"/>
      <c r="HCK13" s="46"/>
      <c r="HCL13" s="46"/>
      <c r="HCM13" s="46"/>
      <c r="HCN13" s="46"/>
      <c r="HCO13" s="46"/>
      <c r="HCP13" s="46"/>
      <c r="HCQ13" s="46"/>
      <c r="HCR13" s="46"/>
      <c r="HCS13" s="46"/>
      <c r="HCT13" s="46"/>
      <c r="HCU13" s="46"/>
      <c r="HCV13" s="46"/>
      <c r="HCW13" s="46"/>
      <c r="HCX13" s="46"/>
      <c r="HCY13" s="46"/>
      <c r="HCZ13" s="46"/>
      <c r="HDA13" s="46"/>
      <c r="HDB13" s="46"/>
      <c r="HDC13" s="46"/>
      <c r="HDD13" s="46"/>
      <c r="HDE13" s="46"/>
      <c r="HDF13" s="46"/>
      <c r="HDG13" s="46"/>
      <c r="HDH13" s="46"/>
      <c r="HDI13" s="46"/>
      <c r="HDJ13" s="46"/>
      <c r="HDK13" s="46"/>
      <c r="HDL13" s="46"/>
      <c r="HDM13" s="46"/>
      <c r="HDN13" s="46"/>
      <c r="HDO13" s="46"/>
      <c r="HDP13" s="46"/>
      <c r="HDQ13" s="46"/>
      <c r="HDR13" s="46"/>
      <c r="HDS13" s="46"/>
      <c r="HDT13" s="46"/>
      <c r="HDU13" s="46"/>
      <c r="HDV13" s="46"/>
      <c r="HDW13" s="46"/>
      <c r="HDX13" s="46"/>
      <c r="HDY13" s="46"/>
      <c r="HDZ13" s="46"/>
      <c r="HEA13" s="46"/>
      <c r="HEB13" s="46"/>
      <c r="HEC13" s="46"/>
      <c r="HED13" s="46"/>
      <c r="HEE13" s="46"/>
      <c r="HEF13" s="46"/>
      <c r="HEG13" s="46"/>
      <c r="HEH13" s="46"/>
      <c r="HEI13" s="46"/>
      <c r="HEJ13" s="46"/>
      <c r="HEK13" s="46"/>
      <c r="HEL13" s="46"/>
      <c r="HEM13" s="46"/>
      <c r="HEN13" s="46"/>
      <c r="HEO13" s="46"/>
      <c r="HEP13" s="46"/>
      <c r="HEQ13" s="46"/>
      <c r="HER13" s="46"/>
      <c r="HES13" s="46"/>
      <c r="HET13" s="46"/>
      <c r="HEU13" s="46"/>
      <c r="HEV13" s="46"/>
      <c r="HEW13" s="46"/>
      <c r="HEX13" s="46"/>
      <c r="HEY13" s="46"/>
      <c r="HEZ13" s="46"/>
      <c r="HFA13" s="46"/>
      <c r="HFB13" s="46"/>
      <c r="HFC13" s="46"/>
      <c r="HFD13" s="46"/>
      <c r="HFE13" s="46"/>
      <c r="HFF13" s="46"/>
      <c r="HFG13" s="46"/>
      <c r="HFH13" s="46"/>
      <c r="HFI13" s="46"/>
      <c r="HFJ13" s="46"/>
      <c r="HFK13" s="46"/>
      <c r="HFL13" s="46"/>
      <c r="HFM13" s="46"/>
      <c r="HFN13" s="46"/>
      <c r="HFO13" s="46"/>
      <c r="HFP13" s="46"/>
      <c r="HFQ13" s="46"/>
      <c r="HFR13" s="46"/>
      <c r="HFS13" s="46"/>
      <c r="HFT13" s="46"/>
      <c r="HFU13" s="46"/>
      <c r="HFV13" s="46"/>
      <c r="HFW13" s="46"/>
      <c r="HFX13" s="46"/>
      <c r="HFY13" s="46"/>
      <c r="HFZ13" s="46"/>
      <c r="HGA13" s="46"/>
      <c r="HGB13" s="46"/>
      <c r="HGC13" s="46"/>
      <c r="HGD13" s="46"/>
      <c r="HGE13" s="46"/>
      <c r="HGF13" s="46"/>
      <c r="HGG13" s="46"/>
      <c r="HGH13" s="46"/>
      <c r="HGI13" s="46"/>
      <c r="HGJ13" s="46"/>
      <c r="HGK13" s="46"/>
      <c r="HGL13" s="46"/>
      <c r="HGM13" s="46"/>
      <c r="HGN13" s="46"/>
      <c r="HGO13" s="46"/>
      <c r="HGP13" s="46"/>
      <c r="HGQ13" s="46"/>
      <c r="HGR13" s="46"/>
      <c r="HGS13" s="46"/>
      <c r="HGT13" s="46"/>
      <c r="HGU13" s="46"/>
      <c r="HGV13" s="46"/>
      <c r="HGW13" s="46"/>
      <c r="HGX13" s="46"/>
      <c r="HGY13" s="46"/>
      <c r="HGZ13" s="46"/>
      <c r="HHA13" s="46"/>
      <c r="HHB13" s="46"/>
      <c r="HHC13" s="46"/>
      <c r="HHD13" s="46"/>
      <c r="HHE13" s="46"/>
      <c r="HHF13" s="46"/>
      <c r="HHG13" s="46"/>
      <c r="HHH13" s="46"/>
      <c r="HHI13" s="46"/>
      <c r="HHJ13" s="46"/>
      <c r="HHK13" s="46"/>
      <c r="HHL13" s="46"/>
      <c r="HHM13" s="46"/>
      <c r="HHN13" s="46"/>
      <c r="HHO13" s="46"/>
      <c r="HHP13" s="46"/>
      <c r="HHQ13" s="46"/>
      <c r="HHR13" s="46"/>
      <c r="HHS13" s="46"/>
      <c r="HHT13" s="46"/>
      <c r="HHU13" s="46"/>
      <c r="HHV13" s="46"/>
      <c r="HHW13" s="46"/>
      <c r="HHX13" s="46"/>
      <c r="HHY13" s="46"/>
      <c r="HHZ13" s="46"/>
      <c r="HIA13" s="46"/>
      <c r="HIB13" s="46"/>
      <c r="HIC13" s="46"/>
      <c r="HID13" s="46"/>
      <c r="HIE13" s="46"/>
      <c r="HIF13" s="46"/>
      <c r="HIG13" s="46"/>
      <c r="HIH13" s="46"/>
      <c r="HII13" s="46"/>
      <c r="HIJ13" s="46"/>
      <c r="HIK13" s="46"/>
      <c r="HIL13" s="46"/>
      <c r="HIM13" s="46"/>
      <c r="HIN13" s="46"/>
      <c r="HIO13" s="46"/>
      <c r="HIP13" s="46"/>
      <c r="HIQ13" s="46"/>
      <c r="HIR13" s="46"/>
      <c r="HIS13" s="46"/>
      <c r="HIT13" s="46"/>
      <c r="HIU13" s="46"/>
      <c r="HIV13" s="46"/>
      <c r="HIW13" s="46"/>
      <c r="HIX13" s="46"/>
      <c r="HIY13" s="46"/>
      <c r="HIZ13" s="46"/>
      <c r="HJA13" s="46"/>
      <c r="HJB13" s="46"/>
      <c r="HJC13" s="46"/>
      <c r="HJD13" s="46"/>
      <c r="HJE13" s="46"/>
      <c r="HJF13" s="46"/>
      <c r="HJG13" s="46"/>
      <c r="HJH13" s="46"/>
      <c r="HJI13" s="46"/>
      <c r="HJJ13" s="46"/>
      <c r="HJK13" s="46"/>
      <c r="HJL13" s="46"/>
      <c r="HJM13" s="46"/>
      <c r="HJN13" s="46"/>
      <c r="HJO13" s="46"/>
      <c r="HJP13" s="46"/>
      <c r="HJQ13" s="46"/>
      <c r="HJR13" s="46"/>
      <c r="HJS13" s="46"/>
      <c r="HJT13" s="46"/>
      <c r="HJU13" s="46"/>
      <c r="HJV13" s="46"/>
      <c r="HJW13" s="46"/>
      <c r="HJX13" s="46"/>
      <c r="HJY13" s="46"/>
      <c r="HJZ13" s="46"/>
      <c r="HKA13" s="46"/>
      <c r="HKB13" s="46"/>
      <c r="HKC13" s="46"/>
      <c r="HKD13" s="46"/>
      <c r="HKE13" s="46"/>
      <c r="HKF13" s="46"/>
      <c r="HKG13" s="46"/>
      <c r="HKH13" s="46"/>
      <c r="HKI13" s="46"/>
      <c r="HKJ13" s="46"/>
      <c r="HKK13" s="46"/>
      <c r="HKL13" s="46"/>
      <c r="HKM13" s="46"/>
      <c r="HKN13" s="46"/>
      <c r="HKO13" s="46"/>
      <c r="HKP13" s="46"/>
      <c r="HKQ13" s="46"/>
      <c r="HKR13" s="46"/>
      <c r="HKS13" s="46"/>
      <c r="HKT13" s="46"/>
      <c r="HKU13" s="46"/>
      <c r="HKV13" s="46"/>
      <c r="HKW13" s="46"/>
      <c r="HKX13" s="46"/>
      <c r="HKY13" s="46"/>
      <c r="HKZ13" s="46"/>
      <c r="HLA13" s="46"/>
      <c r="HLB13" s="46"/>
      <c r="HLC13" s="46"/>
      <c r="HLD13" s="46"/>
      <c r="HLE13" s="46"/>
      <c r="HLF13" s="46"/>
      <c r="HLG13" s="46"/>
      <c r="HLH13" s="46"/>
      <c r="HLI13" s="46"/>
      <c r="HLJ13" s="46"/>
      <c r="HLK13" s="46"/>
      <c r="HLL13" s="46"/>
      <c r="HLM13" s="46"/>
      <c r="HLN13" s="46"/>
      <c r="HLO13" s="46"/>
      <c r="HLP13" s="46"/>
      <c r="HLQ13" s="46"/>
      <c r="HLR13" s="46"/>
      <c r="HLS13" s="46"/>
      <c r="HLT13" s="46"/>
      <c r="HLU13" s="46"/>
      <c r="HLV13" s="46"/>
      <c r="HLW13" s="46"/>
      <c r="HLX13" s="46"/>
      <c r="HLY13" s="46"/>
      <c r="HLZ13" s="46"/>
      <c r="HMA13" s="46"/>
      <c r="HMB13" s="46"/>
      <c r="HMC13" s="46"/>
      <c r="HMD13" s="46"/>
      <c r="HME13" s="46"/>
      <c r="HMF13" s="46"/>
      <c r="HMG13" s="46"/>
      <c r="HMH13" s="46"/>
      <c r="HMI13" s="46"/>
      <c r="HMJ13" s="46"/>
      <c r="HMK13" s="46"/>
      <c r="HML13" s="46"/>
      <c r="HMM13" s="46"/>
      <c r="HMN13" s="46"/>
      <c r="HMO13" s="46"/>
      <c r="HMP13" s="46"/>
      <c r="HMQ13" s="46"/>
      <c r="HMR13" s="46"/>
      <c r="HMS13" s="46"/>
      <c r="HMT13" s="46"/>
      <c r="HMU13" s="46"/>
      <c r="HMV13" s="46"/>
      <c r="HMW13" s="46"/>
      <c r="HMX13" s="46"/>
      <c r="HMY13" s="46"/>
      <c r="HMZ13" s="46"/>
      <c r="HNA13" s="46"/>
      <c r="HNB13" s="46"/>
      <c r="HNC13" s="46"/>
      <c r="HND13" s="46"/>
      <c r="HNE13" s="46"/>
      <c r="HNF13" s="46"/>
      <c r="HNG13" s="46"/>
      <c r="HNH13" s="46"/>
      <c r="HNI13" s="46"/>
      <c r="HNJ13" s="46"/>
      <c r="HNK13" s="46"/>
      <c r="HNL13" s="46"/>
      <c r="HNM13" s="46"/>
      <c r="HNN13" s="46"/>
      <c r="HNO13" s="46"/>
      <c r="HNP13" s="46"/>
      <c r="HNQ13" s="46"/>
      <c r="HNR13" s="46"/>
      <c r="HNS13" s="46"/>
      <c r="HNT13" s="46"/>
      <c r="HNU13" s="46"/>
      <c r="HNV13" s="46"/>
      <c r="HNW13" s="46"/>
      <c r="HNX13" s="46"/>
      <c r="HNY13" s="46"/>
      <c r="HNZ13" s="46"/>
      <c r="HOA13" s="46"/>
      <c r="HOB13" s="46"/>
      <c r="HOC13" s="46"/>
      <c r="HOD13" s="46"/>
      <c r="HOE13" s="46"/>
      <c r="HOF13" s="46"/>
      <c r="HOG13" s="46"/>
      <c r="HOH13" s="46"/>
      <c r="HOI13" s="46"/>
      <c r="HOJ13" s="46"/>
      <c r="HOK13" s="46"/>
      <c r="HOL13" s="46"/>
      <c r="HOM13" s="46"/>
      <c r="HON13" s="46"/>
      <c r="HOO13" s="46"/>
      <c r="HOP13" s="46"/>
      <c r="HOQ13" s="46"/>
      <c r="HOR13" s="46"/>
      <c r="HOS13" s="46"/>
      <c r="HOT13" s="46"/>
      <c r="HOU13" s="46"/>
      <c r="HOV13" s="46"/>
      <c r="HOW13" s="46"/>
      <c r="HOX13" s="46"/>
      <c r="HOY13" s="46"/>
      <c r="HOZ13" s="46"/>
      <c r="HPA13" s="46"/>
      <c r="HPB13" s="46"/>
      <c r="HPC13" s="46"/>
      <c r="HPD13" s="46"/>
      <c r="HPE13" s="46"/>
      <c r="HPF13" s="46"/>
      <c r="HPG13" s="46"/>
      <c r="HPH13" s="46"/>
      <c r="HPI13" s="46"/>
      <c r="HPJ13" s="46"/>
      <c r="HPK13" s="46"/>
      <c r="HPL13" s="46"/>
      <c r="HPM13" s="46"/>
      <c r="HPN13" s="46"/>
      <c r="HPO13" s="46"/>
      <c r="HPP13" s="46"/>
      <c r="HPQ13" s="46"/>
      <c r="HPR13" s="46"/>
      <c r="HPS13" s="46"/>
      <c r="HPT13" s="46"/>
      <c r="HPU13" s="46"/>
      <c r="HPV13" s="46"/>
      <c r="HPW13" s="46"/>
      <c r="HPX13" s="46"/>
      <c r="HPY13" s="46"/>
      <c r="HPZ13" s="46"/>
      <c r="HQA13" s="46"/>
      <c r="HQB13" s="46"/>
      <c r="HQC13" s="46"/>
      <c r="HQD13" s="46"/>
      <c r="HQE13" s="46"/>
      <c r="HQF13" s="46"/>
      <c r="HQG13" s="46"/>
      <c r="HQH13" s="46"/>
      <c r="HQI13" s="46"/>
      <c r="HQJ13" s="46"/>
      <c r="HQK13" s="46"/>
      <c r="HQL13" s="46"/>
      <c r="HQM13" s="46"/>
      <c r="HQN13" s="46"/>
      <c r="HQO13" s="46"/>
      <c r="HQP13" s="46"/>
      <c r="HQQ13" s="46"/>
      <c r="HQR13" s="46"/>
      <c r="HQS13" s="46"/>
      <c r="HQT13" s="46"/>
      <c r="HQU13" s="46"/>
      <c r="HQV13" s="46"/>
      <c r="HQW13" s="46"/>
      <c r="HQX13" s="46"/>
      <c r="HQY13" s="46"/>
      <c r="HQZ13" s="46"/>
      <c r="HRA13" s="46"/>
      <c r="HRB13" s="46"/>
      <c r="HRC13" s="46"/>
      <c r="HRD13" s="46"/>
      <c r="HRE13" s="46"/>
      <c r="HRF13" s="46"/>
      <c r="HRG13" s="46"/>
      <c r="HRH13" s="46"/>
      <c r="HRI13" s="46"/>
      <c r="HRJ13" s="46"/>
      <c r="HRK13" s="46"/>
      <c r="HRL13" s="46"/>
      <c r="HRM13" s="46"/>
      <c r="HRN13" s="46"/>
      <c r="HRO13" s="46"/>
      <c r="HRP13" s="46"/>
      <c r="HRQ13" s="46"/>
      <c r="HRR13" s="46"/>
      <c r="HRS13" s="46"/>
      <c r="HRT13" s="46"/>
      <c r="HRU13" s="46"/>
      <c r="HRV13" s="46"/>
      <c r="HRW13" s="46"/>
      <c r="HRX13" s="46"/>
      <c r="HRY13" s="46"/>
      <c r="HRZ13" s="46"/>
      <c r="HSA13" s="46"/>
      <c r="HSB13" s="46"/>
      <c r="HSC13" s="46"/>
      <c r="HSD13" s="46"/>
      <c r="HSE13" s="46"/>
      <c r="HSF13" s="46"/>
      <c r="HSG13" s="46"/>
      <c r="HSH13" s="46"/>
      <c r="HSI13" s="46"/>
      <c r="HSJ13" s="46"/>
      <c r="HSK13" s="46"/>
      <c r="HSL13" s="46"/>
      <c r="HSM13" s="46"/>
      <c r="HSN13" s="46"/>
      <c r="HSO13" s="46"/>
      <c r="HSP13" s="46"/>
      <c r="HSQ13" s="46"/>
      <c r="HSR13" s="46"/>
      <c r="HSS13" s="46"/>
      <c r="HST13" s="46"/>
      <c r="HSU13" s="46"/>
      <c r="HSV13" s="46"/>
      <c r="HSW13" s="46"/>
      <c r="HSX13" s="46"/>
      <c r="HSY13" s="46"/>
      <c r="HSZ13" s="46"/>
      <c r="HTA13" s="46"/>
      <c r="HTB13" s="46"/>
      <c r="HTC13" s="46"/>
      <c r="HTD13" s="46"/>
      <c r="HTE13" s="46"/>
      <c r="HTF13" s="46"/>
      <c r="HTG13" s="46"/>
      <c r="HTH13" s="46"/>
      <c r="HTI13" s="46"/>
      <c r="HTJ13" s="46"/>
      <c r="HTK13" s="46"/>
      <c r="HTL13" s="46"/>
      <c r="HTM13" s="46"/>
      <c r="HTN13" s="46"/>
      <c r="HTO13" s="46"/>
      <c r="HTP13" s="46"/>
      <c r="HTQ13" s="46"/>
      <c r="HTR13" s="46"/>
      <c r="HTS13" s="46"/>
      <c r="HTT13" s="46"/>
      <c r="HTU13" s="46"/>
      <c r="HTV13" s="46"/>
      <c r="HTW13" s="46"/>
      <c r="HTX13" s="46"/>
      <c r="HTY13" s="46"/>
      <c r="HTZ13" s="46"/>
      <c r="HUA13" s="46"/>
      <c r="HUB13" s="46"/>
      <c r="HUC13" s="46"/>
      <c r="HUD13" s="46"/>
      <c r="HUE13" s="46"/>
      <c r="HUF13" s="46"/>
      <c r="HUG13" s="46"/>
      <c r="HUH13" s="46"/>
      <c r="HUI13" s="46"/>
      <c r="HUJ13" s="46"/>
      <c r="HUK13" s="46"/>
      <c r="HUL13" s="46"/>
      <c r="HUM13" s="46"/>
      <c r="HUN13" s="46"/>
      <c r="HUO13" s="46"/>
      <c r="HUP13" s="46"/>
      <c r="HUQ13" s="46"/>
      <c r="HUR13" s="46"/>
      <c r="HUS13" s="46"/>
      <c r="HUT13" s="46"/>
      <c r="HUU13" s="46"/>
      <c r="HUV13" s="46"/>
      <c r="HUW13" s="46"/>
      <c r="HUX13" s="46"/>
      <c r="HUY13" s="46"/>
      <c r="HUZ13" s="46"/>
      <c r="HVA13" s="46"/>
      <c r="HVB13" s="46"/>
      <c r="HVC13" s="46"/>
      <c r="HVD13" s="46"/>
      <c r="HVE13" s="46"/>
      <c r="HVF13" s="46"/>
      <c r="HVG13" s="46"/>
      <c r="HVH13" s="46"/>
      <c r="HVI13" s="46"/>
      <c r="HVJ13" s="46"/>
      <c r="HVK13" s="46"/>
      <c r="HVL13" s="46"/>
      <c r="HVM13" s="46"/>
      <c r="HVN13" s="46"/>
      <c r="HVO13" s="46"/>
      <c r="HVP13" s="46"/>
      <c r="HVQ13" s="46"/>
      <c r="HVR13" s="46"/>
      <c r="HVS13" s="46"/>
      <c r="HVT13" s="46"/>
      <c r="HVU13" s="46"/>
      <c r="HVV13" s="46"/>
      <c r="HVW13" s="46"/>
      <c r="HVX13" s="46"/>
      <c r="HVY13" s="46"/>
      <c r="HVZ13" s="46"/>
      <c r="HWA13" s="46"/>
      <c r="HWB13" s="46"/>
      <c r="HWC13" s="46"/>
      <c r="HWD13" s="46"/>
      <c r="HWE13" s="46"/>
      <c r="HWF13" s="46"/>
      <c r="HWG13" s="46"/>
      <c r="HWH13" s="46"/>
      <c r="HWI13" s="46"/>
      <c r="HWJ13" s="46"/>
      <c r="HWK13" s="46"/>
      <c r="HWL13" s="46"/>
      <c r="HWM13" s="46"/>
      <c r="HWN13" s="46"/>
      <c r="HWO13" s="46"/>
      <c r="HWP13" s="46"/>
      <c r="HWQ13" s="46"/>
      <c r="HWR13" s="46"/>
      <c r="HWS13" s="46"/>
      <c r="HWT13" s="46"/>
      <c r="HWU13" s="46"/>
      <c r="HWV13" s="46"/>
      <c r="HWW13" s="46"/>
      <c r="HWX13" s="46"/>
      <c r="HWY13" s="46"/>
      <c r="HWZ13" s="46"/>
      <c r="HXA13" s="46"/>
      <c r="HXB13" s="46"/>
      <c r="HXC13" s="46"/>
      <c r="HXD13" s="46"/>
      <c r="HXE13" s="46"/>
      <c r="HXF13" s="46"/>
      <c r="HXG13" s="46"/>
      <c r="HXH13" s="46"/>
      <c r="HXI13" s="46"/>
      <c r="HXJ13" s="46"/>
      <c r="HXK13" s="46"/>
      <c r="HXL13" s="46"/>
      <c r="HXM13" s="46"/>
      <c r="HXN13" s="46"/>
      <c r="HXO13" s="46"/>
      <c r="HXP13" s="46"/>
      <c r="HXQ13" s="46"/>
      <c r="HXR13" s="46"/>
      <c r="HXS13" s="46"/>
      <c r="HXT13" s="46"/>
      <c r="HXU13" s="46"/>
      <c r="HXV13" s="46"/>
      <c r="HXW13" s="46"/>
      <c r="HXX13" s="46"/>
      <c r="HXY13" s="46"/>
      <c r="HXZ13" s="46"/>
      <c r="HYA13" s="46"/>
      <c r="HYB13" s="46"/>
      <c r="HYC13" s="46"/>
      <c r="HYD13" s="46"/>
      <c r="HYE13" s="46"/>
      <c r="HYF13" s="46"/>
      <c r="HYG13" s="46"/>
      <c r="HYH13" s="46"/>
      <c r="HYI13" s="46"/>
      <c r="HYJ13" s="46"/>
      <c r="HYK13" s="46"/>
      <c r="HYL13" s="46"/>
      <c r="HYM13" s="46"/>
      <c r="HYN13" s="46"/>
      <c r="HYO13" s="46"/>
      <c r="HYP13" s="46"/>
      <c r="HYQ13" s="46"/>
      <c r="HYR13" s="46"/>
      <c r="HYS13" s="46"/>
      <c r="HYT13" s="46"/>
      <c r="HYU13" s="46"/>
      <c r="HYV13" s="46"/>
      <c r="HYW13" s="46"/>
      <c r="HYX13" s="46"/>
      <c r="HYY13" s="46"/>
      <c r="HYZ13" s="46"/>
      <c r="HZA13" s="46"/>
      <c r="HZB13" s="46"/>
      <c r="HZC13" s="46"/>
      <c r="HZD13" s="46"/>
      <c r="HZE13" s="46"/>
      <c r="HZF13" s="46"/>
      <c r="HZG13" s="46"/>
      <c r="HZH13" s="46"/>
      <c r="HZI13" s="46"/>
      <c r="HZJ13" s="46"/>
      <c r="HZK13" s="46"/>
      <c r="HZL13" s="46"/>
      <c r="HZM13" s="46"/>
      <c r="HZN13" s="46"/>
      <c r="HZO13" s="46"/>
      <c r="HZP13" s="46"/>
      <c r="HZQ13" s="46"/>
      <c r="HZR13" s="46"/>
      <c r="HZS13" s="46"/>
      <c r="HZT13" s="46"/>
      <c r="HZU13" s="46"/>
      <c r="HZV13" s="46"/>
      <c r="HZW13" s="46"/>
      <c r="HZX13" s="46"/>
      <c r="HZY13" s="46"/>
      <c r="HZZ13" s="46"/>
      <c r="IAA13" s="46"/>
      <c r="IAB13" s="46"/>
      <c r="IAC13" s="46"/>
      <c r="IAD13" s="46"/>
      <c r="IAE13" s="46"/>
      <c r="IAF13" s="46"/>
      <c r="IAG13" s="46"/>
      <c r="IAH13" s="46"/>
      <c r="IAI13" s="46"/>
      <c r="IAJ13" s="46"/>
      <c r="IAK13" s="46"/>
      <c r="IAL13" s="46"/>
      <c r="IAM13" s="46"/>
      <c r="IAN13" s="46"/>
      <c r="IAO13" s="46"/>
      <c r="IAP13" s="46"/>
      <c r="IAQ13" s="46"/>
      <c r="IAR13" s="46"/>
      <c r="IAS13" s="46"/>
      <c r="IAT13" s="46"/>
      <c r="IAU13" s="46"/>
      <c r="IAV13" s="46"/>
      <c r="IAW13" s="46"/>
      <c r="IAX13" s="46"/>
      <c r="IAY13" s="46"/>
      <c r="IAZ13" s="46"/>
      <c r="IBA13" s="46"/>
      <c r="IBB13" s="46"/>
      <c r="IBC13" s="46"/>
      <c r="IBD13" s="46"/>
      <c r="IBE13" s="46"/>
      <c r="IBF13" s="46"/>
      <c r="IBG13" s="46"/>
      <c r="IBH13" s="46"/>
      <c r="IBI13" s="46"/>
      <c r="IBJ13" s="46"/>
      <c r="IBK13" s="46"/>
      <c r="IBL13" s="46"/>
      <c r="IBM13" s="46"/>
      <c r="IBN13" s="46"/>
      <c r="IBO13" s="46"/>
      <c r="IBP13" s="46"/>
      <c r="IBQ13" s="46"/>
      <c r="IBR13" s="46"/>
      <c r="IBS13" s="46"/>
      <c r="IBT13" s="46"/>
      <c r="IBU13" s="46"/>
      <c r="IBV13" s="46"/>
      <c r="IBW13" s="46"/>
      <c r="IBX13" s="46"/>
      <c r="IBY13" s="46"/>
      <c r="IBZ13" s="46"/>
      <c r="ICA13" s="46"/>
      <c r="ICB13" s="46"/>
      <c r="ICC13" s="46"/>
      <c r="ICD13" s="46"/>
      <c r="ICE13" s="46"/>
      <c r="ICF13" s="46"/>
      <c r="ICG13" s="46"/>
      <c r="ICH13" s="46"/>
      <c r="ICI13" s="46"/>
      <c r="ICJ13" s="46"/>
      <c r="ICK13" s="46"/>
      <c r="ICL13" s="46"/>
      <c r="ICM13" s="46"/>
      <c r="ICN13" s="46"/>
      <c r="ICO13" s="46"/>
      <c r="ICP13" s="46"/>
      <c r="ICQ13" s="46"/>
      <c r="ICR13" s="46"/>
      <c r="ICS13" s="46"/>
      <c r="ICT13" s="46"/>
      <c r="ICU13" s="46"/>
      <c r="ICV13" s="46"/>
      <c r="ICW13" s="46"/>
      <c r="ICX13" s="46"/>
      <c r="ICY13" s="46"/>
      <c r="ICZ13" s="46"/>
      <c r="IDA13" s="46"/>
      <c r="IDB13" s="46"/>
      <c r="IDC13" s="46"/>
      <c r="IDD13" s="46"/>
      <c r="IDE13" s="46"/>
      <c r="IDF13" s="46"/>
      <c r="IDG13" s="46"/>
      <c r="IDH13" s="46"/>
      <c r="IDI13" s="46"/>
      <c r="IDJ13" s="46"/>
      <c r="IDK13" s="46"/>
      <c r="IDL13" s="46"/>
      <c r="IDM13" s="46"/>
      <c r="IDN13" s="46"/>
      <c r="IDO13" s="46"/>
      <c r="IDP13" s="46"/>
      <c r="IDQ13" s="46"/>
      <c r="IDR13" s="46"/>
      <c r="IDS13" s="46"/>
      <c r="IDT13" s="46"/>
      <c r="IDU13" s="46"/>
      <c r="IDV13" s="46"/>
      <c r="IDW13" s="46"/>
      <c r="IDX13" s="46"/>
      <c r="IDY13" s="46"/>
      <c r="IDZ13" s="46"/>
      <c r="IEA13" s="46"/>
      <c r="IEB13" s="46"/>
      <c r="IEC13" s="46"/>
      <c r="IED13" s="46"/>
      <c r="IEE13" s="46"/>
      <c r="IEF13" s="46"/>
      <c r="IEG13" s="46"/>
      <c r="IEH13" s="46"/>
      <c r="IEI13" s="46"/>
      <c r="IEJ13" s="46"/>
      <c r="IEK13" s="46"/>
      <c r="IEL13" s="46"/>
      <c r="IEM13" s="46"/>
      <c r="IEN13" s="46"/>
      <c r="IEO13" s="46"/>
      <c r="IEP13" s="46"/>
      <c r="IEQ13" s="46"/>
      <c r="IER13" s="46"/>
      <c r="IES13" s="46"/>
      <c r="IET13" s="46"/>
      <c r="IEU13" s="46"/>
      <c r="IEV13" s="46"/>
      <c r="IEW13" s="46"/>
      <c r="IEX13" s="46"/>
      <c r="IEY13" s="46"/>
      <c r="IEZ13" s="46"/>
      <c r="IFA13" s="46"/>
      <c r="IFB13" s="46"/>
      <c r="IFC13" s="46"/>
      <c r="IFD13" s="46"/>
      <c r="IFE13" s="46"/>
      <c r="IFF13" s="46"/>
      <c r="IFG13" s="46"/>
      <c r="IFH13" s="46"/>
      <c r="IFI13" s="46"/>
      <c r="IFJ13" s="46"/>
      <c r="IFK13" s="46"/>
      <c r="IFL13" s="46"/>
      <c r="IFM13" s="46"/>
      <c r="IFN13" s="46"/>
      <c r="IFO13" s="46"/>
      <c r="IFP13" s="46"/>
      <c r="IFQ13" s="46"/>
      <c r="IFR13" s="46"/>
      <c r="IFS13" s="46"/>
      <c r="IFT13" s="46"/>
      <c r="IFU13" s="46"/>
      <c r="IFV13" s="46"/>
      <c r="IFW13" s="46"/>
      <c r="IFX13" s="46"/>
      <c r="IFY13" s="46"/>
      <c r="IFZ13" s="46"/>
      <c r="IGA13" s="46"/>
      <c r="IGB13" s="46"/>
      <c r="IGC13" s="46"/>
      <c r="IGD13" s="46"/>
      <c r="IGE13" s="46"/>
      <c r="IGF13" s="46"/>
      <c r="IGG13" s="46"/>
      <c r="IGH13" s="46"/>
      <c r="IGI13" s="46"/>
      <c r="IGJ13" s="46"/>
      <c r="IGK13" s="46"/>
      <c r="IGL13" s="46"/>
      <c r="IGM13" s="46"/>
      <c r="IGN13" s="46"/>
      <c r="IGO13" s="46"/>
      <c r="IGP13" s="46"/>
      <c r="IGQ13" s="46"/>
      <c r="IGR13" s="46"/>
      <c r="IGS13" s="46"/>
      <c r="IGT13" s="46"/>
      <c r="IGU13" s="46"/>
      <c r="IGV13" s="46"/>
      <c r="IGW13" s="46"/>
      <c r="IGX13" s="46"/>
      <c r="IGY13" s="46"/>
      <c r="IGZ13" s="46"/>
      <c r="IHA13" s="46"/>
      <c r="IHB13" s="46"/>
      <c r="IHC13" s="46"/>
      <c r="IHD13" s="46"/>
      <c r="IHE13" s="46"/>
      <c r="IHF13" s="46"/>
      <c r="IHG13" s="46"/>
      <c r="IHH13" s="46"/>
      <c r="IHI13" s="46"/>
      <c r="IHJ13" s="46"/>
      <c r="IHK13" s="46"/>
      <c r="IHL13" s="46"/>
      <c r="IHM13" s="46"/>
      <c r="IHN13" s="46"/>
      <c r="IHO13" s="46"/>
      <c r="IHP13" s="46"/>
      <c r="IHQ13" s="46"/>
      <c r="IHR13" s="46"/>
      <c r="IHS13" s="46"/>
      <c r="IHT13" s="46"/>
      <c r="IHU13" s="46"/>
      <c r="IHV13" s="46"/>
      <c r="IHW13" s="46"/>
      <c r="IHX13" s="46"/>
      <c r="IHY13" s="46"/>
      <c r="IHZ13" s="46"/>
      <c r="IIA13" s="46"/>
      <c r="IIB13" s="46"/>
      <c r="IIC13" s="46"/>
      <c r="IID13" s="46"/>
      <c r="IIE13" s="46"/>
      <c r="IIF13" s="46"/>
      <c r="IIG13" s="46"/>
      <c r="IIH13" s="46"/>
      <c r="III13" s="46"/>
      <c r="IIJ13" s="46"/>
      <c r="IIK13" s="46"/>
      <c r="IIL13" s="46"/>
      <c r="IIM13" s="46"/>
      <c r="IIN13" s="46"/>
      <c r="IIO13" s="46"/>
      <c r="IIP13" s="46"/>
      <c r="IIQ13" s="46"/>
      <c r="IIR13" s="46"/>
      <c r="IIS13" s="46"/>
      <c r="IIT13" s="46"/>
      <c r="IIU13" s="46"/>
      <c r="IIV13" s="46"/>
      <c r="IIW13" s="46"/>
      <c r="IIX13" s="46"/>
      <c r="IIY13" s="46"/>
      <c r="IIZ13" s="46"/>
      <c r="IJA13" s="46"/>
      <c r="IJB13" s="46"/>
      <c r="IJC13" s="46"/>
      <c r="IJD13" s="46"/>
      <c r="IJE13" s="46"/>
      <c r="IJF13" s="46"/>
      <c r="IJG13" s="46"/>
      <c r="IJH13" s="46"/>
      <c r="IJI13" s="46"/>
      <c r="IJJ13" s="46"/>
      <c r="IJK13" s="46"/>
      <c r="IJL13" s="46"/>
      <c r="IJM13" s="46"/>
      <c r="IJN13" s="46"/>
      <c r="IJO13" s="46"/>
      <c r="IJP13" s="46"/>
      <c r="IJQ13" s="46"/>
      <c r="IJR13" s="46"/>
      <c r="IJS13" s="46"/>
      <c r="IJT13" s="46"/>
      <c r="IJU13" s="46"/>
      <c r="IJV13" s="46"/>
      <c r="IJW13" s="46"/>
      <c r="IJX13" s="46"/>
      <c r="IJY13" s="46"/>
      <c r="IJZ13" s="46"/>
      <c r="IKA13" s="46"/>
      <c r="IKB13" s="46"/>
      <c r="IKC13" s="46"/>
      <c r="IKD13" s="46"/>
      <c r="IKE13" s="46"/>
      <c r="IKF13" s="46"/>
      <c r="IKG13" s="46"/>
      <c r="IKH13" s="46"/>
      <c r="IKI13" s="46"/>
      <c r="IKJ13" s="46"/>
      <c r="IKK13" s="46"/>
      <c r="IKL13" s="46"/>
      <c r="IKM13" s="46"/>
      <c r="IKN13" s="46"/>
      <c r="IKO13" s="46"/>
      <c r="IKP13" s="46"/>
      <c r="IKQ13" s="46"/>
      <c r="IKR13" s="46"/>
      <c r="IKS13" s="46"/>
      <c r="IKT13" s="46"/>
      <c r="IKU13" s="46"/>
      <c r="IKV13" s="46"/>
      <c r="IKW13" s="46"/>
      <c r="IKX13" s="46"/>
      <c r="IKY13" s="46"/>
      <c r="IKZ13" s="46"/>
      <c r="ILA13" s="46"/>
      <c r="ILB13" s="46"/>
      <c r="ILC13" s="46"/>
      <c r="ILD13" s="46"/>
      <c r="ILE13" s="46"/>
      <c r="ILF13" s="46"/>
      <c r="ILG13" s="46"/>
      <c r="ILH13" s="46"/>
      <c r="ILI13" s="46"/>
      <c r="ILJ13" s="46"/>
      <c r="ILK13" s="46"/>
      <c r="ILL13" s="46"/>
      <c r="ILM13" s="46"/>
      <c r="ILN13" s="46"/>
      <c r="ILO13" s="46"/>
      <c r="ILP13" s="46"/>
      <c r="ILQ13" s="46"/>
      <c r="ILR13" s="46"/>
      <c r="ILS13" s="46"/>
      <c r="ILT13" s="46"/>
      <c r="ILU13" s="46"/>
      <c r="ILV13" s="46"/>
      <c r="ILW13" s="46"/>
      <c r="ILX13" s="46"/>
      <c r="ILY13" s="46"/>
      <c r="ILZ13" s="46"/>
      <c r="IMA13" s="46"/>
      <c r="IMB13" s="46"/>
      <c r="IMC13" s="46"/>
      <c r="IMD13" s="46"/>
      <c r="IME13" s="46"/>
      <c r="IMF13" s="46"/>
      <c r="IMG13" s="46"/>
      <c r="IMH13" s="46"/>
      <c r="IMI13" s="46"/>
      <c r="IMJ13" s="46"/>
      <c r="IMK13" s="46"/>
      <c r="IML13" s="46"/>
      <c r="IMM13" s="46"/>
      <c r="IMN13" s="46"/>
      <c r="IMO13" s="46"/>
      <c r="IMP13" s="46"/>
      <c r="IMQ13" s="46"/>
      <c r="IMR13" s="46"/>
      <c r="IMS13" s="46"/>
      <c r="IMT13" s="46"/>
      <c r="IMU13" s="46"/>
      <c r="IMV13" s="46"/>
      <c r="IMW13" s="46"/>
      <c r="IMX13" s="46"/>
      <c r="IMY13" s="46"/>
      <c r="IMZ13" s="46"/>
      <c r="INA13" s="46"/>
      <c r="INB13" s="46"/>
      <c r="INC13" s="46"/>
      <c r="IND13" s="46"/>
      <c r="INE13" s="46"/>
      <c r="INF13" s="46"/>
      <c r="ING13" s="46"/>
      <c r="INH13" s="46"/>
      <c r="INI13" s="46"/>
      <c r="INJ13" s="46"/>
      <c r="INK13" s="46"/>
      <c r="INL13" s="46"/>
      <c r="INM13" s="46"/>
      <c r="INN13" s="46"/>
      <c r="INO13" s="46"/>
      <c r="INP13" s="46"/>
      <c r="INQ13" s="46"/>
      <c r="INR13" s="46"/>
      <c r="INS13" s="46"/>
      <c r="INT13" s="46"/>
      <c r="INU13" s="46"/>
      <c r="INV13" s="46"/>
      <c r="INW13" s="46"/>
      <c r="INX13" s="46"/>
      <c r="INY13" s="46"/>
      <c r="INZ13" s="46"/>
      <c r="IOA13" s="46"/>
      <c r="IOB13" s="46"/>
      <c r="IOC13" s="46"/>
      <c r="IOD13" s="46"/>
      <c r="IOE13" s="46"/>
      <c r="IOF13" s="46"/>
      <c r="IOG13" s="46"/>
      <c r="IOH13" s="46"/>
      <c r="IOI13" s="46"/>
      <c r="IOJ13" s="46"/>
      <c r="IOK13" s="46"/>
      <c r="IOL13" s="46"/>
      <c r="IOM13" s="46"/>
      <c r="ION13" s="46"/>
      <c r="IOO13" s="46"/>
      <c r="IOP13" s="46"/>
      <c r="IOQ13" s="46"/>
      <c r="IOR13" s="46"/>
      <c r="IOS13" s="46"/>
      <c r="IOT13" s="46"/>
      <c r="IOU13" s="46"/>
      <c r="IOV13" s="46"/>
      <c r="IOW13" s="46"/>
      <c r="IOX13" s="46"/>
      <c r="IOY13" s="46"/>
      <c r="IOZ13" s="46"/>
      <c r="IPA13" s="46"/>
      <c r="IPB13" s="46"/>
      <c r="IPC13" s="46"/>
      <c r="IPD13" s="46"/>
      <c r="IPE13" s="46"/>
      <c r="IPF13" s="46"/>
      <c r="IPG13" s="46"/>
      <c r="IPH13" s="46"/>
      <c r="IPI13" s="46"/>
      <c r="IPJ13" s="46"/>
      <c r="IPK13" s="46"/>
      <c r="IPL13" s="46"/>
      <c r="IPM13" s="46"/>
      <c r="IPN13" s="46"/>
      <c r="IPO13" s="46"/>
      <c r="IPP13" s="46"/>
      <c r="IPQ13" s="46"/>
      <c r="IPR13" s="46"/>
      <c r="IPS13" s="46"/>
      <c r="IPT13" s="46"/>
      <c r="IPU13" s="46"/>
      <c r="IPV13" s="46"/>
      <c r="IPW13" s="46"/>
      <c r="IPX13" s="46"/>
      <c r="IPY13" s="46"/>
      <c r="IPZ13" s="46"/>
      <c r="IQA13" s="46"/>
      <c r="IQB13" s="46"/>
      <c r="IQC13" s="46"/>
      <c r="IQD13" s="46"/>
      <c r="IQE13" s="46"/>
      <c r="IQF13" s="46"/>
      <c r="IQG13" s="46"/>
      <c r="IQH13" s="46"/>
      <c r="IQI13" s="46"/>
      <c r="IQJ13" s="46"/>
      <c r="IQK13" s="46"/>
      <c r="IQL13" s="46"/>
      <c r="IQM13" s="46"/>
      <c r="IQN13" s="46"/>
      <c r="IQO13" s="46"/>
      <c r="IQP13" s="46"/>
      <c r="IQQ13" s="46"/>
      <c r="IQR13" s="46"/>
      <c r="IQS13" s="46"/>
      <c r="IQT13" s="46"/>
      <c r="IQU13" s="46"/>
      <c r="IQV13" s="46"/>
      <c r="IQW13" s="46"/>
      <c r="IQX13" s="46"/>
      <c r="IQY13" s="46"/>
      <c r="IQZ13" s="46"/>
      <c r="IRA13" s="46"/>
      <c r="IRB13" s="46"/>
      <c r="IRC13" s="46"/>
      <c r="IRD13" s="46"/>
      <c r="IRE13" s="46"/>
      <c r="IRF13" s="46"/>
      <c r="IRG13" s="46"/>
      <c r="IRH13" s="46"/>
      <c r="IRI13" s="46"/>
      <c r="IRJ13" s="46"/>
      <c r="IRK13" s="46"/>
      <c r="IRL13" s="46"/>
      <c r="IRM13" s="46"/>
      <c r="IRN13" s="46"/>
      <c r="IRO13" s="46"/>
      <c r="IRP13" s="46"/>
      <c r="IRQ13" s="46"/>
      <c r="IRR13" s="46"/>
      <c r="IRS13" s="46"/>
      <c r="IRT13" s="46"/>
      <c r="IRU13" s="46"/>
      <c r="IRV13" s="46"/>
      <c r="IRW13" s="46"/>
      <c r="IRX13" s="46"/>
      <c r="IRY13" s="46"/>
      <c r="IRZ13" s="46"/>
      <c r="ISA13" s="46"/>
      <c r="ISB13" s="46"/>
      <c r="ISC13" s="46"/>
      <c r="ISD13" s="46"/>
      <c r="ISE13" s="46"/>
      <c r="ISF13" s="46"/>
      <c r="ISG13" s="46"/>
      <c r="ISH13" s="46"/>
      <c r="ISI13" s="46"/>
      <c r="ISJ13" s="46"/>
      <c r="ISK13" s="46"/>
      <c r="ISL13" s="46"/>
      <c r="ISM13" s="46"/>
      <c r="ISN13" s="46"/>
      <c r="ISO13" s="46"/>
      <c r="ISP13" s="46"/>
      <c r="ISQ13" s="46"/>
      <c r="ISR13" s="46"/>
      <c r="ISS13" s="46"/>
      <c r="IST13" s="46"/>
      <c r="ISU13" s="46"/>
      <c r="ISV13" s="46"/>
      <c r="ISW13" s="46"/>
      <c r="ISX13" s="46"/>
      <c r="ISY13" s="46"/>
      <c r="ISZ13" s="46"/>
      <c r="ITA13" s="46"/>
      <c r="ITB13" s="46"/>
      <c r="ITC13" s="46"/>
      <c r="ITD13" s="46"/>
      <c r="ITE13" s="46"/>
      <c r="ITF13" s="46"/>
      <c r="ITG13" s="46"/>
      <c r="ITH13" s="46"/>
      <c r="ITI13" s="46"/>
      <c r="ITJ13" s="46"/>
      <c r="ITK13" s="46"/>
      <c r="ITL13" s="46"/>
      <c r="ITM13" s="46"/>
      <c r="ITN13" s="46"/>
      <c r="ITO13" s="46"/>
      <c r="ITP13" s="46"/>
      <c r="ITQ13" s="46"/>
      <c r="ITR13" s="46"/>
      <c r="ITS13" s="46"/>
      <c r="ITT13" s="46"/>
      <c r="ITU13" s="46"/>
      <c r="ITV13" s="46"/>
      <c r="ITW13" s="46"/>
      <c r="ITX13" s="46"/>
      <c r="ITY13" s="46"/>
      <c r="ITZ13" s="46"/>
      <c r="IUA13" s="46"/>
      <c r="IUB13" s="46"/>
      <c r="IUC13" s="46"/>
      <c r="IUD13" s="46"/>
      <c r="IUE13" s="46"/>
      <c r="IUF13" s="46"/>
      <c r="IUG13" s="46"/>
      <c r="IUH13" s="46"/>
      <c r="IUI13" s="46"/>
      <c r="IUJ13" s="46"/>
      <c r="IUK13" s="46"/>
      <c r="IUL13" s="46"/>
      <c r="IUM13" s="46"/>
      <c r="IUN13" s="46"/>
      <c r="IUO13" s="46"/>
      <c r="IUP13" s="46"/>
      <c r="IUQ13" s="46"/>
      <c r="IUR13" s="46"/>
      <c r="IUS13" s="46"/>
      <c r="IUT13" s="46"/>
      <c r="IUU13" s="46"/>
      <c r="IUV13" s="46"/>
      <c r="IUW13" s="46"/>
      <c r="IUX13" s="46"/>
      <c r="IUY13" s="46"/>
      <c r="IUZ13" s="46"/>
      <c r="IVA13" s="46"/>
      <c r="IVB13" s="46"/>
      <c r="IVC13" s="46"/>
      <c r="IVD13" s="46"/>
      <c r="IVE13" s="46"/>
      <c r="IVF13" s="46"/>
      <c r="IVG13" s="46"/>
      <c r="IVH13" s="46"/>
      <c r="IVI13" s="46"/>
      <c r="IVJ13" s="46"/>
      <c r="IVK13" s="46"/>
      <c r="IVL13" s="46"/>
      <c r="IVM13" s="46"/>
      <c r="IVN13" s="46"/>
      <c r="IVO13" s="46"/>
      <c r="IVP13" s="46"/>
      <c r="IVQ13" s="46"/>
      <c r="IVR13" s="46"/>
      <c r="IVS13" s="46"/>
      <c r="IVT13" s="46"/>
      <c r="IVU13" s="46"/>
      <c r="IVV13" s="46"/>
      <c r="IVW13" s="46"/>
      <c r="IVX13" s="46"/>
      <c r="IVY13" s="46"/>
      <c r="IVZ13" s="46"/>
      <c r="IWA13" s="46"/>
      <c r="IWB13" s="46"/>
      <c r="IWC13" s="46"/>
      <c r="IWD13" s="46"/>
      <c r="IWE13" s="46"/>
      <c r="IWF13" s="46"/>
      <c r="IWG13" s="46"/>
      <c r="IWH13" s="46"/>
      <c r="IWI13" s="46"/>
      <c r="IWJ13" s="46"/>
      <c r="IWK13" s="46"/>
      <c r="IWL13" s="46"/>
      <c r="IWM13" s="46"/>
      <c r="IWN13" s="46"/>
      <c r="IWO13" s="46"/>
      <c r="IWP13" s="46"/>
      <c r="IWQ13" s="46"/>
      <c r="IWR13" s="46"/>
      <c r="IWS13" s="46"/>
      <c r="IWT13" s="46"/>
      <c r="IWU13" s="46"/>
      <c r="IWV13" s="46"/>
      <c r="IWW13" s="46"/>
      <c r="IWX13" s="46"/>
      <c r="IWY13" s="46"/>
      <c r="IWZ13" s="46"/>
      <c r="IXA13" s="46"/>
      <c r="IXB13" s="46"/>
      <c r="IXC13" s="46"/>
      <c r="IXD13" s="46"/>
      <c r="IXE13" s="46"/>
      <c r="IXF13" s="46"/>
      <c r="IXG13" s="46"/>
      <c r="IXH13" s="46"/>
      <c r="IXI13" s="46"/>
      <c r="IXJ13" s="46"/>
      <c r="IXK13" s="46"/>
      <c r="IXL13" s="46"/>
      <c r="IXM13" s="46"/>
      <c r="IXN13" s="46"/>
      <c r="IXO13" s="46"/>
      <c r="IXP13" s="46"/>
      <c r="IXQ13" s="46"/>
      <c r="IXR13" s="46"/>
      <c r="IXS13" s="46"/>
      <c r="IXT13" s="46"/>
      <c r="IXU13" s="46"/>
      <c r="IXV13" s="46"/>
      <c r="IXW13" s="46"/>
      <c r="IXX13" s="46"/>
      <c r="IXY13" s="46"/>
      <c r="IXZ13" s="46"/>
      <c r="IYA13" s="46"/>
      <c r="IYB13" s="46"/>
      <c r="IYC13" s="46"/>
      <c r="IYD13" s="46"/>
      <c r="IYE13" s="46"/>
      <c r="IYF13" s="46"/>
      <c r="IYG13" s="46"/>
      <c r="IYH13" s="46"/>
      <c r="IYI13" s="46"/>
      <c r="IYJ13" s="46"/>
      <c r="IYK13" s="46"/>
      <c r="IYL13" s="46"/>
      <c r="IYM13" s="46"/>
      <c r="IYN13" s="46"/>
      <c r="IYO13" s="46"/>
      <c r="IYP13" s="46"/>
      <c r="IYQ13" s="46"/>
      <c r="IYR13" s="46"/>
      <c r="IYS13" s="46"/>
      <c r="IYT13" s="46"/>
      <c r="IYU13" s="46"/>
      <c r="IYV13" s="46"/>
      <c r="IYW13" s="46"/>
      <c r="IYX13" s="46"/>
      <c r="IYY13" s="46"/>
      <c r="IYZ13" s="46"/>
      <c r="IZA13" s="46"/>
      <c r="IZB13" s="46"/>
      <c r="IZC13" s="46"/>
      <c r="IZD13" s="46"/>
      <c r="IZE13" s="46"/>
      <c r="IZF13" s="46"/>
      <c r="IZG13" s="46"/>
      <c r="IZH13" s="46"/>
      <c r="IZI13" s="46"/>
      <c r="IZJ13" s="46"/>
      <c r="IZK13" s="46"/>
      <c r="IZL13" s="46"/>
      <c r="IZM13" s="46"/>
      <c r="IZN13" s="46"/>
      <c r="IZO13" s="46"/>
      <c r="IZP13" s="46"/>
      <c r="IZQ13" s="46"/>
      <c r="IZR13" s="46"/>
      <c r="IZS13" s="46"/>
      <c r="IZT13" s="46"/>
      <c r="IZU13" s="46"/>
      <c r="IZV13" s="46"/>
      <c r="IZW13" s="46"/>
      <c r="IZX13" s="46"/>
      <c r="IZY13" s="46"/>
      <c r="IZZ13" s="46"/>
      <c r="JAA13" s="46"/>
      <c r="JAB13" s="46"/>
      <c r="JAC13" s="46"/>
      <c r="JAD13" s="46"/>
      <c r="JAE13" s="46"/>
      <c r="JAF13" s="46"/>
      <c r="JAG13" s="46"/>
      <c r="JAH13" s="46"/>
      <c r="JAI13" s="46"/>
      <c r="JAJ13" s="46"/>
      <c r="JAK13" s="46"/>
      <c r="JAL13" s="46"/>
      <c r="JAM13" s="46"/>
      <c r="JAN13" s="46"/>
      <c r="JAO13" s="46"/>
      <c r="JAP13" s="46"/>
      <c r="JAQ13" s="46"/>
      <c r="JAR13" s="46"/>
      <c r="JAS13" s="46"/>
      <c r="JAT13" s="46"/>
      <c r="JAU13" s="46"/>
      <c r="JAV13" s="46"/>
      <c r="JAW13" s="46"/>
      <c r="JAX13" s="46"/>
      <c r="JAY13" s="46"/>
      <c r="JAZ13" s="46"/>
      <c r="JBA13" s="46"/>
      <c r="JBB13" s="46"/>
      <c r="JBC13" s="46"/>
      <c r="JBD13" s="46"/>
      <c r="JBE13" s="46"/>
      <c r="JBF13" s="46"/>
      <c r="JBG13" s="46"/>
      <c r="JBH13" s="46"/>
      <c r="JBI13" s="46"/>
      <c r="JBJ13" s="46"/>
      <c r="JBK13" s="46"/>
      <c r="JBL13" s="46"/>
      <c r="JBM13" s="46"/>
      <c r="JBN13" s="46"/>
      <c r="JBO13" s="46"/>
      <c r="JBP13" s="46"/>
      <c r="JBQ13" s="46"/>
      <c r="JBR13" s="46"/>
      <c r="JBS13" s="46"/>
      <c r="JBT13" s="46"/>
      <c r="JBU13" s="46"/>
      <c r="JBV13" s="46"/>
      <c r="JBW13" s="46"/>
      <c r="JBX13" s="46"/>
      <c r="JBY13" s="46"/>
      <c r="JBZ13" s="46"/>
      <c r="JCA13" s="46"/>
      <c r="JCB13" s="46"/>
      <c r="JCC13" s="46"/>
      <c r="JCD13" s="46"/>
      <c r="JCE13" s="46"/>
      <c r="JCF13" s="46"/>
      <c r="JCG13" s="46"/>
      <c r="JCH13" s="46"/>
      <c r="JCI13" s="46"/>
      <c r="JCJ13" s="46"/>
      <c r="JCK13" s="46"/>
      <c r="JCL13" s="46"/>
      <c r="JCM13" s="46"/>
      <c r="JCN13" s="46"/>
      <c r="JCO13" s="46"/>
      <c r="JCP13" s="46"/>
      <c r="JCQ13" s="46"/>
      <c r="JCR13" s="46"/>
      <c r="JCS13" s="46"/>
      <c r="JCT13" s="46"/>
      <c r="JCU13" s="46"/>
      <c r="JCV13" s="46"/>
      <c r="JCW13" s="46"/>
      <c r="JCX13" s="46"/>
      <c r="JCY13" s="46"/>
      <c r="JCZ13" s="46"/>
      <c r="JDA13" s="46"/>
      <c r="JDB13" s="46"/>
      <c r="JDC13" s="46"/>
      <c r="JDD13" s="46"/>
      <c r="JDE13" s="46"/>
      <c r="JDF13" s="46"/>
      <c r="JDG13" s="46"/>
      <c r="JDH13" s="46"/>
      <c r="JDI13" s="46"/>
      <c r="JDJ13" s="46"/>
      <c r="JDK13" s="46"/>
      <c r="JDL13" s="46"/>
      <c r="JDM13" s="46"/>
      <c r="JDN13" s="46"/>
      <c r="JDO13" s="46"/>
      <c r="JDP13" s="46"/>
      <c r="JDQ13" s="46"/>
      <c r="JDR13" s="46"/>
      <c r="JDS13" s="46"/>
      <c r="JDT13" s="46"/>
      <c r="JDU13" s="46"/>
      <c r="JDV13" s="46"/>
      <c r="JDW13" s="46"/>
      <c r="JDX13" s="46"/>
      <c r="JDY13" s="46"/>
      <c r="JDZ13" s="46"/>
      <c r="JEA13" s="46"/>
      <c r="JEB13" s="46"/>
      <c r="JEC13" s="46"/>
      <c r="JED13" s="46"/>
      <c r="JEE13" s="46"/>
      <c r="JEF13" s="46"/>
      <c r="JEG13" s="46"/>
      <c r="JEH13" s="46"/>
      <c r="JEI13" s="46"/>
      <c r="JEJ13" s="46"/>
      <c r="JEK13" s="46"/>
      <c r="JEL13" s="46"/>
      <c r="JEM13" s="46"/>
      <c r="JEN13" s="46"/>
      <c r="JEO13" s="46"/>
      <c r="JEP13" s="46"/>
      <c r="JEQ13" s="46"/>
      <c r="JER13" s="46"/>
      <c r="JES13" s="46"/>
      <c r="JET13" s="46"/>
      <c r="JEU13" s="46"/>
      <c r="JEV13" s="46"/>
      <c r="JEW13" s="46"/>
      <c r="JEX13" s="46"/>
      <c r="JEY13" s="46"/>
      <c r="JEZ13" s="46"/>
      <c r="JFA13" s="46"/>
      <c r="JFB13" s="46"/>
      <c r="JFC13" s="46"/>
      <c r="JFD13" s="46"/>
      <c r="JFE13" s="46"/>
      <c r="JFF13" s="46"/>
      <c r="JFG13" s="46"/>
      <c r="JFH13" s="46"/>
      <c r="JFI13" s="46"/>
      <c r="JFJ13" s="46"/>
      <c r="JFK13" s="46"/>
      <c r="JFL13" s="46"/>
      <c r="JFM13" s="46"/>
      <c r="JFN13" s="46"/>
      <c r="JFO13" s="46"/>
      <c r="JFP13" s="46"/>
      <c r="JFQ13" s="46"/>
      <c r="JFR13" s="46"/>
      <c r="JFS13" s="46"/>
      <c r="JFT13" s="46"/>
      <c r="JFU13" s="46"/>
      <c r="JFV13" s="46"/>
      <c r="JFW13" s="46"/>
      <c r="JFX13" s="46"/>
      <c r="JFY13" s="46"/>
      <c r="JFZ13" s="46"/>
      <c r="JGA13" s="46"/>
      <c r="JGB13" s="46"/>
      <c r="JGC13" s="46"/>
      <c r="JGD13" s="46"/>
      <c r="JGE13" s="46"/>
      <c r="JGF13" s="46"/>
      <c r="JGG13" s="46"/>
      <c r="JGH13" s="46"/>
      <c r="JGI13" s="46"/>
      <c r="JGJ13" s="46"/>
      <c r="JGK13" s="46"/>
      <c r="JGL13" s="46"/>
      <c r="JGM13" s="46"/>
      <c r="JGN13" s="46"/>
      <c r="JGO13" s="46"/>
      <c r="JGP13" s="46"/>
      <c r="JGQ13" s="46"/>
      <c r="JGR13" s="46"/>
      <c r="JGS13" s="46"/>
      <c r="JGT13" s="46"/>
      <c r="JGU13" s="46"/>
      <c r="JGV13" s="46"/>
      <c r="JGW13" s="46"/>
      <c r="JGX13" s="46"/>
      <c r="JGY13" s="46"/>
      <c r="JGZ13" s="46"/>
      <c r="JHA13" s="46"/>
      <c r="JHB13" s="46"/>
      <c r="JHC13" s="46"/>
      <c r="JHD13" s="46"/>
      <c r="JHE13" s="46"/>
      <c r="JHF13" s="46"/>
      <c r="JHG13" s="46"/>
      <c r="JHH13" s="46"/>
      <c r="JHI13" s="46"/>
      <c r="JHJ13" s="46"/>
      <c r="JHK13" s="46"/>
      <c r="JHL13" s="46"/>
      <c r="JHM13" s="46"/>
      <c r="JHN13" s="46"/>
      <c r="JHO13" s="46"/>
      <c r="JHP13" s="46"/>
      <c r="JHQ13" s="46"/>
      <c r="JHR13" s="46"/>
      <c r="JHS13" s="46"/>
      <c r="JHT13" s="46"/>
      <c r="JHU13" s="46"/>
      <c r="JHV13" s="46"/>
      <c r="JHW13" s="46"/>
      <c r="JHX13" s="46"/>
      <c r="JHY13" s="46"/>
      <c r="JHZ13" s="46"/>
      <c r="JIA13" s="46"/>
      <c r="JIB13" s="46"/>
      <c r="JIC13" s="46"/>
      <c r="JID13" s="46"/>
      <c r="JIE13" s="46"/>
      <c r="JIF13" s="46"/>
      <c r="JIG13" s="46"/>
      <c r="JIH13" s="46"/>
      <c r="JII13" s="46"/>
      <c r="JIJ13" s="46"/>
      <c r="JIK13" s="46"/>
      <c r="JIL13" s="46"/>
      <c r="JIM13" s="46"/>
      <c r="JIN13" s="46"/>
      <c r="JIO13" s="46"/>
      <c r="JIP13" s="46"/>
      <c r="JIQ13" s="46"/>
      <c r="JIR13" s="46"/>
      <c r="JIS13" s="46"/>
      <c r="JIT13" s="46"/>
      <c r="JIU13" s="46"/>
      <c r="JIV13" s="46"/>
      <c r="JIW13" s="46"/>
      <c r="JIX13" s="46"/>
      <c r="JIY13" s="46"/>
      <c r="JIZ13" s="46"/>
      <c r="JJA13" s="46"/>
      <c r="JJB13" s="46"/>
      <c r="JJC13" s="46"/>
      <c r="JJD13" s="46"/>
      <c r="JJE13" s="46"/>
      <c r="JJF13" s="46"/>
      <c r="JJG13" s="46"/>
      <c r="JJH13" s="46"/>
      <c r="JJI13" s="46"/>
      <c r="JJJ13" s="46"/>
      <c r="JJK13" s="46"/>
      <c r="JJL13" s="46"/>
      <c r="JJM13" s="46"/>
      <c r="JJN13" s="46"/>
      <c r="JJO13" s="46"/>
      <c r="JJP13" s="46"/>
      <c r="JJQ13" s="46"/>
      <c r="JJR13" s="46"/>
      <c r="JJS13" s="46"/>
      <c r="JJT13" s="46"/>
      <c r="JJU13" s="46"/>
      <c r="JJV13" s="46"/>
      <c r="JJW13" s="46"/>
      <c r="JJX13" s="46"/>
      <c r="JJY13" s="46"/>
      <c r="JJZ13" s="46"/>
      <c r="JKA13" s="46"/>
      <c r="JKB13" s="46"/>
      <c r="JKC13" s="46"/>
      <c r="JKD13" s="46"/>
      <c r="JKE13" s="46"/>
      <c r="JKF13" s="46"/>
      <c r="JKG13" s="46"/>
      <c r="JKH13" s="46"/>
      <c r="JKI13" s="46"/>
      <c r="JKJ13" s="46"/>
      <c r="JKK13" s="46"/>
      <c r="JKL13" s="46"/>
      <c r="JKM13" s="46"/>
      <c r="JKN13" s="46"/>
      <c r="JKO13" s="46"/>
      <c r="JKP13" s="46"/>
      <c r="JKQ13" s="46"/>
      <c r="JKR13" s="46"/>
      <c r="JKS13" s="46"/>
      <c r="JKT13" s="46"/>
      <c r="JKU13" s="46"/>
      <c r="JKV13" s="46"/>
      <c r="JKW13" s="46"/>
      <c r="JKX13" s="46"/>
      <c r="JKY13" s="46"/>
      <c r="JKZ13" s="46"/>
      <c r="JLA13" s="46"/>
      <c r="JLB13" s="46"/>
      <c r="JLC13" s="46"/>
      <c r="JLD13" s="46"/>
      <c r="JLE13" s="46"/>
      <c r="JLF13" s="46"/>
      <c r="JLG13" s="46"/>
      <c r="JLH13" s="46"/>
      <c r="JLI13" s="46"/>
      <c r="JLJ13" s="46"/>
      <c r="JLK13" s="46"/>
      <c r="JLL13" s="46"/>
      <c r="JLM13" s="46"/>
      <c r="JLN13" s="46"/>
      <c r="JLO13" s="46"/>
      <c r="JLP13" s="46"/>
      <c r="JLQ13" s="46"/>
      <c r="JLR13" s="46"/>
      <c r="JLS13" s="46"/>
      <c r="JLT13" s="46"/>
      <c r="JLU13" s="46"/>
      <c r="JLV13" s="46"/>
      <c r="JLW13" s="46"/>
      <c r="JLX13" s="46"/>
      <c r="JLY13" s="46"/>
      <c r="JLZ13" s="46"/>
      <c r="JMA13" s="46"/>
      <c r="JMB13" s="46"/>
      <c r="JMC13" s="46"/>
      <c r="JMD13" s="46"/>
      <c r="JME13" s="46"/>
      <c r="JMF13" s="46"/>
      <c r="JMG13" s="46"/>
      <c r="JMH13" s="46"/>
      <c r="JMI13" s="46"/>
      <c r="JMJ13" s="46"/>
      <c r="JMK13" s="46"/>
      <c r="JML13" s="46"/>
      <c r="JMM13" s="46"/>
      <c r="JMN13" s="46"/>
      <c r="JMO13" s="46"/>
      <c r="JMP13" s="46"/>
      <c r="JMQ13" s="46"/>
      <c r="JMR13" s="46"/>
      <c r="JMS13" s="46"/>
      <c r="JMT13" s="46"/>
      <c r="JMU13" s="46"/>
      <c r="JMV13" s="46"/>
      <c r="JMW13" s="46"/>
      <c r="JMX13" s="46"/>
      <c r="JMY13" s="46"/>
      <c r="JMZ13" s="46"/>
      <c r="JNA13" s="46"/>
      <c r="JNB13" s="46"/>
      <c r="JNC13" s="46"/>
      <c r="JND13" s="46"/>
      <c r="JNE13" s="46"/>
      <c r="JNF13" s="46"/>
      <c r="JNG13" s="46"/>
      <c r="JNH13" s="46"/>
      <c r="JNI13" s="46"/>
      <c r="JNJ13" s="46"/>
      <c r="JNK13" s="46"/>
      <c r="JNL13" s="46"/>
      <c r="JNM13" s="46"/>
      <c r="JNN13" s="46"/>
      <c r="JNO13" s="46"/>
      <c r="JNP13" s="46"/>
      <c r="JNQ13" s="46"/>
      <c r="JNR13" s="46"/>
      <c r="JNS13" s="46"/>
      <c r="JNT13" s="46"/>
      <c r="JNU13" s="46"/>
      <c r="JNV13" s="46"/>
      <c r="JNW13" s="46"/>
      <c r="JNX13" s="46"/>
      <c r="JNY13" s="46"/>
      <c r="JNZ13" s="46"/>
      <c r="JOA13" s="46"/>
      <c r="JOB13" s="46"/>
      <c r="JOC13" s="46"/>
      <c r="JOD13" s="46"/>
      <c r="JOE13" s="46"/>
      <c r="JOF13" s="46"/>
      <c r="JOG13" s="46"/>
      <c r="JOH13" s="46"/>
      <c r="JOI13" s="46"/>
      <c r="JOJ13" s="46"/>
      <c r="JOK13" s="46"/>
      <c r="JOL13" s="46"/>
      <c r="JOM13" s="46"/>
      <c r="JON13" s="46"/>
      <c r="JOO13" s="46"/>
      <c r="JOP13" s="46"/>
      <c r="JOQ13" s="46"/>
      <c r="JOR13" s="46"/>
      <c r="JOS13" s="46"/>
      <c r="JOT13" s="46"/>
      <c r="JOU13" s="46"/>
      <c r="JOV13" s="46"/>
      <c r="JOW13" s="46"/>
      <c r="JOX13" s="46"/>
      <c r="JOY13" s="46"/>
      <c r="JOZ13" s="46"/>
      <c r="JPA13" s="46"/>
      <c r="JPB13" s="46"/>
      <c r="JPC13" s="46"/>
      <c r="JPD13" s="46"/>
      <c r="JPE13" s="46"/>
      <c r="JPF13" s="46"/>
      <c r="JPG13" s="46"/>
      <c r="JPH13" s="46"/>
      <c r="JPI13" s="46"/>
      <c r="JPJ13" s="46"/>
      <c r="JPK13" s="46"/>
      <c r="JPL13" s="46"/>
      <c r="JPM13" s="46"/>
      <c r="JPN13" s="46"/>
      <c r="JPO13" s="46"/>
      <c r="JPP13" s="46"/>
      <c r="JPQ13" s="46"/>
      <c r="JPR13" s="46"/>
      <c r="JPS13" s="46"/>
      <c r="JPT13" s="46"/>
      <c r="JPU13" s="46"/>
      <c r="JPV13" s="46"/>
      <c r="JPW13" s="46"/>
      <c r="JPX13" s="46"/>
      <c r="JPY13" s="46"/>
      <c r="JPZ13" s="46"/>
      <c r="JQA13" s="46"/>
      <c r="JQB13" s="46"/>
      <c r="JQC13" s="46"/>
      <c r="JQD13" s="46"/>
      <c r="JQE13" s="46"/>
      <c r="JQF13" s="46"/>
      <c r="JQG13" s="46"/>
      <c r="JQH13" s="46"/>
      <c r="JQI13" s="46"/>
      <c r="JQJ13" s="46"/>
      <c r="JQK13" s="46"/>
      <c r="JQL13" s="46"/>
      <c r="JQM13" s="46"/>
      <c r="JQN13" s="46"/>
      <c r="JQO13" s="46"/>
      <c r="JQP13" s="46"/>
      <c r="JQQ13" s="46"/>
      <c r="JQR13" s="46"/>
      <c r="JQS13" s="46"/>
      <c r="JQT13" s="46"/>
      <c r="JQU13" s="46"/>
      <c r="JQV13" s="46"/>
      <c r="JQW13" s="46"/>
      <c r="JQX13" s="46"/>
      <c r="JQY13" s="46"/>
      <c r="JQZ13" s="46"/>
      <c r="JRA13" s="46"/>
      <c r="JRB13" s="46"/>
      <c r="JRC13" s="46"/>
      <c r="JRD13" s="46"/>
      <c r="JRE13" s="46"/>
      <c r="JRF13" s="46"/>
      <c r="JRG13" s="46"/>
      <c r="JRH13" s="46"/>
      <c r="JRI13" s="46"/>
      <c r="JRJ13" s="46"/>
      <c r="JRK13" s="46"/>
      <c r="JRL13" s="46"/>
      <c r="JRM13" s="46"/>
      <c r="JRN13" s="46"/>
      <c r="JRO13" s="46"/>
      <c r="JRP13" s="46"/>
      <c r="JRQ13" s="46"/>
      <c r="JRR13" s="46"/>
      <c r="JRS13" s="46"/>
      <c r="JRT13" s="46"/>
      <c r="JRU13" s="46"/>
      <c r="JRV13" s="46"/>
      <c r="JRW13" s="46"/>
      <c r="JRX13" s="46"/>
      <c r="JRY13" s="46"/>
      <c r="JRZ13" s="46"/>
      <c r="JSA13" s="46"/>
      <c r="JSB13" s="46"/>
      <c r="JSC13" s="46"/>
      <c r="JSD13" s="46"/>
      <c r="JSE13" s="46"/>
      <c r="JSF13" s="46"/>
      <c r="JSG13" s="46"/>
      <c r="JSH13" s="46"/>
      <c r="JSI13" s="46"/>
      <c r="JSJ13" s="46"/>
      <c r="JSK13" s="46"/>
      <c r="JSL13" s="46"/>
      <c r="JSM13" s="46"/>
      <c r="JSN13" s="46"/>
      <c r="JSO13" s="46"/>
      <c r="JSP13" s="46"/>
      <c r="JSQ13" s="46"/>
      <c r="JSR13" s="46"/>
      <c r="JSS13" s="46"/>
      <c r="JST13" s="46"/>
      <c r="JSU13" s="46"/>
      <c r="JSV13" s="46"/>
      <c r="JSW13" s="46"/>
      <c r="JSX13" s="46"/>
      <c r="JSY13" s="46"/>
      <c r="JSZ13" s="46"/>
      <c r="JTA13" s="46"/>
      <c r="JTB13" s="46"/>
      <c r="JTC13" s="46"/>
      <c r="JTD13" s="46"/>
      <c r="JTE13" s="46"/>
      <c r="JTF13" s="46"/>
      <c r="JTG13" s="46"/>
      <c r="JTH13" s="46"/>
      <c r="JTI13" s="46"/>
      <c r="JTJ13" s="46"/>
      <c r="JTK13" s="46"/>
      <c r="JTL13" s="46"/>
      <c r="JTM13" s="46"/>
      <c r="JTN13" s="46"/>
      <c r="JTO13" s="46"/>
      <c r="JTP13" s="46"/>
      <c r="JTQ13" s="46"/>
      <c r="JTR13" s="46"/>
      <c r="JTS13" s="46"/>
      <c r="JTT13" s="46"/>
      <c r="JTU13" s="46"/>
      <c r="JTV13" s="46"/>
      <c r="JTW13" s="46"/>
      <c r="JTX13" s="46"/>
      <c r="JTY13" s="46"/>
      <c r="JTZ13" s="46"/>
      <c r="JUA13" s="46"/>
      <c r="JUB13" s="46"/>
      <c r="JUC13" s="46"/>
      <c r="JUD13" s="46"/>
      <c r="JUE13" s="46"/>
      <c r="JUF13" s="46"/>
      <c r="JUG13" s="46"/>
      <c r="JUH13" s="46"/>
      <c r="JUI13" s="46"/>
      <c r="JUJ13" s="46"/>
      <c r="JUK13" s="46"/>
      <c r="JUL13" s="46"/>
      <c r="JUM13" s="46"/>
      <c r="JUN13" s="46"/>
      <c r="JUO13" s="46"/>
      <c r="JUP13" s="46"/>
      <c r="JUQ13" s="46"/>
      <c r="JUR13" s="46"/>
      <c r="JUS13" s="46"/>
      <c r="JUT13" s="46"/>
      <c r="JUU13" s="46"/>
      <c r="JUV13" s="46"/>
      <c r="JUW13" s="46"/>
      <c r="JUX13" s="46"/>
      <c r="JUY13" s="46"/>
      <c r="JUZ13" s="46"/>
      <c r="JVA13" s="46"/>
      <c r="JVB13" s="46"/>
      <c r="JVC13" s="46"/>
      <c r="JVD13" s="46"/>
      <c r="JVE13" s="46"/>
      <c r="JVF13" s="46"/>
      <c r="JVG13" s="46"/>
      <c r="JVH13" s="46"/>
      <c r="JVI13" s="46"/>
      <c r="JVJ13" s="46"/>
      <c r="JVK13" s="46"/>
      <c r="JVL13" s="46"/>
      <c r="JVM13" s="46"/>
      <c r="JVN13" s="46"/>
      <c r="JVO13" s="46"/>
      <c r="JVP13" s="46"/>
      <c r="JVQ13" s="46"/>
      <c r="JVR13" s="46"/>
      <c r="JVS13" s="46"/>
      <c r="JVT13" s="46"/>
      <c r="JVU13" s="46"/>
      <c r="JVV13" s="46"/>
      <c r="JVW13" s="46"/>
      <c r="JVX13" s="46"/>
      <c r="JVY13" s="46"/>
      <c r="JVZ13" s="46"/>
      <c r="JWA13" s="46"/>
      <c r="JWB13" s="46"/>
      <c r="JWC13" s="46"/>
      <c r="JWD13" s="46"/>
      <c r="JWE13" s="46"/>
      <c r="JWF13" s="46"/>
      <c r="JWG13" s="46"/>
      <c r="JWH13" s="46"/>
      <c r="JWI13" s="46"/>
      <c r="JWJ13" s="46"/>
      <c r="JWK13" s="46"/>
      <c r="JWL13" s="46"/>
      <c r="JWM13" s="46"/>
      <c r="JWN13" s="46"/>
      <c r="JWO13" s="46"/>
      <c r="JWP13" s="46"/>
      <c r="JWQ13" s="46"/>
      <c r="JWR13" s="46"/>
      <c r="JWS13" s="46"/>
      <c r="JWT13" s="46"/>
      <c r="JWU13" s="46"/>
      <c r="JWV13" s="46"/>
      <c r="JWW13" s="46"/>
      <c r="JWX13" s="46"/>
      <c r="JWY13" s="46"/>
      <c r="JWZ13" s="46"/>
      <c r="JXA13" s="46"/>
      <c r="JXB13" s="46"/>
      <c r="JXC13" s="46"/>
      <c r="JXD13" s="46"/>
      <c r="JXE13" s="46"/>
      <c r="JXF13" s="46"/>
      <c r="JXG13" s="46"/>
      <c r="JXH13" s="46"/>
      <c r="JXI13" s="46"/>
      <c r="JXJ13" s="46"/>
      <c r="JXK13" s="46"/>
      <c r="JXL13" s="46"/>
      <c r="JXM13" s="46"/>
      <c r="JXN13" s="46"/>
      <c r="JXO13" s="46"/>
      <c r="JXP13" s="46"/>
      <c r="JXQ13" s="46"/>
      <c r="JXR13" s="46"/>
      <c r="JXS13" s="46"/>
      <c r="JXT13" s="46"/>
      <c r="JXU13" s="46"/>
      <c r="JXV13" s="46"/>
      <c r="JXW13" s="46"/>
      <c r="JXX13" s="46"/>
      <c r="JXY13" s="46"/>
      <c r="JXZ13" s="46"/>
      <c r="JYA13" s="46"/>
      <c r="JYB13" s="46"/>
      <c r="JYC13" s="46"/>
      <c r="JYD13" s="46"/>
      <c r="JYE13" s="46"/>
      <c r="JYF13" s="46"/>
      <c r="JYG13" s="46"/>
      <c r="JYH13" s="46"/>
      <c r="JYI13" s="46"/>
      <c r="JYJ13" s="46"/>
      <c r="JYK13" s="46"/>
      <c r="JYL13" s="46"/>
      <c r="JYM13" s="46"/>
      <c r="JYN13" s="46"/>
      <c r="JYO13" s="46"/>
      <c r="JYP13" s="46"/>
      <c r="JYQ13" s="46"/>
      <c r="JYR13" s="46"/>
      <c r="JYS13" s="46"/>
      <c r="JYT13" s="46"/>
      <c r="JYU13" s="46"/>
      <c r="JYV13" s="46"/>
      <c r="JYW13" s="46"/>
      <c r="JYX13" s="46"/>
      <c r="JYY13" s="46"/>
      <c r="JYZ13" s="46"/>
      <c r="JZA13" s="46"/>
      <c r="JZB13" s="46"/>
      <c r="JZC13" s="46"/>
      <c r="JZD13" s="46"/>
      <c r="JZE13" s="46"/>
      <c r="JZF13" s="46"/>
      <c r="JZG13" s="46"/>
      <c r="JZH13" s="46"/>
      <c r="JZI13" s="46"/>
      <c r="JZJ13" s="46"/>
      <c r="JZK13" s="46"/>
      <c r="JZL13" s="46"/>
      <c r="JZM13" s="46"/>
      <c r="JZN13" s="46"/>
      <c r="JZO13" s="46"/>
      <c r="JZP13" s="46"/>
      <c r="JZQ13" s="46"/>
      <c r="JZR13" s="46"/>
      <c r="JZS13" s="46"/>
      <c r="JZT13" s="46"/>
      <c r="JZU13" s="46"/>
      <c r="JZV13" s="46"/>
      <c r="JZW13" s="46"/>
      <c r="JZX13" s="46"/>
      <c r="JZY13" s="46"/>
      <c r="JZZ13" s="46"/>
      <c r="KAA13" s="46"/>
      <c r="KAB13" s="46"/>
      <c r="KAC13" s="46"/>
      <c r="KAD13" s="46"/>
      <c r="KAE13" s="46"/>
      <c r="KAF13" s="46"/>
      <c r="KAG13" s="46"/>
      <c r="KAH13" s="46"/>
      <c r="KAI13" s="46"/>
      <c r="KAJ13" s="46"/>
      <c r="KAK13" s="46"/>
      <c r="KAL13" s="46"/>
      <c r="KAM13" s="46"/>
      <c r="KAN13" s="46"/>
      <c r="KAO13" s="46"/>
      <c r="KAP13" s="46"/>
      <c r="KAQ13" s="46"/>
      <c r="KAR13" s="46"/>
      <c r="KAS13" s="46"/>
      <c r="KAT13" s="46"/>
      <c r="KAU13" s="46"/>
      <c r="KAV13" s="46"/>
      <c r="KAW13" s="46"/>
      <c r="KAX13" s="46"/>
      <c r="KAY13" s="46"/>
      <c r="KAZ13" s="46"/>
      <c r="KBA13" s="46"/>
      <c r="KBB13" s="46"/>
      <c r="KBC13" s="46"/>
      <c r="KBD13" s="46"/>
      <c r="KBE13" s="46"/>
      <c r="KBF13" s="46"/>
      <c r="KBG13" s="46"/>
      <c r="KBH13" s="46"/>
      <c r="KBI13" s="46"/>
      <c r="KBJ13" s="46"/>
      <c r="KBK13" s="46"/>
      <c r="KBL13" s="46"/>
      <c r="KBM13" s="46"/>
      <c r="KBN13" s="46"/>
      <c r="KBO13" s="46"/>
      <c r="KBP13" s="46"/>
      <c r="KBQ13" s="46"/>
      <c r="KBR13" s="46"/>
      <c r="KBS13" s="46"/>
      <c r="KBT13" s="46"/>
      <c r="KBU13" s="46"/>
      <c r="KBV13" s="46"/>
      <c r="KBW13" s="46"/>
      <c r="KBX13" s="46"/>
      <c r="KBY13" s="46"/>
      <c r="KBZ13" s="46"/>
      <c r="KCA13" s="46"/>
      <c r="KCB13" s="46"/>
      <c r="KCC13" s="46"/>
      <c r="KCD13" s="46"/>
      <c r="KCE13" s="46"/>
      <c r="KCF13" s="46"/>
      <c r="KCG13" s="46"/>
      <c r="KCH13" s="46"/>
      <c r="KCI13" s="46"/>
      <c r="KCJ13" s="46"/>
      <c r="KCK13" s="46"/>
      <c r="KCL13" s="46"/>
      <c r="KCM13" s="46"/>
      <c r="KCN13" s="46"/>
      <c r="KCO13" s="46"/>
      <c r="KCP13" s="46"/>
      <c r="KCQ13" s="46"/>
      <c r="KCR13" s="46"/>
      <c r="KCS13" s="46"/>
      <c r="KCT13" s="46"/>
      <c r="KCU13" s="46"/>
      <c r="KCV13" s="46"/>
      <c r="KCW13" s="46"/>
      <c r="KCX13" s="46"/>
      <c r="KCY13" s="46"/>
      <c r="KCZ13" s="46"/>
      <c r="KDA13" s="46"/>
      <c r="KDB13" s="46"/>
      <c r="KDC13" s="46"/>
      <c r="KDD13" s="46"/>
      <c r="KDE13" s="46"/>
      <c r="KDF13" s="46"/>
      <c r="KDG13" s="46"/>
      <c r="KDH13" s="46"/>
      <c r="KDI13" s="46"/>
      <c r="KDJ13" s="46"/>
      <c r="KDK13" s="46"/>
      <c r="KDL13" s="46"/>
      <c r="KDM13" s="46"/>
      <c r="KDN13" s="46"/>
      <c r="KDO13" s="46"/>
      <c r="KDP13" s="46"/>
      <c r="KDQ13" s="46"/>
      <c r="KDR13" s="46"/>
      <c r="KDS13" s="46"/>
      <c r="KDT13" s="46"/>
      <c r="KDU13" s="46"/>
      <c r="KDV13" s="46"/>
      <c r="KDW13" s="46"/>
      <c r="KDX13" s="46"/>
      <c r="KDY13" s="46"/>
      <c r="KDZ13" s="46"/>
      <c r="KEA13" s="46"/>
      <c r="KEB13" s="46"/>
      <c r="KEC13" s="46"/>
      <c r="KED13" s="46"/>
      <c r="KEE13" s="46"/>
      <c r="KEF13" s="46"/>
      <c r="KEG13" s="46"/>
      <c r="KEH13" s="46"/>
      <c r="KEI13" s="46"/>
      <c r="KEJ13" s="46"/>
      <c r="KEK13" s="46"/>
      <c r="KEL13" s="46"/>
      <c r="KEM13" s="46"/>
      <c r="KEN13" s="46"/>
      <c r="KEO13" s="46"/>
      <c r="KEP13" s="46"/>
      <c r="KEQ13" s="46"/>
      <c r="KER13" s="46"/>
      <c r="KES13" s="46"/>
      <c r="KET13" s="46"/>
      <c r="KEU13" s="46"/>
      <c r="KEV13" s="46"/>
      <c r="KEW13" s="46"/>
      <c r="KEX13" s="46"/>
      <c r="KEY13" s="46"/>
      <c r="KEZ13" s="46"/>
      <c r="KFA13" s="46"/>
      <c r="KFB13" s="46"/>
      <c r="KFC13" s="46"/>
      <c r="KFD13" s="46"/>
      <c r="KFE13" s="46"/>
      <c r="KFF13" s="46"/>
      <c r="KFG13" s="46"/>
      <c r="KFH13" s="46"/>
      <c r="KFI13" s="46"/>
      <c r="KFJ13" s="46"/>
      <c r="KFK13" s="46"/>
      <c r="KFL13" s="46"/>
      <c r="KFM13" s="46"/>
      <c r="KFN13" s="46"/>
      <c r="KFO13" s="46"/>
      <c r="KFP13" s="46"/>
      <c r="KFQ13" s="46"/>
      <c r="KFR13" s="46"/>
      <c r="KFS13" s="46"/>
      <c r="KFT13" s="46"/>
      <c r="KFU13" s="46"/>
      <c r="KFV13" s="46"/>
      <c r="KFW13" s="46"/>
      <c r="KFX13" s="46"/>
      <c r="KFY13" s="46"/>
      <c r="KFZ13" s="46"/>
      <c r="KGA13" s="46"/>
      <c r="KGB13" s="46"/>
      <c r="KGC13" s="46"/>
      <c r="KGD13" s="46"/>
      <c r="KGE13" s="46"/>
      <c r="KGF13" s="46"/>
      <c r="KGG13" s="46"/>
      <c r="KGH13" s="46"/>
      <c r="KGI13" s="46"/>
      <c r="KGJ13" s="46"/>
      <c r="KGK13" s="46"/>
      <c r="KGL13" s="46"/>
      <c r="KGM13" s="46"/>
      <c r="KGN13" s="46"/>
      <c r="KGO13" s="46"/>
      <c r="KGP13" s="46"/>
      <c r="KGQ13" s="46"/>
      <c r="KGR13" s="46"/>
      <c r="KGS13" s="46"/>
      <c r="KGT13" s="46"/>
      <c r="KGU13" s="46"/>
      <c r="KGV13" s="46"/>
      <c r="KGW13" s="46"/>
      <c r="KGX13" s="46"/>
      <c r="KGY13" s="46"/>
      <c r="KGZ13" s="46"/>
      <c r="KHA13" s="46"/>
      <c r="KHB13" s="46"/>
      <c r="KHC13" s="46"/>
      <c r="KHD13" s="46"/>
      <c r="KHE13" s="46"/>
      <c r="KHF13" s="46"/>
      <c r="KHG13" s="46"/>
      <c r="KHH13" s="46"/>
      <c r="KHI13" s="46"/>
      <c r="KHJ13" s="46"/>
      <c r="KHK13" s="46"/>
      <c r="KHL13" s="46"/>
      <c r="KHM13" s="46"/>
      <c r="KHN13" s="46"/>
      <c r="KHO13" s="46"/>
      <c r="KHP13" s="46"/>
      <c r="KHQ13" s="46"/>
      <c r="KHR13" s="46"/>
      <c r="KHS13" s="46"/>
      <c r="KHT13" s="46"/>
      <c r="KHU13" s="46"/>
      <c r="KHV13" s="46"/>
      <c r="KHW13" s="46"/>
      <c r="KHX13" s="46"/>
      <c r="KHY13" s="46"/>
      <c r="KHZ13" s="46"/>
      <c r="KIA13" s="46"/>
      <c r="KIB13" s="46"/>
      <c r="KIC13" s="46"/>
      <c r="KID13" s="46"/>
      <c r="KIE13" s="46"/>
      <c r="KIF13" s="46"/>
      <c r="KIG13" s="46"/>
      <c r="KIH13" s="46"/>
      <c r="KII13" s="46"/>
      <c r="KIJ13" s="46"/>
      <c r="KIK13" s="46"/>
      <c r="KIL13" s="46"/>
      <c r="KIM13" s="46"/>
      <c r="KIN13" s="46"/>
      <c r="KIO13" s="46"/>
      <c r="KIP13" s="46"/>
      <c r="KIQ13" s="46"/>
      <c r="KIR13" s="46"/>
      <c r="KIS13" s="46"/>
      <c r="KIT13" s="46"/>
      <c r="KIU13" s="46"/>
      <c r="KIV13" s="46"/>
      <c r="KIW13" s="46"/>
      <c r="KIX13" s="46"/>
      <c r="KIY13" s="46"/>
      <c r="KIZ13" s="46"/>
      <c r="KJA13" s="46"/>
      <c r="KJB13" s="46"/>
      <c r="KJC13" s="46"/>
      <c r="KJD13" s="46"/>
      <c r="KJE13" s="46"/>
      <c r="KJF13" s="46"/>
      <c r="KJG13" s="46"/>
      <c r="KJH13" s="46"/>
      <c r="KJI13" s="46"/>
      <c r="KJJ13" s="46"/>
      <c r="KJK13" s="46"/>
      <c r="KJL13" s="46"/>
      <c r="KJM13" s="46"/>
      <c r="KJN13" s="46"/>
      <c r="KJO13" s="46"/>
      <c r="KJP13" s="46"/>
      <c r="KJQ13" s="46"/>
      <c r="KJR13" s="46"/>
      <c r="KJS13" s="46"/>
      <c r="KJT13" s="46"/>
      <c r="KJU13" s="46"/>
      <c r="KJV13" s="46"/>
      <c r="KJW13" s="46"/>
      <c r="KJX13" s="46"/>
      <c r="KJY13" s="46"/>
      <c r="KJZ13" s="46"/>
      <c r="KKA13" s="46"/>
      <c r="KKB13" s="46"/>
      <c r="KKC13" s="46"/>
      <c r="KKD13" s="46"/>
      <c r="KKE13" s="46"/>
      <c r="KKF13" s="46"/>
      <c r="KKG13" s="46"/>
      <c r="KKH13" s="46"/>
      <c r="KKI13" s="46"/>
      <c r="KKJ13" s="46"/>
      <c r="KKK13" s="46"/>
      <c r="KKL13" s="46"/>
      <c r="KKM13" s="46"/>
      <c r="KKN13" s="46"/>
      <c r="KKO13" s="46"/>
      <c r="KKP13" s="46"/>
      <c r="KKQ13" s="46"/>
      <c r="KKR13" s="46"/>
      <c r="KKS13" s="46"/>
      <c r="KKT13" s="46"/>
      <c r="KKU13" s="46"/>
      <c r="KKV13" s="46"/>
      <c r="KKW13" s="46"/>
      <c r="KKX13" s="46"/>
      <c r="KKY13" s="46"/>
      <c r="KKZ13" s="46"/>
      <c r="KLA13" s="46"/>
      <c r="KLB13" s="46"/>
      <c r="KLC13" s="46"/>
      <c r="KLD13" s="46"/>
      <c r="KLE13" s="46"/>
      <c r="KLF13" s="46"/>
      <c r="KLG13" s="46"/>
      <c r="KLH13" s="46"/>
      <c r="KLI13" s="46"/>
      <c r="KLJ13" s="46"/>
      <c r="KLK13" s="46"/>
      <c r="KLL13" s="46"/>
      <c r="KLM13" s="46"/>
      <c r="KLN13" s="46"/>
      <c r="KLO13" s="46"/>
      <c r="KLP13" s="46"/>
      <c r="KLQ13" s="46"/>
      <c r="KLR13" s="46"/>
      <c r="KLS13" s="46"/>
      <c r="KLT13" s="46"/>
      <c r="KLU13" s="46"/>
      <c r="KLV13" s="46"/>
      <c r="KLW13" s="46"/>
      <c r="KLX13" s="46"/>
      <c r="KLY13" s="46"/>
      <c r="KLZ13" s="46"/>
      <c r="KMA13" s="46"/>
      <c r="KMB13" s="46"/>
      <c r="KMC13" s="46"/>
      <c r="KMD13" s="46"/>
      <c r="KME13" s="46"/>
      <c r="KMF13" s="46"/>
      <c r="KMG13" s="46"/>
      <c r="KMH13" s="46"/>
      <c r="KMI13" s="46"/>
      <c r="KMJ13" s="46"/>
      <c r="KMK13" s="46"/>
      <c r="KML13" s="46"/>
      <c r="KMM13" s="46"/>
      <c r="KMN13" s="46"/>
      <c r="KMO13" s="46"/>
      <c r="KMP13" s="46"/>
      <c r="KMQ13" s="46"/>
      <c r="KMR13" s="46"/>
      <c r="KMS13" s="46"/>
      <c r="KMT13" s="46"/>
      <c r="KMU13" s="46"/>
      <c r="KMV13" s="46"/>
      <c r="KMW13" s="46"/>
      <c r="KMX13" s="46"/>
      <c r="KMY13" s="46"/>
      <c r="KMZ13" s="46"/>
      <c r="KNA13" s="46"/>
      <c r="KNB13" s="46"/>
      <c r="KNC13" s="46"/>
      <c r="KND13" s="46"/>
      <c r="KNE13" s="46"/>
      <c r="KNF13" s="46"/>
      <c r="KNG13" s="46"/>
      <c r="KNH13" s="46"/>
      <c r="KNI13" s="46"/>
      <c r="KNJ13" s="46"/>
      <c r="KNK13" s="46"/>
      <c r="KNL13" s="46"/>
      <c r="KNM13" s="46"/>
      <c r="KNN13" s="46"/>
      <c r="KNO13" s="46"/>
      <c r="KNP13" s="46"/>
      <c r="KNQ13" s="46"/>
      <c r="KNR13" s="46"/>
      <c r="KNS13" s="46"/>
      <c r="KNT13" s="46"/>
      <c r="KNU13" s="46"/>
      <c r="KNV13" s="46"/>
      <c r="KNW13" s="46"/>
      <c r="KNX13" s="46"/>
      <c r="KNY13" s="46"/>
      <c r="KNZ13" s="46"/>
      <c r="KOA13" s="46"/>
      <c r="KOB13" s="46"/>
      <c r="KOC13" s="46"/>
      <c r="KOD13" s="46"/>
      <c r="KOE13" s="46"/>
      <c r="KOF13" s="46"/>
      <c r="KOG13" s="46"/>
      <c r="KOH13" s="46"/>
      <c r="KOI13" s="46"/>
      <c r="KOJ13" s="46"/>
      <c r="KOK13" s="46"/>
      <c r="KOL13" s="46"/>
      <c r="KOM13" s="46"/>
      <c r="KON13" s="46"/>
      <c r="KOO13" s="46"/>
      <c r="KOP13" s="46"/>
      <c r="KOQ13" s="46"/>
      <c r="KOR13" s="46"/>
      <c r="KOS13" s="46"/>
      <c r="KOT13" s="46"/>
      <c r="KOU13" s="46"/>
      <c r="KOV13" s="46"/>
      <c r="KOW13" s="46"/>
      <c r="KOX13" s="46"/>
      <c r="KOY13" s="46"/>
      <c r="KOZ13" s="46"/>
      <c r="KPA13" s="46"/>
      <c r="KPB13" s="46"/>
      <c r="KPC13" s="46"/>
      <c r="KPD13" s="46"/>
      <c r="KPE13" s="46"/>
      <c r="KPF13" s="46"/>
      <c r="KPG13" s="46"/>
      <c r="KPH13" s="46"/>
      <c r="KPI13" s="46"/>
      <c r="KPJ13" s="46"/>
      <c r="KPK13" s="46"/>
      <c r="KPL13" s="46"/>
      <c r="KPM13" s="46"/>
      <c r="KPN13" s="46"/>
      <c r="KPO13" s="46"/>
      <c r="KPP13" s="46"/>
      <c r="KPQ13" s="46"/>
      <c r="KPR13" s="46"/>
      <c r="KPS13" s="46"/>
      <c r="KPT13" s="46"/>
      <c r="KPU13" s="46"/>
      <c r="KPV13" s="46"/>
      <c r="KPW13" s="46"/>
      <c r="KPX13" s="46"/>
      <c r="KPY13" s="46"/>
      <c r="KPZ13" s="46"/>
      <c r="KQA13" s="46"/>
      <c r="KQB13" s="46"/>
      <c r="KQC13" s="46"/>
      <c r="KQD13" s="46"/>
      <c r="KQE13" s="46"/>
      <c r="KQF13" s="46"/>
      <c r="KQG13" s="46"/>
      <c r="KQH13" s="46"/>
      <c r="KQI13" s="46"/>
      <c r="KQJ13" s="46"/>
      <c r="KQK13" s="46"/>
      <c r="KQL13" s="46"/>
      <c r="KQM13" s="46"/>
      <c r="KQN13" s="46"/>
      <c r="KQO13" s="46"/>
      <c r="KQP13" s="46"/>
      <c r="KQQ13" s="46"/>
      <c r="KQR13" s="46"/>
      <c r="KQS13" s="46"/>
      <c r="KQT13" s="46"/>
      <c r="KQU13" s="46"/>
      <c r="KQV13" s="46"/>
      <c r="KQW13" s="46"/>
      <c r="KQX13" s="46"/>
      <c r="KQY13" s="46"/>
      <c r="KQZ13" s="46"/>
      <c r="KRA13" s="46"/>
      <c r="KRB13" s="46"/>
      <c r="KRC13" s="46"/>
      <c r="KRD13" s="46"/>
      <c r="KRE13" s="46"/>
      <c r="KRF13" s="46"/>
      <c r="KRG13" s="46"/>
      <c r="KRH13" s="46"/>
      <c r="KRI13" s="46"/>
      <c r="KRJ13" s="46"/>
      <c r="KRK13" s="46"/>
      <c r="KRL13" s="46"/>
      <c r="KRM13" s="46"/>
      <c r="KRN13" s="46"/>
      <c r="KRO13" s="46"/>
      <c r="KRP13" s="46"/>
      <c r="KRQ13" s="46"/>
      <c r="KRR13" s="46"/>
      <c r="KRS13" s="46"/>
      <c r="KRT13" s="46"/>
      <c r="KRU13" s="46"/>
      <c r="KRV13" s="46"/>
      <c r="KRW13" s="46"/>
      <c r="KRX13" s="46"/>
      <c r="KRY13" s="46"/>
      <c r="KRZ13" s="46"/>
      <c r="KSA13" s="46"/>
      <c r="KSB13" s="46"/>
      <c r="KSC13" s="46"/>
      <c r="KSD13" s="46"/>
      <c r="KSE13" s="46"/>
      <c r="KSF13" s="46"/>
      <c r="KSG13" s="46"/>
      <c r="KSH13" s="46"/>
      <c r="KSI13" s="46"/>
      <c r="KSJ13" s="46"/>
      <c r="KSK13" s="46"/>
      <c r="KSL13" s="46"/>
      <c r="KSM13" s="46"/>
      <c r="KSN13" s="46"/>
      <c r="KSO13" s="46"/>
      <c r="KSP13" s="46"/>
      <c r="KSQ13" s="46"/>
      <c r="KSR13" s="46"/>
      <c r="KSS13" s="46"/>
      <c r="KST13" s="46"/>
      <c r="KSU13" s="46"/>
      <c r="KSV13" s="46"/>
      <c r="KSW13" s="46"/>
      <c r="KSX13" s="46"/>
      <c r="KSY13" s="46"/>
      <c r="KSZ13" s="46"/>
      <c r="KTA13" s="46"/>
      <c r="KTB13" s="46"/>
      <c r="KTC13" s="46"/>
      <c r="KTD13" s="46"/>
      <c r="KTE13" s="46"/>
      <c r="KTF13" s="46"/>
      <c r="KTG13" s="46"/>
      <c r="KTH13" s="46"/>
      <c r="KTI13" s="46"/>
      <c r="KTJ13" s="46"/>
      <c r="KTK13" s="46"/>
      <c r="KTL13" s="46"/>
      <c r="KTM13" s="46"/>
      <c r="KTN13" s="46"/>
      <c r="KTO13" s="46"/>
      <c r="KTP13" s="46"/>
      <c r="KTQ13" s="46"/>
      <c r="KTR13" s="46"/>
      <c r="KTS13" s="46"/>
      <c r="KTT13" s="46"/>
      <c r="KTU13" s="46"/>
      <c r="KTV13" s="46"/>
      <c r="KTW13" s="46"/>
      <c r="KTX13" s="46"/>
      <c r="KTY13" s="46"/>
      <c r="KTZ13" s="46"/>
      <c r="KUA13" s="46"/>
      <c r="KUB13" s="46"/>
      <c r="KUC13" s="46"/>
      <c r="KUD13" s="46"/>
      <c r="KUE13" s="46"/>
      <c r="KUF13" s="46"/>
      <c r="KUG13" s="46"/>
      <c r="KUH13" s="46"/>
      <c r="KUI13" s="46"/>
      <c r="KUJ13" s="46"/>
      <c r="KUK13" s="46"/>
      <c r="KUL13" s="46"/>
      <c r="KUM13" s="46"/>
      <c r="KUN13" s="46"/>
      <c r="KUO13" s="46"/>
      <c r="KUP13" s="46"/>
      <c r="KUQ13" s="46"/>
      <c r="KUR13" s="46"/>
      <c r="KUS13" s="46"/>
      <c r="KUT13" s="46"/>
      <c r="KUU13" s="46"/>
      <c r="KUV13" s="46"/>
      <c r="KUW13" s="46"/>
      <c r="KUX13" s="46"/>
      <c r="KUY13" s="46"/>
      <c r="KUZ13" s="46"/>
      <c r="KVA13" s="46"/>
      <c r="KVB13" s="46"/>
      <c r="KVC13" s="46"/>
      <c r="KVD13" s="46"/>
      <c r="KVE13" s="46"/>
      <c r="KVF13" s="46"/>
      <c r="KVG13" s="46"/>
      <c r="KVH13" s="46"/>
      <c r="KVI13" s="46"/>
      <c r="KVJ13" s="46"/>
      <c r="KVK13" s="46"/>
      <c r="KVL13" s="46"/>
      <c r="KVM13" s="46"/>
      <c r="KVN13" s="46"/>
      <c r="KVO13" s="46"/>
      <c r="KVP13" s="46"/>
      <c r="KVQ13" s="46"/>
      <c r="KVR13" s="46"/>
      <c r="KVS13" s="46"/>
      <c r="KVT13" s="46"/>
      <c r="KVU13" s="46"/>
      <c r="KVV13" s="46"/>
      <c r="KVW13" s="46"/>
      <c r="KVX13" s="46"/>
      <c r="KVY13" s="46"/>
      <c r="KVZ13" s="46"/>
      <c r="KWA13" s="46"/>
      <c r="KWB13" s="46"/>
      <c r="KWC13" s="46"/>
      <c r="KWD13" s="46"/>
      <c r="KWE13" s="46"/>
      <c r="KWF13" s="46"/>
      <c r="KWG13" s="46"/>
      <c r="KWH13" s="46"/>
      <c r="KWI13" s="46"/>
      <c r="KWJ13" s="46"/>
      <c r="KWK13" s="46"/>
      <c r="KWL13" s="46"/>
      <c r="KWM13" s="46"/>
      <c r="KWN13" s="46"/>
      <c r="KWO13" s="46"/>
      <c r="KWP13" s="46"/>
      <c r="KWQ13" s="46"/>
      <c r="KWR13" s="46"/>
      <c r="KWS13" s="46"/>
      <c r="KWT13" s="46"/>
      <c r="KWU13" s="46"/>
      <c r="KWV13" s="46"/>
      <c r="KWW13" s="46"/>
      <c r="KWX13" s="46"/>
      <c r="KWY13" s="46"/>
      <c r="KWZ13" s="46"/>
      <c r="KXA13" s="46"/>
      <c r="KXB13" s="46"/>
      <c r="KXC13" s="46"/>
      <c r="KXD13" s="46"/>
      <c r="KXE13" s="46"/>
      <c r="KXF13" s="46"/>
      <c r="KXG13" s="46"/>
      <c r="KXH13" s="46"/>
      <c r="KXI13" s="46"/>
      <c r="KXJ13" s="46"/>
      <c r="KXK13" s="46"/>
      <c r="KXL13" s="46"/>
      <c r="KXM13" s="46"/>
      <c r="KXN13" s="46"/>
      <c r="KXO13" s="46"/>
      <c r="KXP13" s="46"/>
      <c r="KXQ13" s="46"/>
      <c r="KXR13" s="46"/>
      <c r="KXS13" s="46"/>
      <c r="KXT13" s="46"/>
      <c r="KXU13" s="46"/>
      <c r="KXV13" s="46"/>
      <c r="KXW13" s="46"/>
      <c r="KXX13" s="46"/>
      <c r="KXY13" s="46"/>
      <c r="KXZ13" s="46"/>
      <c r="KYA13" s="46"/>
      <c r="KYB13" s="46"/>
      <c r="KYC13" s="46"/>
      <c r="KYD13" s="46"/>
      <c r="KYE13" s="46"/>
      <c r="KYF13" s="46"/>
      <c r="KYG13" s="46"/>
      <c r="KYH13" s="46"/>
      <c r="KYI13" s="46"/>
      <c r="KYJ13" s="46"/>
      <c r="KYK13" s="46"/>
      <c r="KYL13" s="46"/>
      <c r="KYM13" s="46"/>
      <c r="KYN13" s="46"/>
      <c r="KYO13" s="46"/>
      <c r="KYP13" s="46"/>
      <c r="KYQ13" s="46"/>
      <c r="KYR13" s="46"/>
      <c r="KYS13" s="46"/>
      <c r="KYT13" s="46"/>
      <c r="KYU13" s="46"/>
      <c r="KYV13" s="46"/>
      <c r="KYW13" s="46"/>
      <c r="KYX13" s="46"/>
      <c r="KYY13" s="46"/>
      <c r="KYZ13" s="46"/>
      <c r="KZA13" s="46"/>
      <c r="KZB13" s="46"/>
      <c r="KZC13" s="46"/>
      <c r="KZD13" s="46"/>
      <c r="KZE13" s="46"/>
      <c r="KZF13" s="46"/>
      <c r="KZG13" s="46"/>
      <c r="KZH13" s="46"/>
      <c r="KZI13" s="46"/>
      <c r="KZJ13" s="46"/>
      <c r="KZK13" s="46"/>
      <c r="KZL13" s="46"/>
      <c r="KZM13" s="46"/>
      <c r="KZN13" s="46"/>
      <c r="KZO13" s="46"/>
      <c r="KZP13" s="46"/>
      <c r="KZQ13" s="46"/>
      <c r="KZR13" s="46"/>
      <c r="KZS13" s="46"/>
      <c r="KZT13" s="46"/>
      <c r="KZU13" s="46"/>
      <c r="KZV13" s="46"/>
      <c r="KZW13" s="46"/>
      <c r="KZX13" s="46"/>
      <c r="KZY13" s="46"/>
      <c r="KZZ13" s="46"/>
      <c r="LAA13" s="46"/>
      <c r="LAB13" s="46"/>
      <c r="LAC13" s="46"/>
      <c r="LAD13" s="46"/>
      <c r="LAE13" s="46"/>
      <c r="LAF13" s="46"/>
      <c r="LAG13" s="46"/>
      <c r="LAH13" s="46"/>
      <c r="LAI13" s="46"/>
      <c r="LAJ13" s="46"/>
      <c r="LAK13" s="46"/>
      <c r="LAL13" s="46"/>
      <c r="LAM13" s="46"/>
      <c r="LAN13" s="46"/>
      <c r="LAO13" s="46"/>
      <c r="LAP13" s="46"/>
      <c r="LAQ13" s="46"/>
      <c r="LAR13" s="46"/>
      <c r="LAS13" s="46"/>
      <c r="LAT13" s="46"/>
      <c r="LAU13" s="46"/>
      <c r="LAV13" s="46"/>
      <c r="LAW13" s="46"/>
      <c r="LAX13" s="46"/>
      <c r="LAY13" s="46"/>
      <c r="LAZ13" s="46"/>
      <c r="LBA13" s="46"/>
      <c r="LBB13" s="46"/>
      <c r="LBC13" s="46"/>
      <c r="LBD13" s="46"/>
      <c r="LBE13" s="46"/>
      <c r="LBF13" s="46"/>
      <c r="LBG13" s="46"/>
      <c r="LBH13" s="46"/>
      <c r="LBI13" s="46"/>
      <c r="LBJ13" s="46"/>
      <c r="LBK13" s="46"/>
      <c r="LBL13" s="46"/>
      <c r="LBM13" s="46"/>
      <c r="LBN13" s="46"/>
      <c r="LBO13" s="46"/>
      <c r="LBP13" s="46"/>
      <c r="LBQ13" s="46"/>
      <c r="LBR13" s="46"/>
      <c r="LBS13" s="46"/>
      <c r="LBT13" s="46"/>
      <c r="LBU13" s="46"/>
      <c r="LBV13" s="46"/>
      <c r="LBW13" s="46"/>
      <c r="LBX13" s="46"/>
      <c r="LBY13" s="46"/>
      <c r="LBZ13" s="46"/>
      <c r="LCA13" s="46"/>
      <c r="LCB13" s="46"/>
      <c r="LCC13" s="46"/>
      <c r="LCD13" s="46"/>
      <c r="LCE13" s="46"/>
      <c r="LCF13" s="46"/>
      <c r="LCG13" s="46"/>
      <c r="LCH13" s="46"/>
      <c r="LCI13" s="46"/>
      <c r="LCJ13" s="46"/>
      <c r="LCK13" s="46"/>
      <c r="LCL13" s="46"/>
      <c r="LCM13" s="46"/>
      <c r="LCN13" s="46"/>
      <c r="LCO13" s="46"/>
      <c r="LCP13" s="46"/>
      <c r="LCQ13" s="46"/>
      <c r="LCR13" s="46"/>
      <c r="LCS13" s="46"/>
      <c r="LCT13" s="46"/>
      <c r="LCU13" s="46"/>
      <c r="LCV13" s="46"/>
      <c r="LCW13" s="46"/>
      <c r="LCX13" s="46"/>
      <c r="LCY13" s="46"/>
      <c r="LCZ13" s="46"/>
      <c r="LDA13" s="46"/>
      <c r="LDB13" s="46"/>
      <c r="LDC13" s="46"/>
      <c r="LDD13" s="46"/>
      <c r="LDE13" s="46"/>
      <c r="LDF13" s="46"/>
      <c r="LDG13" s="46"/>
      <c r="LDH13" s="46"/>
      <c r="LDI13" s="46"/>
      <c r="LDJ13" s="46"/>
      <c r="LDK13" s="46"/>
      <c r="LDL13" s="46"/>
      <c r="LDM13" s="46"/>
      <c r="LDN13" s="46"/>
      <c r="LDO13" s="46"/>
      <c r="LDP13" s="46"/>
      <c r="LDQ13" s="46"/>
      <c r="LDR13" s="46"/>
      <c r="LDS13" s="46"/>
      <c r="LDT13" s="46"/>
      <c r="LDU13" s="46"/>
      <c r="LDV13" s="46"/>
      <c r="LDW13" s="46"/>
      <c r="LDX13" s="46"/>
      <c r="LDY13" s="46"/>
      <c r="LDZ13" s="46"/>
      <c r="LEA13" s="46"/>
      <c r="LEB13" s="46"/>
      <c r="LEC13" s="46"/>
      <c r="LED13" s="46"/>
      <c r="LEE13" s="46"/>
      <c r="LEF13" s="46"/>
      <c r="LEG13" s="46"/>
      <c r="LEH13" s="46"/>
      <c r="LEI13" s="46"/>
      <c r="LEJ13" s="46"/>
      <c r="LEK13" s="46"/>
      <c r="LEL13" s="46"/>
      <c r="LEM13" s="46"/>
      <c r="LEN13" s="46"/>
      <c r="LEO13" s="46"/>
      <c r="LEP13" s="46"/>
      <c r="LEQ13" s="46"/>
      <c r="LER13" s="46"/>
      <c r="LES13" s="46"/>
      <c r="LET13" s="46"/>
      <c r="LEU13" s="46"/>
      <c r="LEV13" s="46"/>
      <c r="LEW13" s="46"/>
      <c r="LEX13" s="46"/>
      <c r="LEY13" s="46"/>
      <c r="LEZ13" s="46"/>
      <c r="LFA13" s="46"/>
      <c r="LFB13" s="46"/>
      <c r="LFC13" s="46"/>
      <c r="LFD13" s="46"/>
      <c r="LFE13" s="46"/>
      <c r="LFF13" s="46"/>
      <c r="LFG13" s="46"/>
      <c r="LFH13" s="46"/>
      <c r="LFI13" s="46"/>
      <c r="LFJ13" s="46"/>
      <c r="LFK13" s="46"/>
      <c r="LFL13" s="46"/>
      <c r="LFM13" s="46"/>
      <c r="LFN13" s="46"/>
      <c r="LFO13" s="46"/>
      <c r="LFP13" s="46"/>
      <c r="LFQ13" s="46"/>
      <c r="LFR13" s="46"/>
      <c r="LFS13" s="46"/>
      <c r="LFT13" s="46"/>
      <c r="LFU13" s="46"/>
      <c r="LFV13" s="46"/>
      <c r="LFW13" s="46"/>
      <c r="LFX13" s="46"/>
      <c r="LFY13" s="46"/>
      <c r="LFZ13" s="46"/>
      <c r="LGA13" s="46"/>
      <c r="LGB13" s="46"/>
      <c r="LGC13" s="46"/>
      <c r="LGD13" s="46"/>
      <c r="LGE13" s="46"/>
      <c r="LGF13" s="46"/>
      <c r="LGG13" s="46"/>
      <c r="LGH13" s="46"/>
      <c r="LGI13" s="46"/>
      <c r="LGJ13" s="46"/>
      <c r="LGK13" s="46"/>
      <c r="LGL13" s="46"/>
      <c r="LGM13" s="46"/>
      <c r="LGN13" s="46"/>
      <c r="LGO13" s="46"/>
      <c r="LGP13" s="46"/>
      <c r="LGQ13" s="46"/>
      <c r="LGR13" s="46"/>
      <c r="LGS13" s="46"/>
      <c r="LGT13" s="46"/>
      <c r="LGU13" s="46"/>
      <c r="LGV13" s="46"/>
      <c r="LGW13" s="46"/>
      <c r="LGX13" s="46"/>
      <c r="LGY13" s="46"/>
      <c r="LGZ13" s="46"/>
      <c r="LHA13" s="46"/>
      <c r="LHB13" s="46"/>
      <c r="LHC13" s="46"/>
      <c r="LHD13" s="46"/>
      <c r="LHE13" s="46"/>
      <c r="LHF13" s="46"/>
      <c r="LHG13" s="46"/>
      <c r="LHH13" s="46"/>
      <c r="LHI13" s="46"/>
      <c r="LHJ13" s="46"/>
      <c r="LHK13" s="46"/>
      <c r="LHL13" s="46"/>
      <c r="LHM13" s="46"/>
      <c r="LHN13" s="46"/>
      <c r="LHO13" s="46"/>
      <c r="LHP13" s="46"/>
      <c r="LHQ13" s="46"/>
      <c r="LHR13" s="46"/>
      <c r="LHS13" s="46"/>
      <c r="LHT13" s="46"/>
      <c r="LHU13" s="46"/>
      <c r="LHV13" s="46"/>
      <c r="LHW13" s="46"/>
      <c r="LHX13" s="46"/>
      <c r="LHY13" s="46"/>
      <c r="LHZ13" s="46"/>
      <c r="LIA13" s="46"/>
      <c r="LIB13" s="46"/>
      <c r="LIC13" s="46"/>
      <c r="LID13" s="46"/>
      <c r="LIE13" s="46"/>
      <c r="LIF13" s="46"/>
      <c r="LIG13" s="46"/>
      <c r="LIH13" s="46"/>
      <c r="LII13" s="46"/>
      <c r="LIJ13" s="46"/>
      <c r="LIK13" s="46"/>
      <c r="LIL13" s="46"/>
      <c r="LIM13" s="46"/>
      <c r="LIN13" s="46"/>
      <c r="LIO13" s="46"/>
      <c r="LIP13" s="46"/>
      <c r="LIQ13" s="46"/>
      <c r="LIR13" s="46"/>
      <c r="LIS13" s="46"/>
      <c r="LIT13" s="46"/>
      <c r="LIU13" s="46"/>
      <c r="LIV13" s="46"/>
      <c r="LIW13" s="46"/>
      <c r="LIX13" s="46"/>
      <c r="LIY13" s="46"/>
      <c r="LIZ13" s="46"/>
      <c r="LJA13" s="46"/>
      <c r="LJB13" s="46"/>
      <c r="LJC13" s="46"/>
      <c r="LJD13" s="46"/>
      <c r="LJE13" s="46"/>
      <c r="LJF13" s="46"/>
      <c r="LJG13" s="46"/>
      <c r="LJH13" s="46"/>
      <c r="LJI13" s="46"/>
      <c r="LJJ13" s="46"/>
      <c r="LJK13" s="46"/>
      <c r="LJL13" s="46"/>
      <c r="LJM13" s="46"/>
      <c r="LJN13" s="46"/>
      <c r="LJO13" s="46"/>
      <c r="LJP13" s="46"/>
      <c r="LJQ13" s="46"/>
      <c r="LJR13" s="46"/>
      <c r="LJS13" s="46"/>
      <c r="LJT13" s="46"/>
      <c r="LJU13" s="46"/>
      <c r="LJV13" s="46"/>
      <c r="LJW13" s="46"/>
      <c r="LJX13" s="46"/>
      <c r="LJY13" s="46"/>
      <c r="LJZ13" s="46"/>
      <c r="LKA13" s="46"/>
      <c r="LKB13" s="46"/>
      <c r="LKC13" s="46"/>
      <c r="LKD13" s="46"/>
      <c r="LKE13" s="46"/>
      <c r="LKF13" s="46"/>
      <c r="LKG13" s="46"/>
      <c r="LKH13" s="46"/>
      <c r="LKI13" s="46"/>
      <c r="LKJ13" s="46"/>
      <c r="LKK13" s="46"/>
      <c r="LKL13" s="46"/>
      <c r="LKM13" s="46"/>
      <c r="LKN13" s="46"/>
      <c r="LKO13" s="46"/>
      <c r="LKP13" s="46"/>
      <c r="LKQ13" s="46"/>
      <c r="LKR13" s="46"/>
      <c r="LKS13" s="46"/>
      <c r="LKT13" s="46"/>
      <c r="LKU13" s="46"/>
      <c r="LKV13" s="46"/>
      <c r="LKW13" s="46"/>
      <c r="LKX13" s="46"/>
      <c r="LKY13" s="46"/>
      <c r="LKZ13" s="46"/>
      <c r="LLA13" s="46"/>
      <c r="LLB13" s="46"/>
      <c r="LLC13" s="46"/>
      <c r="LLD13" s="46"/>
      <c r="LLE13" s="46"/>
      <c r="LLF13" s="46"/>
      <c r="LLG13" s="46"/>
      <c r="LLH13" s="46"/>
      <c r="LLI13" s="46"/>
      <c r="LLJ13" s="46"/>
      <c r="LLK13" s="46"/>
      <c r="LLL13" s="46"/>
      <c r="LLM13" s="46"/>
      <c r="LLN13" s="46"/>
      <c r="LLO13" s="46"/>
      <c r="LLP13" s="46"/>
      <c r="LLQ13" s="46"/>
      <c r="LLR13" s="46"/>
      <c r="LLS13" s="46"/>
      <c r="LLT13" s="46"/>
      <c r="LLU13" s="46"/>
      <c r="LLV13" s="46"/>
      <c r="LLW13" s="46"/>
      <c r="LLX13" s="46"/>
      <c r="LLY13" s="46"/>
      <c r="LLZ13" s="46"/>
      <c r="LMA13" s="46"/>
      <c r="LMB13" s="46"/>
      <c r="LMC13" s="46"/>
      <c r="LMD13" s="46"/>
      <c r="LME13" s="46"/>
      <c r="LMF13" s="46"/>
      <c r="LMG13" s="46"/>
      <c r="LMH13" s="46"/>
      <c r="LMI13" s="46"/>
      <c r="LMJ13" s="46"/>
      <c r="LMK13" s="46"/>
      <c r="LML13" s="46"/>
      <c r="LMM13" s="46"/>
      <c r="LMN13" s="46"/>
      <c r="LMO13" s="46"/>
      <c r="LMP13" s="46"/>
      <c r="LMQ13" s="46"/>
      <c r="LMR13" s="46"/>
      <c r="LMS13" s="46"/>
      <c r="LMT13" s="46"/>
      <c r="LMU13" s="46"/>
      <c r="LMV13" s="46"/>
      <c r="LMW13" s="46"/>
      <c r="LMX13" s="46"/>
      <c r="LMY13" s="46"/>
      <c r="LMZ13" s="46"/>
      <c r="LNA13" s="46"/>
      <c r="LNB13" s="46"/>
      <c r="LNC13" s="46"/>
      <c r="LND13" s="46"/>
      <c r="LNE13" s="46"/>
      <c r="LNF13" s="46"/>
      <c r="LNG13" s="46"/>
      <c r="LNH13" s="46"/>
      <c r="LNI13" s="46"/>
      <c r="LNJ13" s="46"/>
      <c r="LNK13" s="46"/>
      <c r="LNL13" s="46"/>
      <c r="LNM13" s="46"/>
      <c r="LNN13" s="46"/>
      <c r="LNO13" s="46"/>
      <c r="LNP13" s="46"/>
      <c r="LNQ13" s="46"/>
      <c r="LNR13" s="46"/>
      <c r="LNS13" s="46"/>
      <c r="LNT13" s="46"/>
      <c r="LNU13" s="46"/>
      <c r="LNV13" s="46"/>
      <c r="LNW13" s="46"/>
      <c r="LNX13" s="46"/>
      <c r="LNY13" s="46"/>
      <c r="LNZ13" s="46"/>
      <c r="LOA13" s="46"/>
      <c r="LOB13" s="46"/>
      <c r="LOC13" s="46"/>
      <c r="LOD13" s="46"/>
      <c r="LOE13" s="46"/>
      <c r="LOF13" s="46"/>
      <c r="LOG13" s="46"/>
      <c r="LOH13" s="46"/>
      <c r="LOI13" s="46"/>
      <c r="LOJ13" s="46"/>
      <c r="LOK13" s="46"/>
      <c r="LOL13" s="46"/>
      <c r="LOM13" s="46"/>
      <c r="LON13" s="46"/>
      <c r="LOO13" s="46"/>
      <c r="LOP13" s="46"/>
      <c r="LOQ13" s="46"/>
      <c r="LOR13" s="46"/>
      <c r="LOS13" s="46"/>
      <c r="LOT13" s="46"/>
      <c r="LOU13" s="46"/>
      <c r="LOV13" s="46"/>
      <c r="LOW13" s="46"/>
      <c r="LOX13" s="46"/>
      <c r="LOY13" s="46"/>
      <c r="LOZ13" s="46"/>
      <c r="LPA13" s="46"/>
      <c r="LPB13" s="46"/>
      <c r="LPC13" s="46"/>
      <c r="LPD13" s="46"/>
      <c r="LPE13" s="46"/>
      <c r="LPF13" s="46"/>
      <c r="LPG13" s="46"/>
      <c r="LPH13" s="46"/>
      <c r="LPI13" s="46"/>
      <c r="LPJ13" s="46"/>
      <c r="LPK13" s="46"/>
      <c r="LPL13" s="46"/>
      <c r="LPM13" s="46"/>
      <c r="LPN13" s="46"/>
      <c r="LPO13" s="46"/>
      <c r="LPP13" s="46"/>
      <c r="LPQ13" s="46"/>
      <c r="LPR13" s="46"/>
      <c r="LPS13" s="46"/>
      <c r="LPT13" s="46"/>
      <c r="LPU13" s="46"/>
      <c r="LPV13" s="46"/>
      <c r="LPW13" s="46"/>
      <c r="LPX13" s="46"/>
      <c r="LPY13" s="46"/>
      <c r="LPZ13" s="46"/>
      <c r="LQA13" s="46"/>
      <c r="LQB13" s="46"/>
      <c r="LQC13" s="46"/>
      <c r="LQD13" s="46"/>
      <c r="LQE13" s="46"/>
      <c r="LQF13" s="46"/>
      <c r="LQG13" s="46"/>
      <c r="LQH13" s="46"/>
      <c r="LQI13" s="46"/>
      <c r="LQJ13" s="46"/>
      <c r="LQK13" s="46"/>
      <c r="LQL13" s="46"/>
      <c r="LQM13" s="46"/>
      <c r="LQN13" s="46"/>
      <c r="LQO13" s="46"/>
      <c r="LQP13" s="46"/>
      <c r="LQQ13" s="46"/>
      <c r="LQR13" s="46"/>
      <c r="LQS13" s="46"/>
      <c r="LQT13" s="46"/>
      <c r="LQU13" s="46"/>
      <c r="LQV13" s="46"/>
      <c r="LQW13" s="46"/>
      <c r="LQX13" s="46"/>
      <c r="LQY13" s="46"/>
      <c r="LQZ13" s="46"/>
      <c r="LRA13" s="46"/>
      <c r="LRB13" s="46"/>
      <c r="LRC13" s="46"/>
      <c r="LRD13" s="46"/>
      <c r="LRE13" s="46"/>
      <c r="LRF13" s="46"/>
      <c r="LRG13" s="46"/>
      <c r="LRH13" s="46"/>
      <c r="LRI13" s="46"/>
      <c r="LRJ13" s="46"/>
      <c r="LRK13" s="46"/>
      <c r="LRL13" s="46"/>
      <c r="LRM13" s="46"/>
      <c r="LRN13" s="46"/>
      <c r="LRO13" s="46"/>
      <c r="LRP13" s="46"/>
      <c r="LRQ13" s="46"/>
      <c r="LRR13" s="46"/>
      <c r="LRS13" s="46"/>
      <c r="LRT13" s="46"/>
      <c r="LRU13" s="46"/>
      <c r="LRV13" s="46"/>
      <c r="LRW13" s="46"/>
      <c r="LRX13" s="46"/>
      <c r="LRY13" s="46"/>
      <c r="LRZ13" s="46"/>
      <c r="LSA13" s="46"/>
      <c r="LSB13" s="46"/>
      <c r="LSC13" s="46"/>
      <c r="LSD13" s="46"/>
      <c r="LSE13" s="46"/>
      <c r="LSF13" s="46"/>
      <c r="LSG13" s="46"/>
      <c r="LSH13" s="46"/>
      <c r="LSI13" s="46"/>
      <c r="LSJ13" s="46"/>
      <c r="LSK13" s="46"/>
      <c r="LSL13" s="46"/>
      <c r="LSM13" s="46"/>
      <c r="LSN13" s="46"/>
      <c r="LSO13" s="46"/>
      <c r="LSP13" s="46"/>
      <c r="LSQ13" s="46"/>
      <c r="LSR13" s="46"/>
      <c r="LSS13" s="46"/>
      <c r="LST13" s="46"/>
      <c r="LSU13" s="46"/>
      <c r="LSV13" s="46"/>
      <c r="LSW13" s="46"/>
      <c r="LSX13" s="46"/>
      <c r="LSY13" s="46"/>
      <c r="LSZ13" s="46"/>
      <c r="LTA13" s="46"/>
      <c r="LTB13" s="46"/>
      <c r="LTC13" s="46"/>
      <c r="LTD13" s="46"/>
      <c r="LTE13" s="46"/>
      <c r="LTF13" s="46"/>
      <c r="LTG13" s="46"/>
      <c r="LTH13" s="46"/>
      <c r="LTI13" s="46"/>
      <c r="LTJ13" s="46"/>
      <c r="LTK13" s="46"/>
      <c r="LTL13" s="46"/>
      <c r="LTM13" s="46"/>
      <c r="LTN13" s="46"/>
      <c r="LTO13" s="46"/>
      <c r="LTP13" s="46"/>
      <c r="LTQ13" s="46"/>
      <c r="LTR13" s="46"/>
      <c r="LTS13" s="46"/>
      <c r="LTT13" s="46"/>
      <c r="LTU13" s="46"/>
      <c r="LTV13" s="46"/>
      <c r="LTW13" s="46"/>
      <c r="LTX13" s="46"/>
      <c r="LTY13" s="46"/>
      <c r="LTZ13" s="46"/>
      <c r="LUA13" s="46"/>
      <c r="LUB13" s="46"/>
      <c r="LUC13" s="46"/>
      <c r="LUD13" s="46"/>
      <c r="LUE13" s="46"/>
      <c r="LUF13" s="46"/>
      <c r="LUG13" s="46"/>
      <c r="LUH13" s="46"/>
      <c r="LUI13" s="46"/>
      <c r="LUJ13" s="46"/>
      <c r="LUK13" s="46"/>
      <c r="LUL13" s="46"/>
      <c r="LUM13" s="46"/>
      <c r="LUN13" s="46"/>
      <c r="LUO13" s="46"/>
      <c r="LUP13" s="46"/>
      <c r="LUQ13" s="46"/>
      <c r="LUR13" s="46"/>
      <c r="LUS13" s="46"/>
      <c r="LUT13" s="46"/>
      <c r="LUU13" s="46"/>
      <c r="LUV13" s="46"/>
      <c r="LUW13" s="46"/>
      <c r="LUX13" s="46"/>
      <c r="LUY13" s="46"/>
      <c r="LUZ13" s="46"/>
      <c r="LVA13" s="46"/>
      <c r="LVB13" s="46"/>
      <c r="LVC13" s="46"/>
      <c r="LVD13" s="46"/>
      <c r="LVE13" s="46"/>
      <c r="LVF13" s="46"/>
      <c r="LVG13" s="46"/>
      <c r="LVH13" s="46"/>
      <c r="LVI13" s="46"/>
      <c r="LVJ13" s="46"/>
      <c r="LVK13" s="46"/>
      <c r="LVL13" s="46"/>
      <c r="LVM13" s="46"/>
      <c r="LVN13" s="46"/>
      <c r="LVO13" s="46"/>
      <c r="LVP13" s="46"/>
      <c r="LVQ13" s="46"/>
      <c r="LVR13" s="46"/>
      <c r="LVS13" s="46"/>
      <c r="LVT13" s="46"/>
      <c r="LVU13" s="46"/>
      <c r="LVV13" s="46"/>
      <c r="LVW13" s="46"/>
      <c r="LVX13" s="46"/>
      <c r="LVY13" s="46"/>
      <c r="LVZ13" s="46"/>
      <c r="LWA13" s="46"/>
      <c r="LWB13" s="46"/>
      <c r="LWC13" s="46"/>
      <c r="LWD13" s="46"/>
      <c r="LWE13" s="46"/>
      <c r="LWF13" s="46"/>
      <c r="LWG13" s="46"/>
      <c r="LWH13" s="46"/>
      <c r="LWI13" s="46"/>
      <c r="LWJ13" s="46"/>
      <c r="LWK13" s="46"/>
      <c r="LWL13" s="46"/>
      <c r="LWM13" s="46"/>
      <c r="LWN13" s="46"/>
      <c r="LWO13" s="46"/>
      <c r="LWP13" s="46"/>
      <c r="LWQ13" s="46"/>
      <c r="LWR13" s="46"/>
      <c r="LWS13" s="46"/>
      <c r="LWT13" s="46"/>
      <c r="LWU13" s="46"/>
      <c r="LWV13" s="46"/>
      <c r="LWW13" s="46"/>
      <c r="LWX13" s="46"/>
      <c r="LWY13" s="46"/>
      <c r="LWZ13" s="46"/>
      <c r="LXA13" s="46"/>
      <c r="LXB13" s="46"/>
      <c r="LXC13" s="46"/>
      <c r="LXD13" s="46"/>
      <c r="LXE13" s="46"/>
      <c r="LXF13" s="46"/>
      <c r="LXG13" s="46"/>
      <c r="LXH13" s="46"/>
      <c r="LXI13" s="46"/>
      <c r="LXJ13" s="46"/>
      <c r="LXK13" s="46"/>
      <c r="LXL13" s="46"/>
      <c r="LXM13" s="46"/>
      <c r="LXN13" s="46"/>
      <c r="LXO13" s="46"/>
      <c r="LXP13" s="46"/>
      <c r="LXQ13" s="46"/>
      <c r="LXR13" s="46"/>
      <c r="LXS13" s="46"/>
      <c r="LXT13" s="46"/>
      <c r="LXU13" s="46"/>
      <c r="LXV13" s="46"/>
      <c r="LXW13" s="46"/>
      <c r="LXX13" s="46"/>
      <c r="LXY13" s="46"/>
      <c r="LXZ13" s="46"/>
      <c r="LYA13" s="46"/>
      <c r="LYB13" s="46"/>
      <c r="LYC13" s="46"/>
      <c r="LYD13" s="46"/>
      <c r="LYE13" s="46"/>
      <c r="LYF13" s="46"/>
      <c r="LYG13" s="46"/>
      <c r="LYH13" s="46"/>
      <c r="LYI13" s="46"/>
      <c r="LYJ13" s="46"/>
      <c r="LYK13" s="46"/>
      <c r="LYL13" s="46"/>
      <c r="LYM13" s="46"/>
      <c r="LYN13" s="46"/>
      <c r="LYO13" s="46"/>
      <c r="LYP13" s="46"/>
      <c r="LYQ13" s="46"/>
      <c r="LYR13" s="46"/>
      <c r="LYS13" s="46"/>
      <c r="LYT13" s="46"/>
      <c r="LYU13" s="46"/>
      <c r="LYV13" s="46"/>
      <c r="LYW13" s="46"/>
      <c r="LYX13" s="46"/>
      <c r="LYY13" s="46"/>
      <c r="LYZ13" s="46"/>
      <c r="LZA13" s="46"/>
      <c r="LZB13" s="46"/>
      <c r="LZC13" s="46"/>
      <c r="LZD13" s="46"/>
      <c r="LZE13" s="46"/>
      <c r="LZF13" s="46"/>
      <c r="LZG13" s="46"/>
      <c r="LZH13" s="46"/>
      <c r="LZI13" s="46"/>
      <c r="LZJ13" s="46"/>
      <c r="LZK13" s="46"/>
      <c r="LZL13" s="46"/>
      <c r="LZM13" s="46"/>
      <c r="LZN13" s="46"/>
      <c r="LZO13" s="46"/>
      <c r="LZP13" s="46"/>
      <c r="LZQ13" s="46"/>
      <c r="LZR13" s="46"/>
      <c r="LZS13" s="46"/>
      <c r="LZT13" s="46"/>
      <c r="LZU13" s="46"/>
      <c r="LZV13" s="46"/>
      <c r="LZW13" s="46"/>
      <c r="LZX13" s="46"/>
      <c r="LZY13" s="46"/>
      <c r="LZZ13" s="46"/>
      <c r="MAA13" s="46"/>
      <c r="MAB13" s="46"/>
      <c r="MAC13" s="46"/>
      <c r="MAD13" s="46"/>
      <c r="MAE13" s="46"/>
      <c r="MAF13" s="46"/>
      <c r="MAG13" s="46"/>
      <c r="MAH13" s="46"/>
      <c r="MAI13" s="46"/>
      <c r="MAJ13" s="46"/>
      <c r="MAK13" s="46"/>
      <c r="MAL13" s="46"/>
      <c r="MAM13" s="46"/>
      <c r="MAN13" s="46"/>
      <c r="MAO13" s="46"/>
      <c r="MAP13" s="46"/>
      <c r="MAQ13" s="46"/>
      <c r="MAR13" s="46"/>
      <c r="MAS13" s="46"/>
      <c r="MAT13" s="46"/>
      <c r="MAU13" s="46"/>
      <c r="MAV13" s="46"/>
      <c r="MAW13" s="46"/>
      <c r="MAX13" s="46"/>
      <c r="MAY13" s="46"/>
      <c r="MAZ13" s="46"/>
      <c r="MBA13" s="46"/>
      <c r="MBB13" s="46"/>
      <c r="MBC13" s="46"/>
      <c r="MBD13" s="46"/>
      <c r="MBE13" s="46"/>
      <c r="MBF13" s="46"/>
      <c r="MBG13" s="46"/>
      <c r="MBH13" s="46"/>
      <c r="MBI13" s="46"/>
      <c r="MBJ13" s="46"/>
      <c r="MBK13" s="46"/>
      <c r="MBL13" s="46"/>
      <c r="MBM13" s="46"/>
      <c r="MBN13" s="46"/>
      <c r="MBO13" s="46"/>
      <c r="MBP13" s="46"/>
      <c r="MBQ13" s="46"/>
      <c r="MBR13" s="46"/>
      <c r="MBS13" s="46"/>
      <c r="MBT13" s="46"/>
      <c r="MBU13" s="46"/>
      <c r="MBV13" s="46"/>
      <c r="MBW13" s="46"/>
      <c r="MBX13" s="46"/>
      <c r="MBY13" s="46"/>
      <c r="MBZ13" s="46"/>
      <c r="MCA13" s="46"/>
      <c r="MCB13" s="46"/>
      <c r="MCC13" s="46"/>
      <c r="MCD13" s="46"/>
      <c r="MCE13" s="46"/>
      <c r="MCF13" s="46"/>
      <c r="MCG13" s="46"/>
      <c r="MCH13" s="46"/>
      <c r="MCI13" s="46"/>
      <c r="MCJ13" s="46"/>
      <c r="MCK13" s="46"/>
      <c r="MCL13" s="46"/>
      <c r="MCM13" s="46"/>
      <c r="MCN13" s="46"/>
      <c r="MCO13" s="46"/>
      <c r="MCP13" s="46"/>
      <c r="MCQ13" s="46"/>
      <c r="MCR13" s="46"/>
      <c r="MCS13" s="46"/>
      <c r="MCT13" s="46"/>
      <c r="MCU13" s="46"/>
      <c r="MCV13" s="46"/>
      <c r="MCW13" s="46"/>
      <c r="MCX13" s="46"/>
      <c r="MCY13" s="46"/>
      <c r="MCZ13" s="46"/>
      <c r="MDA13" s="46"/>
      <c r="MDB13" s="46"/>
      <c r="MDC13" s="46"/>
      <c r="MDD13" s="46"/>
      <c r="MDE13" s="46"/>
      <c r="MDF13" s="46"/>
      <c r="MDG13" s="46"/>
      <c r="MDH13" s="46"/>
      <c r="MDI13" s="46"/>
      <c r="MDJ13" s="46"/>
      <c r="MDK13" s="46"/>
      <c r="MDL13" s="46"/>
      <c r="MDM13" s="46"/>
      <c r="MDN13" s="46"/>
      <c r="MDO13" s="46"/>
      <c r="MDP13" s="46"/>
      <c r="MDQ13" s="46"/>
      <c r="MDR13" s="46"/>
      <c r="MDS13" s="46"/>
      <c r="MDT13" s="46"/>
      <c r="MDU13" s="46"/>
      <c r="MDV13" s="46"/>
      <c r="MDW13" s="46"/>
      <c r="MDX13" s="46"/>
      <c r="MDY13" s="46"/>
      <c r="MDZ13" s="46"/>
      <c r="MEA13" s="46"/>
      <c r="MEB13" s="46"/>
      <c r="MEC13" s="46"/>
      <c r="MED13" s="46"/>
      <c r="MEE13" s="46"/>
      <c r="MEF13" s="46"/>
      <c r="MEG13" s="46"/>
      <c r="MEH13" s="46"/>
      <c r="MEI13" s="46"/>
      <c r="MEJ13" s="46"/>
      <c r="MEK13" s="46"/>
      <c r="MEL13" s="46"/>
      <c r="MEM13" s="46"/>
      <c r="MEN13" s="46"/>
      <c r="MEO13" s="46"/>
      <c r="MEP13" s="46"/>
      <c r="MEQ13" s="46"/>
      <c r="MER13" s="46"/>
      <c r="MES13" s="46"/>
      <c r="MET13" s="46"/>
      <c r="MEU13" s="46"/>
      <c r="MEV13" s="46"/>
      <c r="MEW13" s="46"/>
      <c r="MEX13" s="46"/>
      <c r="MEY13" s="46"/>
      <c r="MEZ13" s="46"/>
      <c r="MFA13" s="46"/>
      <c r="MFB13" s="46"/>
      <c r="MFC13" s="46"/>
      <c r="MFD13" s="46"/>
      <c r="MFE13" s="46"/>
      <c r="MFF13" s="46"/>
      <c r="MFG13" s="46"/>
      <c r="MFH13" s="46"/>
      <c r="MFI13" s="46"/>
      <c r="MFJ13" s="46"/>
      <c r="MFK13" s="46"/>
      <c r="MFL13" s="46"/>
      <c r="MFM13" s="46"/>
      <c r="MFN13" s="46"/>
      <c r="MFO13" s="46"/>
      <c r="MFP13" s="46"/>
      <c r="MFQ13" s="46"/>
      <c r="MFR13" s="46"/>
      <c r="MFS13" s="46"/>
      <c r="MFT13" s="46"/>
      <c r="MFU13" s="46"/>
      <c r="MFV13" s="46"/>
      <c r="MFW13" s="46"/>
      <c r="MFX13" s="46"/>
      <c r="MFY13" s="46"/>
      <c r="MFZ13" s="46"/>
      <c r="MGA13" s="46"/>
      <c r="MGB13" s="46"/>
      <c r="MGC13" s="46"/>
      <c r="MGD13" s="46"/>
      <c r="MGE13" s="46"/>
      <c r="MGF13" s="46"/>
      <c r="MGG13" s="46"/>
      <c r="MGH13" s="46"/>
      <c r="MGI13" s="46"/>
      <c r="MGJ13" s="46"/>
      <c r="MGK13" s="46"/>
      <c r="MGL13" s="46"/>
      <c r="MGM13" s="46"/>
      <c r="MGN13" s="46"/>
      <c r="MGO13" s="46"/>
      <c r="MGP13" s="46"/>
      <c r="MGQ13" s="46"/>
      <c r="MGR13" s="46"/>
      <c r="MGS13" s="46"/>
      <c r="MGT13" s="46"/>
      <c r="MGU13" s="46"/>
      <c r="MGV13" s="46"/>
      <c r="MGW13" s="46"/>
      <c r="MGX13" s="46"/>
      <c r="MGY13" s="46"/>
      <c r="MGZ13" s="46"/>
      <c r="MHA13" s="46"/>
      <c r="MHB13" s="46"/>
      <c r="MHC13" s="46"/>
      <c r="MHD13" s="46"/>
      <c r="MHE13" s="46"/>
      <c r="MHF13" s="46"/>
      <c r="MHG13" s="46"/>
      <c r="MHH13" s="46"/>
      <c r="MHI13" s="46"/>
      <c r="MHJ13" s="46"/>
      <c r="MHK13" s="46"/>
      <c r="MHL13" s="46"/>
      <c r="MHM13" s="46"/>
      <c r="MHN13" s="46"/>
      <c r="MHO13" s="46"/>
      <c r="MHP13" s="46"/>
      <c r="MHQ13" s="46"/>
      <c r="MHR13" s="46"/>
      <c r="MHS13" s="46"/>
      <c r="MHT13" s="46"/>
      <c r="MHU13" s="46"/>
      <c r="MHV13" s="46"/>
      <c r="MHW13" s="46"/>
      <c r="MHX13" s="46"/>
      <c r="MHY13" s="46"/>
      <c r="MHZ13" s="46"/>
      <c r="MIA13" s="46"/>
      <c r="MIB13" s="46"/>
      <c r="MIC13" s="46"/>
      <c r="MID13" s="46"/>
      <c r="MIE13" s="46"/>
      <c r="MIF13" s="46"/>
      <c r="MIG13" s="46"/>
      <c r="MIH13" s="46"/>
      <c r="MII13" s="46"/>
      <c r="MIJ13" s="46"/>
      <c r="MIK13" s="46"/>
      <c r="MIL13" s="46"/>
      <c r="MIM13" s="46"/>
      <c r="MIN13" s="46"/>
      <c r="MIO13" s="46"/>
      <c r="MIP13" s="46"/>
      <c r="MIQ13" s="46"/>
      <c r="MIR13" s="46"/>
      <c r="MIS13" s="46"/>
      <c r="MIT13" s="46"/>
      <c r="MIU13" s="46"/>
      <c r="MIV13" s="46"/>
      <c r="MIW13" s="46"/>
      <c r="MIX13" s="46"/>
      <c r="MIY13" s="46"/>
      <c r="MIZ13" s="46"/>
      <c r="MJA13" s="46"/>
      <c r="MJB13" s="46"/>
      <c r="MJC13" s="46"/>
      <c r="MJD13" s="46"/>
      <c r="MJE13" s="46"/>
      <c r="MJF13" s="46"/>
      <c r="MJG13" s="46"/>
      <c r="MJH13" s="46"/>
      <c r="MJI13" s="46"/>
      <c r="MJJ13" s="46"/>
      <c r="MJK13" s="46"/>
      <c r="MJL13" s="46"/>
      <c r="MJM13" s="46"/>
      <c r="MJN13" s="46"/>
      <c r="MJO13" s="46"/>
      <c r="MJP13" s="46"/>
      <c r="MJQ13" s="46"/>
      <c r="MJR13" s="46"/>
      <c r="MJS13" s="46"/>
      <c r="MJT13" s="46"/>
      <c r="MJU13" s="46"/>
      <c r="MJV13" s="46"/>
      <c r="MJW13" s="46"/>
      <c r="MJX13" s="46"/>
      <c r="MJY13" s="46"/>
      <c r="MJZ13" s="46"/>
      <c r="MKA13" s="46"/>
      <c r="MKB13" s="46"/>
      <c r="MKC13" s="46"/>
      <c r="MKD13" s="46"/>
      <c r="MKE13" s="46"/>
      <c r="MKF13" s="46"/>
      <c r="MKG13" s="46"/>
      <c r="MKH13" s="46"/>
      <c r="MKI13" s="46"/>
      <c r="MKJ13" s="46"/>
      <c r="MKK13" s="46"/>
      <c r="MKL13" s="46"/>
      <c r="MKM13" s="46"/>
      <c r="MKN13" s="46"/>
      <c r="MKO13" s="46"/>
      <c r="MKP13" s="46"/>
      <c r="MKQ13" s="46"/>
      <c r="MKR13" s="46"/>
      <c r="MKS13" s="46"/>
      <c r="MKT13" s="46"/>
      <c r="MKU13" s="46"/>
      <c r="MKV13" s="46"/>
      <c r="MKW13" s="46"/>
      <c r="MKX13" s="46"/>
      <c r="MKY13" s="46"/>
      <c r="MKZ13" s="46"/>
      <c r="MLA13" s="46"/>
      <c r="MLB13" s="46"/>
      <c r="MLC13" s="46"/>
      <c r="MLD13" s="46"/>
      <c r="MLE13" s="46"/>
      <c r="MLF13" s="46"/>
      <c r="MLG13" s="46"/>
      <c r="MLH13" s="46"/>
      <c r="MLI13" s="46"/>
      <c r="MLJ13" s="46"/>
      <c r="MLK13" s="46"/>
      <c r="MLL13" s="46"/>
      <c r="MLM13" s="46"/>
      <c r="MLN13" s="46"/>
      <c r="MLO13" s="46"/>
      <c r="MLP13" s="46"/>
      <c r="MLQ13" s="46"/>
      <c r="MLR13" s="46"/>
      <c r="MLS13" s="46"/>
      <c r="MLT13" s="46"/>
      <c r="MLU13" s="46"/>
      <c r="MLV13" s="46"/>
      <c r="MLW13" s="46"/>
      <c r="MLX13" s="46"/>
      <c r="MLY13" s="46"/>
      <c r="MLZ13" s="46"/>
      <c r="MMA13" s="46"/>
      <c r="MMB13" s="46"/>
      <c r="MMC13" s="46"/>
      <c r="MMD13" s="46"/>
      <c r="MME13" s="46"/>
      <c r="MMF13" s="46"/>
      <c r="MMG13" s="46"/>
      <c r="MMH13" s="46"/>
      <c r="MMI13" s="46"/>
      <c r="MMJ13" s="46"/>
      <c r="MMK13" s="46"/>
      <c r="MML13" s="46"/>
      <c r="MMM13" s="46"/>
      <c r="MMN13" s="46"/>
      <c r="MMO13" s="46"/>
      <c r="MMP13" s="46"/>
      <c r="MMQ13" s="46"/>
      <c r="MMR13" s="46"/>
      <c r="MMS13" s="46"/>
      <c r="MMT13" s="46"/>
      <c r="MMU13" s="46"/>
      <c r="MMV13" s="46"/>
      <c r="MMW13" s="46"/>
      <c r="MMX13" s="46"/>
      <c r="MMY13" s="46"/>
      <c r="MMZ13" s="46"/>
      <c r="MNA13" s="46"/>
      <c r="MNB13" s="46"/>
      <c r="MNC13" s="46"/>
      <c r="MND13" s="46"/>
      <c r="MNE13" s="46"/>
      <c r="MNF13" s="46"/>
      <c r="MNG13" s="46"/>
      <c r="MNH13" s="46"/>
      <c r="MNI13" s="46"/>
      <c r="MNJ13" s="46"/>
      <c r="MNK13" s="46"/>
      <c r="MNL13" s="46"/>
      <c r="MNM13" s="46"/>
      <c r="MNN13" s="46"/>
      <c r="MNO13" s="46"/>
      <c r="MNP13" s="46"/>
      <c r="MNQ13" s="46"/>
      <c r="MNR13" s="46"/>
      <c r="MNS13" s="46"/>
      <c r="MNT13" s="46"/>
      <c r="MNU13" s="46"/>
      <c r="MNV13" s="46"/>
      <c r="MNW13" s="46"/>
      <c r="MNX13" s="46"/>
      <c r="MNY13" s="46"/>
      <c r="MNZ13" s="46"/>
      <c r="MOA13" s="46"/>
      <c r="MOB13" s="46"/>
      <c r="MOC13" s="46"/>
      <c r="MOD13" s="46"/>
      <c r="MOE13" s="46"/>
      <c r="MOF13" s="46"/>
      <c r="MOG13" s="46"/>
      <c r="MOH13" s="46"/>
      <c r="MOI13" s="46"/>
      <c r="MOJ13" s="46"/>
      <c r="MOK13" s="46"/>
      <c r="MOL13" s="46"/>
      <c r="MOM13" s="46"/>
      <c r="MON13" s="46"/>
      <c r="MOO13" s="46"/>
      <c r="MOP13" s="46"/>
      <c r="MOQ13" s="46"/>
      <c r="MOR13" s="46"/>
      <c r="MOS13" s="46"/>
      <c r="MOT13" s="46"/>
      <c r="MOU13" s="46"/>
      <c r="MOV13" s="46"/>
      <c r="MOW13" s="46"/>
      <c r="MOX13" s="46"/>
      <c r="MOY13" s="46"/>
      <c r="MOZ13" s="46"/>
      <c r="MPA13" s="46"/>
      <c r="MPB13" s="46"/>
      <c r="MPC13" s="46"/>
      <c r="MPD13" s="46"/>
      <c r="MPE13" s="46"/>
      <c r="MPF13" s="46"/>
      <c r="MPG13" s="46"/>
      <c r="MPH13" s="46"/>
      <c r="MPI13" s="46"/>
      <c r="MPJ13" s="46"/>
      <c r="MPK13" s="46"/>
      <c r="MPL13" s="46"/>
      <c r="MPM13" s="46"/>
      <c r="MPN13" s="46"/>
      <c r="MPO13" s="46"/>
      <c r="MPP13" s="46"/>
      <c r="MPQ13" s="46"/>
      <c r="MPR13" s="46"/>
      <c r="MPS13" s="46"/>
      <c r="MPT13" s="46"/>
      <c r="MPU13" s="46"/>
      <c r="MPV13" s="46"/>
      <c r="MPW13" s="46"/>
      <c r="MPX13" s="46"/>
      <c r="MPY13" s="46"/>
      <c r="MPZ13" s="46"/>
      <c r="MQA13" s="46"/>
      <c r="MQB13" s="46"/>
      <c r="MQC13" s="46"/>
      <c r="MQD13" s="46"/>
      <c r="MQE13" s="46"/>
      <c r="MQF13" s="46"/>
      <c r="MQG13" s="46"/>
      <c r="MQH13" s="46"/>
      <c r="MQI13" s="46"/>
      <c r="MQJ13" s="46"/>
      <c r="MQK13" s="46"/>
      <c r="MQL13" s="46"/>
      <c r="MQM13" s="46"/>
      <c r="MQN13" s="46"/>
      <c r="MQO13" s="46"/>
      <c r="MQP13" s="46"/>
      <c r="MQQ13" s="46"/>
      <c r="MQR13" s="46"/>
      <c r="MQS13" s="46"/>
      <c r="MQT13" s="46"/>
      <c r="MQU13" s="46"/>
      <c r="MQV13" s="46"/>
      <c r="MQW13" s="46"/>
      <c r="MQX13" s="46"/>
      <c r="MQY13" s="46"/>
      <c r="MQZ13" s="46"/>
      <c r="MRA13" s="46"/>
      <c r="MRB13" s="46"/>
      <c r="MRC13" s="46"/>
      <c r="MRD13" s="46"/>
      <c r="MRE13" s="46"/>
      <c r="MRF13" s="46"/>
      <c r="MRG13" s="46"/>
      <c r="MRH13" s="46"/>
      <c r="MRI13" s="46"/>
      <c r="MRJ13" s="46"/>
      <c r="MRK13" s="46"/>
      <c r="MRL13" s="46"/>
      <c r="MRM13" s="46"/>
      <c r="MRN13" s="46"/>
      <c r="MRO13" s="46"/>
      <c r="MRP13" s="46"/>
      <c r="MRQ13" s="46"/>
      <c r="MRR13" s="46"/>
      <c r="MRS13" s="46"/>
      <c r="MRT13" s="46"/>
      <c r="MRU13" s="46"/>
      <c r="MRV13" s="46"/>
      <c r="MRW13" s="46"/>
      <c r="MRX13" s="46"/>
      <c r="MRY13" s="46"/>
      <c r="MRZ13" s="46"/>
      <c r="MSA13" s="46"/>
      <c r="MSB13" s="46"/>
      <c r="MSC13" s="46"/>
      <c r="MSD13" s="46"/>
      <c r="MSE13" s="46"/>
      <c r="MSF13" s="46"/>
      <c r="MSG13" s="46"/>
      <c r="MSH13" s="46"/>
      <c r="MSI13" s="46"/>
      <c r="MSJ13" s="46"/>
      <c r="MSK13" s="46"/>
      <c r="MSL13" s="46"/>
      <c r="MSM13" s="46"/>
      <c r="MSN13" s="46"/>
      <c r="MSO13" s="46"/>
      <c r="MSP13" s="46"/>
      <c r="MSQ13" s="46"/>
      <c r="MSR13" s="46"/>
      <c r="MSS13" s="46"/>
      <c r="MST13" s="46"/>
      <c r="MSU13" s="46"/>
      <c r="MSV13" s="46"/>
      <c r="MSW13" s="46"/>
      <c r="MSX13" s="46"/>
      <c r="MSY13" s="46"/>
      <c r="MSZ13" s="46"/>
      <c r="MTA13" s="46"/>
      <c r="MTB13" s="46"/>
      <c r="MTC13" s="46"/>
      <c r="MTD13" s="46"/>
      <c r="MTE13" s="46"/>
      <c r="MTF13" s="46"/>
      <c r="MTG13" s="46"/>
      <c r="MTH13" s="46"/>
      <c r="MTI13" s="46"/>
      <c r="MTJ13" s="46"/>
      <c r="MTK13" s="46"/>
      <c r="MTL13" s="46"/>
      <c r="MTM13" s="46"/>
      <c r="MTN13" s="46"/>
      <c r="MTO13" s="46"/>
      <c r="MTP13" s="46"/>
      <c r="MTQ13" s="46"/>
      <c r="MTR13" s="46"/>
      <c r="MTS13" s="46"/>
      <c r="MTT13" s="46"/>
      <c r="MTU13" s="46"/>
      <c r="MTV13" s="46"/>
      <c r="MTW13" s="46"/>
      <c r="MTX13" s="46"/>
      <c r="MTY13" s="46"/>
      <c r="MTZ13" s="46"/>
      <c r="MUA13" s="46"/>
      <c r="MUB13" s="46"/>
      <c r="MUC13" s="46"/>
      <c r="MUD13" s="46"/>
      <c r="MUE13" s="46"/>
      <c r="MUF13" s="46"/>
      <c r="MUG13" s="46"/>
      <c r="MUH13" s="46"/>
      <c r="MUI13" s="46"/>
      <c r="MUJ13" s="46"/>
      <c r="MUK13" s="46"/>
      <c r="MUL13" s="46"/>
      <c r="MUM13" s="46"/>
      <c r="MUN13" s="46"/>
      <c r="MUO13" s="46"/>
      <c r="MUP13" s="46"/>
      <c r="MUQ13" s="46"/>
      <c r="MUR13" s="46"/>
      <c r="MUS13" s="46"/>
      <c r="MUT13" s="46"/>
      <c r="MUU13" s="46"/>
      <c r="MUV13" s="46"/>
      <c r="MUW13" s="46"/>
      <c r="MUX13" s="46"/>
      <c r="MUY13" s="46"/>
      <c r="MUZ13" s="46"/>
      <c r="MVA13" s="46"/>
      <c r="MVB13" s="46"/>
      <c r="MVC13" s="46"/>
      <c r="MVD13" s="46"/>
      <c r="MVE13" s="46"/>
      <c r="MVF13" s="46"/>
      <c r="MVG13" s="46"/>
      <c r="MVH13" s="46"/>
      <c r="MVI13" s="46"/>
      <c r="MVJ13" s="46"/>
      <c r="MVK13" s="46"/>
      <c r="MVL13" s="46"/>
      <c r="MVM13" s="46"/>
      <c r="MVN13" s="46"/>
      <c r="MVO13" s="46"/>
      <c r="MVP13" s="46"/>
      <c r="MVQ13" s="46"/>
      <c r="MVR13" s="46"/>
      <c r="MVS13" s="46"/>
      <c r="MVT13" s="46"/>
      <c r="MVU13" s="46"/>
      <c r="MVV13" s="46"/>
      <c r="MVW13" s="46"/>
      <c r="MVX13" s="46"/>
      <c r="MVY13" s="46"/>
      <c r="MVZ13" s="46"/>
      <c r="MWA13" s="46"/>
      <c r="MWB13" s="46"/>
      <c r="MWC13" s="46"/>
      <c r="MWD13" s="46"/>
      <c r="MWE13" s="46"/>
      <c r="MWF13" s="46"/>
      <c r="MWG13" s="46"/>
      <c r="MWH13" s="46"/>
      <c r="MWI13" s="46"/>
      <c r="MWJ13" s="46"/>
      <c r="MWK13" s="46"/>
      <c r="MWL13" s="46"/>
      <c r="MWM13" s="46"/>
      <c r="MWN13" s="46"/>
      <c r="MWO13" s="46"/>
      <c r="MWP13" s="46"/>
      <c r="MWQ13" s="46"/>
      <c r="MWR13" s="46"/>
      <c r="MWS13" s="46"/>
      <c r="MWT13" s="46"/>
      <c r="MWU13" s="46"/>
      <c r="MWV13" s="46"/>
      <c r="MWW13" s="46"/>
      <c r="MWX13" s="46"/>
      <c r="MWY13" s="46"/>
      <c r="MWZ13" s="46"/>
      <c r="MXA13" s="46"/>
      <c r="MXB13" s="46"/>
      <c r="MXC13" s="46"/>
      <c r="MXD13" s="46"/>
      <c r="MXE13" s="46"/>
      <c r="MXF13" s="46"/>
      <c r="MXG13" s="46"/>
      <c r="MXH13" s="46"/>
      <c r="MXI13" s="46"/>
      <c r="MXJ13" s="46"/>
      <c r="MXK13" s="46"/>
      <c r="MXL13" s="46"/>
      <c r="MXM13" s="46"/>
      <c r="MXN13" s="46"/>
      <c r="MXO13" s="46"/>
      <c r="MXP13" s="46"/>
      <c r="MXQ13" s="46"/>
      <c r="MXR13" s="46"/>
      <c r="MXS13" s="46"/>
      <c r="MXT13" s="46"/>
      <c r="MXU13" s="46"/>
      <c r="MXV13" s="46"/>
      <c r="MXW13" s="46"/>
      <c r="MXX13" s="46"/>
      <c r="MXY13" s="46"/>
      <c r="MXZ13" s="46"/>
      <c r="MYA13" s="46"/>
      <c r="MYB13" s="46"/>
      <c r="MYC13" s="46"/>
      <c r="MYD13" s="46"/>
      <c r="MYE13" s="46"/>
      <c r="MYF13" s="46"/>
      <c r="MYG13" s="46"/>
      <c r="MYH13" s="46"/>
      <c r="MYI13" s="46"/>
      <c r="MYJ13" s="46"/>
      <c r="MYK13" s="46"/>
      <c r="MYL13" s="46"/>
      <c r="MYM13" s="46"/>
      <c r="MYN13" s="46"/>
      <c r="MYO13" s="46"/>
      <c r="MYP13" s="46"/>
      <c r="MYQ13" s="46"/>
      <c r="MYR13" s="46"/>
      <c r="MYS13" s="46"/>
      <c r="MYT13" s="46"/>
      <c r="MYU13" s="46"/>
      <c r="MYV13" s="46"/>
      <c r="MYW13" s="46"/>
      <c r="MYX13" s="46"/>
      <c r="MYY13" s="46"/>
      <c r="MYZ13" s="46"/>
      <c r="MZA13" s="46"/>
      <c r="MZB13" s="46"/>
      <c r="MZC13" s="46"/>
      <c r="MZD13" s="46"/>
      <c r="MZE13" s="46"/>
      <c r="MZF13" s="46"/>
      <c r="MZG13" s="46"/>
      <c r="MZH13" s="46"/>
      <c r="MZI13" s="46"/>
      <c r="MZJ13" s="46"/>
      <c r="MZK13" s="46"/>
      <c r="MZL13" s="46"/>
      <c r="MZM13" s="46"/>
      <c r="MZN13" s="46"/>
      <c r="MZO13" s="46"/>
      <c r="MZP13" s="46"/>
      <c r="MZQ13" s="46"/>
      <c r="MZR13" s="46"/>
      <c r="MZS13" s="46"/>
      <c r="MZT13" s="46"/>
      <c r="MZU13" s="46"/>
      <c r="MZV13" s="46"/>
      <c r="MZW13" s="46"/>
      <c r="MZX13" s="46"/>
      <c r="MZY13" s="46"/>
      <c r="MZZ13" s="46"/>
      <c r="NAA13" s="46"/>
      <c r="NAB13" s="46"/>
      <c r="NAC13" s="46"/>
      <c r="NAD13" s="46"/>
      <c r="NAE13" s="46"/>
      <c r="NAF13" s="46"/>
      <c r="NAG13" s="46"/>
      <c r="NAH13" s="46"/>
      <c r="NAI13" s="46"/>
      <c r="NAJ13" s="46"/>
      <c r="NAK13" s="46"/>
      <c r="NAL13" s="46"/>
      <c r="NAM13" s="46"/>
      <c r="NAN13" s="46"/>
      <c r="NAO13" s="46"/>
      <c r="NAP13" s="46"/>
      <c r="NAQ13" s="46"/>
      <c r="NAR13" s="46"/>
      <c r="NAS13" s="46"/>
      <c r="NAT13" s="46"/>
      <c r="NAU13" s="46"/>
      <c r="NAV13" s="46"/>
      <c r="NAW13" s="46"/>
      <c r="NAX13" s="46"/>
      <c r="NAY13" s="46"/>
      <c r="NAZ13" s="46"/>
      <c r="NBA13" s="46"/>
      <c r="NBB13" s="46"/>
      <c r="NBC13" s="46"/>
      <c r="NBD13" s="46"/>
      <c r="NBE13" s="46"/>
      <c r="NBF13" s="46"/>
      <c r="NBG13" s="46"/>
      <c r="NBH13" s="46"/>
      <c r="NBI13" s="46"/>
      <c r="NBJ13" s="46"/>
      <c r="NBK13" s="46"/>
      <c r="NBL13" s="46"/>
      <c r="NBM13" s="46"/>
      <c r="NBN13" s="46"/>
      <c r="NBO13" s="46"/>
      <c r="NBP13" s="46"/>
      <c r="NBQ13" s="46"/>
      <c r="NBR13" s="46"/>
      <c r="NBS13" s="46"/>
      <c r="NBT13" s="46"/>
      <c r="NBU13" s="46"/>
      <c r="NBV13" s="46"/>
      <c r="NBW13" s="46"/>
      <c r="NBX13" s="46"/>
      <c r="NBY13" s="46"/>
      <c r="NBZ13" s="46"/>
      <c r="NCA13" s="46"/>
      <c r="NCB13" s="46"/>
      <c r="NCC13" s="46"/>
      <c r="NCD13" s="46"/>
      <c r="NCE13" s="46"/>
      <c r="NCF13" s="46"/>
      <c r="NCG13" s="46"/>
      <c r="NCH13" s="46"/>
      <c r="NCI13" s="46"/>
      <c r="NCJ13" s="46"/>
      <c r="NCK13" s="46"/>
      <c r="NCL13" s="46"/>
      <c r="NCM13" s="46"/>
      <c r="NCN13" s="46"/>
      <c r="NCO13" s="46"/>
      <c r="NCP13" s="46"/>
      <c r="NCQ13" s="46"/>
      <c r="NCR13" s="46"/>
      <c r="NCS13" s="46"/>
      <c r="NCT13" s="46"/>
      <c r="NCU13" s="46"/>
      <c r="NCV13" s="46"/>
      <c r="NCW13" s="46"/>
      <c r="NCX13" s="46"/>
      <c r="NCY13" s="46"/>
      <c r="NCZ13" s="46"/>
      <c r="NDA13" s="46"/>
      <c r="NDB13" s="46"/>
      <c r="NDC13" s="46"/>
      <c r="NDD13" s="46"/>
      <c r="NDE13" s="46"/>
      <c r="NDF13" s="46"/>
      <c r="NDG13" s="46"/>
      <c r="NDH13" s="46"/>
      <c r="NDI13" s="46"/>
      <c r="NDJ13" s="46"/>
      <c r="NDK13" s="46"/>
      <c r="NDL13" s="46"/>
      <c r="NDM13" s="46"/>
      <c r="NDN13" s="46"/>
      <c r="NDO13" s="46"/>
      <c r="NDP13" s="46"/>
      <c r="NDQ13" s="46"/>
      <c r="NDR13" s="46"/>
      <c r="NDS13" s="46"/>
      <c r="NDT13" s="46"/>
      <c r="NDU13" s="46"/>
      <c r="NDV13" s="46"/>
      <c r="NDW13" s="46"/>
      <c r="NDX13" s="46"/>
      <c r="NDY13" s="46"/>
      <c r="NDZ13" s="46"/>
      <c r="NEA13" s="46"/>
      <c r="NEB13" s="46"/>
      <c r="NEC13" s="46"/>
      <c r="NED13" s="46"/>
      <c r="NEE13" s="46"/>
      <c r="NEF13" s="46"/>
      <c r="NEG13" s="46"/>
      <c r="NEH13" s="46"/>
      <c r="NEI13" s="46"/>
      <c r="NEJ13" s="46"/>
      <c r="NEK13" s="46"/>
      <c r="NEL13" s="46"/>
      <c r="NEM13" s="46"/>
      <c r="NEN13" s="46"/>
      <c r="NEO13" s="46"/>
      <c r="NEP13" s="46"/>
      <c r="NEQ13" s="46"/>
      <c r="NER13" s="46"/>
      <c r="NES13" s="46"/>
      <c r="NET13" s="46"/>
      <c r="NEU13" s="46"/>
      <c r="NEV13" s="46"/>
      <c r="NEW13" s="46"/>
      <c r="NEX13" s="46"/>
      <c r="NEY13" s="46"/>
      <c r="NEZ13" s="46"/>
      <c r="NFA13" s="46"/>
      <c r="NFB13" s="46"/>
      <c r="NFC13" s="46"/>
      <c r="NFD13" s="46"/>
      <c r="NFE13" s="46"/>
      <c r="NFF13" s="46"/>
      <c r="NFG13" s="46"/>
      <c r="NFH13" s="46"/>
      <c r="NFI13" s="46"/>
      <c r="NFJ13" s="46"/>
      <c r="NFK13" s="46"/>
      <c r="NFL13" s="46"/>
      <c r="NFM13" s="46"/>
      <c r="NFN13" s="46"/>
      <c r="NFO13" s="46"/>
      <c r="NFP13" s="46"/>
      <c r="NFQ13" s="46"/>
      <c r="NFR13" s="46"/>
      <c r="NFS13" s="46"/>
      <c r="NFT13" s="46"/>
      <c r="NFU13" s="46"/>
      <c r="NFV13" s="46"/>
      <c r="NFW13" s="46"/>
      <c r="NFX13" s="46"/>
      <c r="NFY13" s="46"/>
      <c r="NFZ13" s="46"/>
      <c r="NGA13" s="46"/>
      <c r="NGB13" s="46"/>
      <c r="NGC13" s="46"/>
      <c r="NGD13" s="46"/>
      <c r="NGE13" s="46"/>
      <c r="NGF13" s="46"/>
      <c r="NGG13" s="46"/>
      <c r="NGH13" s="46"/>
      <c r="NGI13" s="46"/>
      <c r="NGJ13" s="46"/>
      <c r="NGK13" s="46"/>
      <c r="NGL13" s="46"/>
      <c r="NGM13" s="46"/>
      <c r="NGN13" s="46"/>
      <c r="NGO13" s="46"/>
      <c r="NGP13" s="46"/>
      <c r="NGQ13" s="46"/>
      <c r="NGR13" s="46"/>
      <c r="NGS13" s="46"/>
      <c r="NGT13" s="46"/>
      <c r="NGU13" s="46"/>
      <c r="NGV13" s="46"/>
      <c r="NGW13" s="46"/>
      <c r="NGX13" s="46"/>
      <c r="NGY13" s="46"/>
      <c r="NGZ13" s="46"/>
      <c r="NHA13" s="46"/>
      <c r="NHB13" s="46"/>
      <c r="NHC13" s="46"/>
      <c r="NHD13" s="46"/>
      <c r="NHE13" s="46"/>
      <c r="NHF13" s="46"/>
      <c r="NHG13" s="46"/>
      <c r="NHH13" s="46"/>
      <c r="NHI13" s="46"/>
      <c r="NHJ13" s="46"/>
      <c r="NHK13" s="46"/>
      <c r="NHL13" s="46"/>
      <c r="NHM13" s="46"/>
      <c r="NHN13" s="46"/>
      <c r="NHO13" s="46"/>
      <c r="NHP13" s="46"/>
      <c r="NHQ13" s="46"/>
      <c r="NHR13" s="46"/>
      <c r="NHS13" s="46"/>
      <c r="NHT13" s="46"/>
      <c r="NHU13" s="46"/>
      <c r="NHV13" s="46"/>
      <c r="NHW13" s="46"/>
      <c r="NHX13" s="46"/>
      <c r="NHY13" s="46"/>
      <c r="NHZ13" s="46"/>
      <c r="NIA13" s="46"/>
      <c r="NIB13" s="46"/>
      <c r="NIC13" s="46"/>
      <c r="NID13" s="46"/>
      <c r="NIE13" s="46"/>
      <c r="NIF13" s="46"/>
      <c r="NIG13" s="46"/>
      <c r="NIH13" s="46"/>
      <c r="NII13" s="46"/>
      <c r="NIJ13" s="46"/>
      <c r="NIK13" s="46"/>
      <c r="NIL13" s="46"/>
      <c r="NIM13" s="46"/>
      <c r="NIN13" s="46"/>
      <c r="NIO13" s="46"/>
      <c r="NIP13" s="46"/>
      <c r="NIQ13" s="46"/>
      <c r="NIR13" s="46"/>
      <c r="NIS13" s="46"/>
      <c r="NIT13" s="46"/>
      <c r="NIU13" s="46"/>
      <c r="NIV13" s="46"/>
      <c r="NIW13" s="46"/>
      <c r="NIX13" s="46"/>
      <c r="NIY13" s="46"/>
      <c r="NIZ13" s="46"/>
      <c r="NJA13" s="46"/>
      <c r="NJB13" s="46"/>
      <c r="NJC13" s="46"/>
      <c r="NJD13" s="46"/>
      <c r="NJE13" s="46"/>
      <c r="NJF13" s="46"/>
      <c r="NJG13" s="46"/>
      <c r="NJH13" s="46"/>
      <c r="NJI13" s="46"/>
      <c r="NJJ13" s="46"/>
      <c r="NJK13" s="46"/>
      <c r="NJL13" s="46"/>
      <c r="NJM13" s="46"/>
      <c r="NJN13" s="46"/>
      <c r="NJO13" s="46"/>
      <c r="NJP13" s="46"/>
      <c r="NJQ13" s="46"/>
      <c r="NJR13" s="46"/>
      <c r="NJS13" s="46"/>
      <c r="NJT13" s="46"/>
      <c r="NJU13" s="46"/>
      <c r="NJV13" s="46"/>
      <c r="NJW13" s="46"/>
      <c r="NJX13" s="46"/>
      <c r="NJY13" s="46"/>
      <c r="NJZ13" s="46"/>
      <c r="NKA13" s="46"/>
      <c r="NKB13" s="46"/>
      <c r="NKC13" s="46"/>
      <c r="NKD13" s="46"/>
      <c r="NKE13" s="46"/>
      <c r="NKF13" s="46"/>
      <c r="NKG13" s="46"/>
      <c r="NKH13" s="46"/>
      <c r="NKI13" s="46"/>
      <c r="NKJ13" s="46"/>
      <c r="NKK13" s="46"/>
      <c r="NKL13" s="46"/>
      <c r="NKM13" s="46"/>
      <c r="NKN13" s="46"/>
      <c r="NKO13" s="46"/>
      <c r="NKP13" s="46"/>
      <c r="NKQ13" s="46"/>
      <c r="NKR13" s="46"/>
      <c r="NKS13" s="46"/>
      <c r="NKT13" s="46"/>
      <c r="NKU13" s="46"/>
      <c r="NKV13" s="46"/>
      <c r="NKW13" s="46"/>
      <c r="NKX13" s="46"/>
      <c r="NKY13" s="46"/>
      <c r="NKZ13" s="46"/>
      <c r="NLA13" s="46"/>
      <c r="NLB13" s="46"/>
      <c r="NLC13" s="46"/>
      <c r="NLD13" s="46"/>
      <c r="NLE13" s="46"/>
      <c r="NLF13" s="46"/>
      <c r="NLG13" s="46"/>
      <c r="NLH13" s="46"/>
      <c r="NLI13" s="46"/>
      <c r="NLJ13" s="46"/>
      <c r="NLK13" s="46"/>
      <c r="NLL13" s="46"/>
      <c r="NLM13" s="46"/>
      <c r="NLN13" s="46"/>
      <c r="NLO13" s="46"/>
      <c r="NLP13" s="46"/>
      <c r="NLQ13" s="46"/>
      <c r="NLR13" s="46"/>
      <c r="NLS13" s="46"/>
      <c r="NLT13" s="46"/>
      <c r="NLU13" s="46"/>
      <c r="NLV13" s="46"/>
      <c r="NLW13" s="46"/>
      <c r="NLX13" s="46"/>
      <c r="NLY13" s="46"/>
      <c r="NLZ13" s="46"/>
      <c r="NMA13" s="46"/>
      <c r="NMB13" s="46"/>
      <c r="NMC13" s="46"/>
      <c r="NMD13" s="46"/>
      <c r="NME13" s="46"/>
      <c r="NMF13" s="46"/>
      <c r="NMG13" s="46"/>
      <c r="NMH13" s="46"/>
      <c r="NMI13" s="46"/>
      <c r="NMJ13" s="46"/>
      <c r="NMK13" s="46"/>
      <c r="NML13" s="46"/>
      <c r="NMM13" s="46"/>
      <c r="NMN13" s="46"/>
      <c r="NMO13" s="46"/>
      <c r="NMP13" s="46"/>
      <c r="NMQ13" s="46"/>
      <c r="NMR13" s="46"/>
      <c r="NMS13" s="46"/>
      <c r="NMT13" s="46"/>
      <c r="NMU13" s="46"/>
      <c r="NMV13" s="46"/>
      <c r="NMW13" s="46"/>
      <c r="NMX13" s="46"/>
      <c r="NMY13" s="46"/>
      <c r="NMZ13" s="46"/>
      <c r="NNA13" s="46"/>
      <c r="NNB13" s="46"/>
      <c r="NNC13" s="46"/>
      <c r="NND13" s="46"/>
      <c r="NNE13" s="46"/>
      <c r="NNF13" s="46"/>
      <c r="NNG13" s="46"/>
      <c r="NNH13" s="46"/>
      <c r="NNI13" s="46"/>
      <c r="NNJ13" s="46"/>
      <c r="NNK13" s="46"/>
      <c r="NNL13" s="46"/>
      <c r="NNM13" s="46"/>
      <c r="NNN13" s="46"/>
      <c r="NNO13" s="46"/>
      <c r="NNP13" s="46"/>
      <c r="NNQ13" s="46"/>
      <c r="NNR13" s="46"/>
      <c r="NNS13" s="46"/>
      <c r="NNT13" s="46"/>
      <c r="NNU13" s="46"/>
      <c r="NNV13" s="46"/>
      <c r="NNW13" s="46"/>
      <c r="NNX13" s="46"/>
      <c r="NNY13" s="46"/>
      <c r="NNZ13" s="46"/>
      <c r="NOA13" s="46"/>
      <c r="NOB13" s="46"/>
      <c r="NOC13" s="46"/>
      <c r="NOD13" s="46"/>
      <c r="NOE13" s="46"/>
      <c r="NOF13" s="46"/>
      <c r="NOG13" s="46"/>
      <c r="NOH13" s="46"/>
      <c r="NOI13" s="46"/>
      <c r="NOJ13" s="46"/>
      <c r="NOK13" s="46"/>
      <c r="NOL13" s="46"/>
      <c r="NOM13" s="46"/>
      <c r="NON13" s="46"/>
      <c r="NOO13" s="46"/>
      <c r="NOP13" s="46"/>
      <c r="NOQ13" s="46"/>
      <c r="NOR13" s="46"/>
      <c r="NOS13" s="46"/>
      <c r="NOT13" s="46"/>
      <c r="NOU13" s="46"/>
      <c r="NOV13" s="46"/>
      <c r="NOW13" s="46"/>
      <c r="NOX13" s="46"/>
      <c r="NOY13" s="46"/>
      <c r="NOZ13" s="46"/>
      <c r="NPA13" s="46"/>
      <c r="NPB13" s="46"/>
      <c r="NPC13" s="46"/>
      <c r="NPD13" s="46"/>
      <c r="NPE13" s="46"/>
      <c r="NPF13" s="46"/>
      <c r="NPG13" s="46"/>
      <c r="NPH13" s="46"/>
      <c r="NPI13" s="46"/>
      <c r="NPJ13" s="46"/>
      <c r="NPK13" s="46"/>
      <c r="NPL13" s="46"/>
      <c r="NPM13" s="46"/>
      <c r="NPN13" s="46"/>
      <c r="NPO13" s="46"/>
      <c r="NPP13" s="46"/>
      <c r="NPQ13" s="46"/>
      <c r="NPR13" s="46"/>
      <c r="NPS13" s="46"/>
      <c r="NPT13" s="46"/>
      <c r="NPU13" s="46"/>
      <c r="NPV13" s="46"/>
      <c r="NPW13" s="46"/>
      <c r="NPX13" s="46"/>
      <c r="NPY13" s="46"/>
      <c r="NPZ13" s="46"/>
      <c r="NQA13" s="46"/>
      <c r="NQB13" s="46"/>
      <c r="NQC13" s="46"/>
      <c r="NQD13" s="46"/>
      <c r="NQE13" s="46"/>
      <c r="NQF13" s="46"/>
      <c r="NQG13" s="46"/>
      <c r="NQH13" s="46"/>
      <c r="NQI13" s="46"/>
      <c r="NQJ13" s="46"/>
      <c r="NQK13" s="46"/>
      <c r="NQL13" s="46"/>
      <c r="NQM13" s="46"/>
      <c r="NQN13" s="46"/>
      <c r="NQO13" s="46"/>
      <c r="NQP13" s="46"/>
      <c r="NQQ13" s="46"/>
      <c r="NQR13" s="46"/>
      <c r="NQS13" s="46"/>
      <c r="NQT13" s="46"/>
      <c r="NQU13" s="46"/>
      <c r="NQV13" s="46"/>
      <c r="NQW13" s="46"/>
      <c r="NQX13" s="46"/>
      <c r="NQY13" s="46"/>
      <c r="NQZ13" s="46"/>
      <c r="NRA13" s="46"/>
      <c r="NRB13" s="46"/>
      <c r="NRC13" s="46"/>
      <c r="NRD13" s="46"/>
      <c r="NRE13" s="46"/>
      <c r="NRF13" s="46"/>
      <c r="NRG13" s="46"/>
      <c r="NRH13" s="46"/>
      <c r="NRI13" s="46"/>
      <c r="NRJ13" s="46"/>
      <c r="NRK13" s="46"/>
      <c r="NRL13" s="46"/>
      <c r="NRM13" s="46"/>
      <c r="NRN13" s="46"/>
      <c r="NRO13" s="46"/>
      <c r="NRP13" s="46"/>
      <c r="NRQ13" s="46"/>
      <c r="NRR13" s="46"/>
      <c r="NRS13" s="46"/>
      <c r="NRT13" s="46"/>
      <c r="NRU13" s="46"/>
      <c r="NRV13" s="46"/>
      <c r="NRW13" s="46"/>
      <c r="NRX13" s="46"/>
      <c r="NRY13" s="46"/>
      <c r="NRZ13" s="46"/>
      <c r="NSA13" s="46"/>
      <c r="NSB13" s="46"/>
      <c r="NSC13" s="46"/>
      <c r="NSD13" s="46"/>
      <c r="NSE13" s="46"/>
      <c r="NSF13" s="46"/>
      <c r="NSG13" s="46"/>
      <c r="NSH13" s="46"/>
      <c r="NSI13" s="46"/>
      <c r="NSJ13" s="46"/>
      <c r="NSK13" s="46"/>
      <c r="NSL13" s="46"/>
      <c r="NSM13" s="46"/>
      <c r="NSN13" s="46"/>
      <c r="NSO13" s="46"/>
      <c r="NSP13" s="46"/>
      <c r="NSQ13" s="46"/>
      <c r="NSR13" s="46"/>
      <c r="NSS13" s="46"/>
      <c r="NST13" s="46"/>
      <c r="NSU13" s="46"/>
      <c r="NSV13" s="46"/>
      <c r="NSW13" s="46"/>
      <c r="NSX13" s="46"/>
      <c r="NSY13" s="46"/>
      <c r="NSZ13" s="46"/>
      <c r="NTA13" s="46"/>
      <c r="NTB13" s="46"/>
      <c r="NTC13" s="46"/>
      <c r="NTD13" s="46"/>
      <c r="NTE13" s="46"/>
      <c r="NTF13" s="46"/>
      <c r="NTG13" s="46"/>
      <c r="NTH13" s="46"/>
      <c r="NTI13" s="46"/>
      <c r="NTJ13" s="46"/>
      <c r="NTK13" s="46"/>
      <c r="NTL13" s="46"/>
      <c r="NTM13" s="46"/>
      <c r="NTN13" s="46"/>
      <c r="NTO13" s="46"/>
      <c r="NTP13" s="46"/>
      <c r="NTQ13" s="46"/>
      <c r="NTR13" s="46"/>
      <c r="NTS13" s="46"/>
      <c r="NTT13" s="46"/>
      <c r="NTU13" s="46"/>
      <c r="NTV13" s="46"/>
      <c r="NTW13" s="46"/>
      <c r="NTX13" s="46"/>
      <c r="NTY13" s="46"/>
      <c r="NTZ13" s="46"/>
      <c r="NUA13" s="46"/>
      <c r="NUB13" s="46"/>
      <c r="NUC13" s="46"/>
      <c r="NUD13" s="46"/>
      <c r="NUE13" s="46"/>
      <c r="NUF13" s="46"/>
      <c r="NUG13" s="46"/>
      <c r="NUH13" s="46"/>
      <c r="NUI13" s="46"/>
      <c r="NUJ13" s="46"/>
      <c r="NUK13" s="46"/>
      <c r="NUL13" s="46"/>
      <c r="NUM13" s="46"/>
      <c r="NUN13" s="46"/>
      <c r="NUO13" s="46"/>
      <c r="NUP13" s="46"/>
      <c r="NUQ13" s="46"/>
      <c r="NUR13" s="46"/>
      <c r="NUS13" s="46"/>
      <c r="NUT13" s="46"/>
      <c r="NUU13" s="46"/>
      <c r="NUV13" s="46"/>
      <c r="NUW13" s="46"/>
      <c r="NUX13" s="46"/>
      <c r="NUY13" s="46"/>
      <c r="NUZ13" s="46"/>
      <c r="NVA13" s="46"/>
      <c r="NVB13" s="46"/>
      <c r="NVC13" s="46"/>
      <c r="NVD13" s="46"/>
      <c r="NVE13" s="46"/>
      <c r="NVF13" s="46"/>
      <c r="NVG13" s="46"/>
      <c r="NVH13" s="46"/>
      <c r="NVI13" s="46"/>
      <c r="NVJ13" s="46"/>
      <c r="NVK13" s="46"/>
      <c r="NVL13" s="46"/>
      <c r="NVM13" s="46"/>
      <c r="NVN13" s="46"/>
      <c r="NVO13" s="46"/>
      <c r="NVP13" s="46"/>
      <c r="NVQ13" s="46"/>
      <c r="NVR13" s="46"/>
      <c r="NVS13" s="46"/>
      <c r="NVT13" s="46"/>
      <c r="NVU13" s="46"/>
      <c r="NVV13" s="46"/>
      <c r="NVW13" s="46"/>
      <c r="NVX13" s="46"/>
      <c r="NVY13" s="46"/>
      <c r="NVZ13" s="46"/>
      <c r="NWA13" s="46"/>
      <c r="NWB13" s="46"/>
      <c r="NWC13" s="46"/>
      <c r="NWD13" s="46"/>
      <c r="NWE13" s="46"/>
      <c r="NWF13" s="46"/>
      <c r="NWG13" s="46"/>
      <c r="NWH13" s="46"/>
      <c r="NWI13" s="46"/>
      <c r="NWJ13" s="46"/>
      <c r="NWK13" s="46"/>
      <c r="NWL13" s="46"/>
      <c r="NWM13" s="46"/>
      <c r="NWN13" s="46"/>
      <c r="NWO13" s="46"/>
      <c r="NWP13" s="46"/>
      <c r="NWQ13" s="46"/>
      <c r="NWR13" s="46"/>
      <c r="NWS13" s="46"/>
      <c r="NWT13" s="46"/>
      <c r="NWU13" s="46"/>
      <c r="NWV13" s="46"/>
      <c r="NWW13" s="46"/>
      <c r="NWX13" s="46"/>
      <c r="NWY13" s="46"/>
      <c r="NWZ13" s="46"/>
      <c r="NXA13" s="46"/>
      <c r="NXB13" s="46"/>
      <c r="NXC13" s="46"/>
      <c r="NXD13" s="46"/>
      <c r="NXE13" s="46"/>
      <c r="NXF13" s="46"/>
      <c r="NXG13" s="46"/>
      <c r="NXH13" s="46"/>
      <c r="NXI13" s="46"/>
      <c r="NXJ13" s="46"/>
      <c r="NXK13" s="46"/>
      <c r="NXL13" s="46"/>
      <c r="NXM13" s="46"/>
      <c r="NXN13" s="46"/>
      <c r="NXO13" s="46"/>
      <c r="NXP13" s="46"/>
      <c r="NXQ13" s="46"/>
      <c r="NXR13" s="46"/>
      <c r="NXS13" s="46"/>
      <c r="NXT13" s="46"/>
      <c r="NXU13" s="46"/>
      <c r="NXV13" s="46"/>
      <c r="NXW13" s="46"/>
      <c r="NXX13" s="46"/>
      <c r="NXY13" s="46"/>
      <c r="NXZ13" s="46"/>
      <c r="NYA13" s="46"/>
      <c r="NYB13" s="46"/>
      <c r="NYC13" s="46"/>
      <c r="NYD13" s="46"/>
      <c r="NYE13" s="46"/>
      <c r="NYF13" s="46"/>
      <c r="NYG13" s="46"/>
      <c r="NYH13" s="46"/>
      <c r="NYI13" s="46"/>
      <c r="NYJ13" s="46"/>
      <c r="NYK13" s="46"/>
      <c r="NYL13" s="46"/>
      <c r="NYM13" s="46"/>
      <c r="NYN13" s="46"/>
      <c r="NYO13" s="46"/>
      <c r="NYP13" s="46"/>
      <c r="NYQ13" s="46"/>
      <c r="NYR13" s="46"/>
      <c r="NYS13" s="46"/>
      <c r="NYT13" s="46"/>
      <c r="NYU13" s="46"/>
      <c r="NYV13" s="46"/>
      <c r="NYW13" s="46"/>
      <c r="NYX13" s="46"/>
      <c r="NYY13" s="46"/>
      <c r="NYZ13" s="46"/>
      <c r="NZA13" s="46"/>
      <c r="NZB13" s="46"/>
      <c r="NZC13" s="46"/>
      <c r="NZD13" s="46"/>
      <c r="NZE13" s="46"/>
      <c r="NZF13" s="46"/>
      <c r="NZG13" s="46"/>
      <c r="NZH13" s="46"/>
      <c r="NZI13" s="46"/>
      <c r="NZJ13" s="46"/>
      <c r="NZK13" s="46"/>
      <c r="NZL13" s="46"/>
      <c r="NZM13" s="46"/>
      <c r="NZN13" s="46"/>
      <c r="NZO13" s="46"/>
      <c r="NZP13" s="46"/>
      <c r="NZQ13" s="46"/>
      <c r="NZR13" s="46"/>
      <c r="NZS13" s="46"/>
      <c r="NZT13" s="46"/>
      <c r="NZU13" s="46"/>
      <c r="NZV13" s="46"/>
      <c r="NZW13" s="46"/>
      <c r="NZX13" s="46"/>
      <c r="NZY13" s="46"/>
      <c r="NZZ13" s="46"/>
      <c r="OAA13" s="46"/>
      <c r="OAB13" s="46"/>
      <c r="OAC13" s="46"/>
      <c r="OAD13" s="46"/>
      <c r="OAE13" s="46"/>
      <c r="OAF13" s="46"/>
      <c r="OAG13" s="46"/>
      <c r="OAH13" s="46"/>
      <c r="OAI13" s="46"/>
      <c r="OAJ13" s="46"/>
      <c r="OAK13" s="46"/>
      <c r="OAL13" s="46"/>
      <c r="OAM13" s="46"/>
      <c r="OAN13" s="46"/>
      <c r="OAO13" s="46"/>
      <c r="OAP13" s="46"/>
      <c r="OAQ13" s="46"/>
      <c r="OAR13" s="46"/>
      <c r="OAS13" s="46"/>
      <c r="OAT13" s="46"/>
      <c r="OAU13" s="46"/>
      <c r="OAV13" s="46"/>
      <c r="OAW13" s="46"/>
      <c r="OAX13" s="46"/>
      <c r="OAY13" s="46"/>
      <c r="OAZ13" s="46"/>
      <c r="OBA13" s="46"/>
      <c r="OBB13" s="46"/>
      <c r="OBC13" s="46"/>
      <c r="OBD13" s="46"/>
      <c r="OBE13" s="46"/>
      <c r="OBF13" s="46"/>
      <c r="OBG13" s="46"/>
      <c r="OBH13" s="46"/>
      <c r="OBI13" s="46"/>
      <c r="OBJ13" s="46"/>
      <c r="OBK13" s="46"/>
      <c r="OBL13" s="46"/>
      <c r="OBM13" s="46"/>
      <c r="OBN13" s="46"/>
      <c r="OBO13" s="46"/>
      <c r="OBP13" s="46"/>
      <c r="OBQ13" s="46"/>
      <c r="OBR13" s="46"/>
      <c r="OBS13" s="46"/>
      <c r="OBT13" s="46"/>
      <c r="OBU13" s="46"/>
      <c r="OBV13" s="46"/>
      <c r="OBW13" s="46"/>
      <c r="OBX13" s="46"/>
      <c r="OBY13" s="46"/>
      <c r="OBZ13" s="46"/>
      <c r="OCA13" s="46"/>
      <c r="OCB13" s="46"/>
      <c r="OCC13" s="46"/>
      <c r="OCD13" s="46"/>
      <c r="OCE13" s="46"/>
      <c r="OCF13" s="46"/>
      <c r="OCG13" s="46"/>
      <c r="OCH13" s="46"/>
      <c r="OCI13" s="46"/>
      <c r="OCJ13" s="46"/>
      <c r="OCK13" s="46"/>
      <c r="OCL13" s="46"/>
      <c r="OCM13" s="46"/>
      <c r="OCN13" s="46"/>
      <c r="OCO13" s="46"/>
      <c r="OCP13" s="46"/>
      <c r="OCQ13" s="46"/>
      <c r="OCR13" s="46"/>
      <c r="OCS13" s="46"/>
      <c r="OCT13" s="46"/>
      <c r="OCU13" s="46"/>
      <c r="OCV13" s="46"/>
      <c r="OCW13" s="46"/>
      <c r="OCX13" s="46"/>
      <c r="OCY13" s="46"/>
      <c r="OCZ13" s="46"/>
      <c r="ODA13" s="46"/>
      <c r="ODB13" s="46"/>
      <c r="ODC13" s="46"/>
      <c r="ODD13" s="46"/>
      <c r="ODE13" s="46"/>
      <c r="ODF13" s="46"/>
      <c r="ODG13" s="46"/>
      <c r="ODH13" s="46"/>
      <c r="ODI13" s="46"/>
      <c r="ODJ13" s="46"/>
      <c r="ODK13" s="46"/>
      <c r="ODL13" s="46"/>
      <c r="ODM13" s="46"/>
      <c r="ODN13" s="46"/>
      <c r="ODO13" s="46"/>
      <c r="ODP13" s="46"/>
      <c r="ODQ13" s="46"/>
      <c r="ODR13" s="46"/>
      <c r="ODS13" s="46"/>
      <c r="ODT13" s="46"/>
      <c r="ODU13" s="46"/>
      <c r="ODV13" s="46"/>
      <c r="ODW13" s="46"/>
      <c r="ODX13" s="46"/>
      <c r="ODY13" s="46"/>
      <c r="ODZ13" s="46"/>
      <c r="OEA13" s="46"/>
      <c r="OEB13" s="46"/>
      <c r="OEC13" s="46"/>
      <c r="OED13" s="46"/>
      <c r="OEE13" s="46"/>
      <c r="OEF13" s="46"/>
      <c r="OEG13" s="46"/>
      <c r="OEH13" s="46"/>
      <c r="OEI13" s="46"/>
      <c r="OEJ13" s="46"/>
      <c r="OEK13" s="46"/>
      <c r="OEL13" s="46"/>
      <c r="OEM13" s="46"/>
      <c r="OEN13" s="46"/>
      <c r="OEO13" s="46"/>
      <c r="OEP13" s="46"/>
      <c r="OEQ13" s="46"/>
      <c r="OER13" s="46"/>
      <c r="OES13" s="46"/>
      <c r="OET13" s="46"/>
      <c r="OEU13" s="46"/>
      <c r="OEV13" s="46"/>
      <c r="OEW13" s="46"/>
      <c r="OEX13" s="46"/>
      <c r="OEY13" s="46"/>
      <c r="OEZ13" s="46"/>
      <c r="OFA13" s="46"/>
      <c r="OFB13" s="46"/>
      <c r="OFC13" s="46"/>
      <c r="OFD13" s="46"/>
      <c r="OFE13" s="46"/>
      <c r="OFF13" s="46"/>
      <c r="OFG13" s="46"/>
      <c r="OFH13" s="46"/>
      <c r="OFI13" s="46"/>
      <c r="OFJ13" s="46"/>
      <c r="OFK13" s="46"/>
      <c r="OFL13" s="46"/>
      <c r="OFM13" s="46"/>
      <c r="OFN13" s="46"/>
      <c r="OFO13" s="46"/>
      <c r="OFP13" s="46"/>
      <c r="OFQ13" s="46"/>
      <c r="OFR13" s="46"/>
      <c r="OFS13" s="46"/>
      <c r="OFT13" s="46"/>
      <c r="OFU13" s="46"/>
      <c r="OFV13" s="46"/>
      <c r="OFW13" s="46"/>
      <c r="OFX13" s="46"/>
      <c r="OFY13" s="46"/>
      <c r="OFZ13" s="46"/>
      <c r="OGA13" s="46"/>
      <c r="OGB13" s="46"/>
      <c r="OGC13" s="46"/>
      <c r="OGD13" s="46"/>
      <c r="OGE13" s="46"/>
      <c r="OGF13" s="46"/>
      <c r="OGG13" s="46"/>
      <c r="OGH13" s="46"/>
      <c r="OGI13" s="46"/>
      <c r="OGJ13" s="46"/>
      <c r="OGK13" s="46"/>
      <c r="OGL13" s="46"/>
      <c r="OGM13" s="46"/>
      <c r="OGN13" s="46"/>
      <c r="OGO13" s="46"/>
      <c r="OGP13" s="46"/>
      <c r="OGQ13" s="46"/>
      <c r="OGR13" s="46"/>
      <c r="OGS13" s="46"/>
      <c r="OGT13" s="46"/>
      <c r="OGU13" s="46"/>
      <c r="OGV13" s="46"/>
      <c r="OGW13" s="46"/>
      <c r="OGX13" s="46"/>
      <c r="OGY13" s="46"/>
      <c r="OGZ13" s="46"/>
      <c r="OHA13" s="46"/>
      <c r="OHB13" s="46"/>
      <c r="OHC13" s="46"/>
      <c r="OHD13" s="46"/>
      <c r="OHE13" s="46"/>
      <c r="OHF13" s="46"/>
      <c r="OHG13" s="46"/>
      <c r="OHH13" s="46"/>
      <c r="OHI13" s="46"/>
      <c r="OHJ13" s="46"/>
      <c r="OHK13" s="46"/>
      <c r="OHL13" s="46"/>
      <c r="OHM13" s="46"/>
      <c r="OHN13" s="46"/>
      <c r="OHO13" s="46"/>
      <c r="OHP13" s="46"/>
      <c r="OHQ13" s="46"/>
      <c r="OHR13" s="46"/>
      <c r="OHS13" s="46"/>
      <c r="OHT13" s="46"/>
      <c r="OHU13" s="46"/>
      <c r="OHV13" s="46"/>
      <c r="OHW13" s="46"/>
      <c r="OHX13" s="46"/>
      <c r="OHY13" s="46"/>
      <c r="OHZ13" s="46"/>
      <c r="OIA13" s="46"/>
      <c r="OIB13" s="46"/>
      <c r="OIC13" s="46"/>
      <c r="OID13" s="46"/>
      <c r="OIE13" s="46"/>
      <c r="OIF13" s="46"/>
      <c r="OIG13" s="46"/>
      <c r="OIH13" s="46"/>
      <c r="OII13" s="46"/>
      <c r="OIJ13" s="46"/>
      <c r="OIK13" s="46"/>
      <c r="OIL13" s="46"/>
      <c r="OIM13" s="46"/>
      <c r="OIN13" s="46"/>
      <c r="OIO13" s="46"/>
      <c r="OIP13" s="46"/>
      <c r="OIQ13" s="46"/>
      <c r="OIR13" s="46"/>
      <c r="OIS13" s="46"/>
      <c r="OIT13" s="46"/>
      <c r="OIU13" s="46"/>
      <c r="OIV13" s="46"/>
      <c r="OIW13" s="46"/>
      <c r="OIX13" s="46"/>
      <c r="OIY13" s="46"/>
      <c r="OIZ13" s="46"/>
      <c r="OJA13" s="46"/>
      <c r="OJB13" s="46"/>
      <c r="OJC13" s="46"/>
      <c r="OJD13" s="46"/>
      <c r="OJE13" s="46"/>
      <c r="OJF13" s="46"/>
      <c r="OJG13" s="46"/>
      <c r="OJH13" s="46"/>
      <c r="OJI13" s="46"/>
      <c r="OJJ13" s="46"/>
      <c r="OJK13" s="46"/>
      <c r="OJL13" s="46"/>
      <c r="OJM13" s="46"/>
      <c r="OJN13" s="46"/>
      <c r="OJO13" s="46"/>
      <c r="OJP13" s="46"/>
      <c r="OJQ13" s="46"/>
      <c r="OJR13" s="46"/>
      <c r="OJS13" s="46"/>
      <c r="OJT13" s="46"/>
      <c r="OJU13" s="46"/>
      <c r="OJV13" s="46"/>
      <c r="OJW13" s="46"/>
      <c r="OJX13" s="46"/>
      <c r="OJY13" s="46"/>
      <c r="OJZ13" s="46"/>
      <c r="OKA13" s="46"/>
      <c r="OKB13" s="46"/>
      <c r="OKC13" s="46"/>
      <c r="OKD13" s="46"/>
      <c r="OKE13" s="46"/>
      <c r="OKF13" s="46"/>
      <c r="OKG13" s="46"/>
      <c r="OKH13" s="46"/>
      <c r="OKI13" s="46"/>
      <c r="OKJ13" s="46"/>
      <c r="OKK13" s="46"/>
      <c r="OKL13" s="46"/>
      <c r="OKM13" s="46"/>
      <c r="OKN13" s="46"/>
      <c r="OKO13" s="46"/>
      <c r="OKP13" s="46"/>
      <c r="OKQ13" s="46"/>
      <c r="OKR13" s="46"/>
      <c r="OKS13" s="46"/>
      <c r="OKT13" s="46"/>
      <c r="OKU13" s="46"/>
      <c r="OKV13" s="46"/>
      <c r="OKW13" s="46"/>
      <c r="OKX13" s="46"/>
      <c r="OKY13" s="46"/>
      <c r="OKZ13" s="46"/>
      <c r="OLA13" s="46"/>
      <c r="OLB13" s="46"/>
      <c r="OLC13" s="46"/>
      <c r="OLD13" s="46"/>
      <c r="OLE13" s="46"/>
      <c r="OLF13" s="46"/>
      <c r="OLG13" s="46"/>
      <c r="OLH13" s="46"/>
      <c r="OLI13" s="46"/>
      <c r="OLJ13" s="46"/>
      <c r="OLK13" s="46"/>
      <c r="OLL13" s="46"/>
      <c r="OLM13" s="46"/>
      <c r="OLN13" s="46"/>
      <c r="OLO13" s="46"/>
      <c r="OLP13" s="46"/>
      <c r="OLQ13" s="46"/>
      <c r="OLR13" s="46"/>
      <c r="OLS13" s="46"/>
      <c r="OLT13" s="46"/>
      <c r="OLU13" s="46"/>
      <c r="OLV13" s="46"/>
      <c r="OLW13" s="46"/>
      <c r="OLX13" s="46"/>
      <c r="OLY13" s="46"/>
      <c r="OLZ13" s="46"/>
      <c r="OMA13" s="46"/>
      <c r="OMB13" s="46"/>
      <c r="OMC13" s="46"/>
      <c r="OMD13" s="46"/>
      <c r="OME13" s="46"/>
      <c r="OMF13" s="46"/>
      <c r="OMG13" s="46"/>
      <c r="OMH13" s="46"/>
      <c r="OMI13" s="46"/>
      <c r="OMJ13" s="46"/>
      <c r="OMK13" s="46"/>
      <c r="OML13" s="46"/>
      <c r="OMM13" s="46"/>
      <c r="OMN13" s="46"/>
      <c r="OMO13" s="46"/>
      <c r="OMP13" s="46"/>
      <c r="OMQ13" s="46"/>
      <c r="OMR13" s="46"/>
      <c r="OMS13" s="46"/>
      <c r="OMT13" s="46"/>
      <c r="OMU13" s="46"/>
      <c r="OMV13" s="46"/>
      <c r="OMW13" s="46"/>
      <c r="OMX13" s="46"/>
      <c r="OMY13" s="46"/>
      <c r="OMZ13" s="46"/>
      <c r="ONA13" s="46"/>
      <c r="ONB13" s="46"/>
      <c r="ONC13" s="46"/>
      <c r="OND13" s="46"/>
      <c r="ONE13" s="46"/>
      <c r="ONF13" s="46"/>
      <c r="ONG13" s="46"/>
      <c r="ONH13" s="46"/>
      <c r="ONI13" s="46"/>
      <c r="ONJ13" s="46"/>
      <c r="ONK13" s="46"/>
      <c r="ONL13" s="46"/>
      <c r="ONM13" s="46"/>
      <c r="ONN13" s="46"/>
      <c r="ONO13" s="46"/>
      <c r="ONP13" s="46"/>
      <c r="ONQ13" s="46"/>
      <c r="ONR13" s="46"/>
      <c r="ONS13" s="46"/>
      <c r="ONT13" s="46"/>
      <c r="ONU13" s="46"/>
      <c r="ONV13" s="46"/>
      <c r="ONW13" s="46"/>
      <c r="ONX13" s="46"/>
      <c r="ONY13" s="46"/>
      <c r="ONZ13" s="46"/>
      <c r="OOA13" s="46"/>
      <c r="OOB13" s="46"/>
      <c r="OOC13" s="46"/>
      <c r="OOD13" s="46"/>
      <c r="OOE13" s="46"/>
      <c r="OOF13" s="46"/>
      <c r="OOG13" s="46"/>
      <c r="OOH13" s="46"/>
      <c r="OOI13" s="46"/>
      <c r="OOJ13" s="46"/>
      <c r="OOK13" s="46"/>
      <c r="OOL13" s="46"/>
      <c r="OOM13" s="46"/>
      <c r="OON13" s="46"/>
      <c r="OOO13" s="46"/>
      <c r="OOP13" s="46"/>
      <c r="OOQ13" s="46"/>
      <c r="OOR13" s="46"/>
      <c r="OOS13" s="46"/>
      <c r="OOT13" s="46"/>
      <c r="OOU13" s="46"/>
      <c r="OOV13" s="46"/>
      <c r="OOW13" s="46"/>
      <c r="OOX13" s="46"/>
      <c r="OOY13" s="46"/>
      <c r="OOZ13" s="46"/>
      <c r="OPA13" s="46"/>
      <c r="OPB13" s="46"/>
      <c r="OPC13" s="46"/>
      <c r="OPD13" s="46"/>
      <c r="OPE13" s="46"/>
      <c r="OPF13" s="46"/>
      <c r="OPG13" s="46"/>
      <c r="OPH13" s="46"/>
      <c r="OPI13" s="46"/>
      <c r="OPJ13" s="46"/>
      <c r="OPK13" s="46"/>
      <c r="OPL13" s="46"/>
      <c r="OPM13" s="46"/>
      <c r="OPN13" s="46"/>
      <c r="OPO13" s="46"/>
      <c r="OPP13" s="46"/>
      <c r="OPQ13" s="46"/>
      <c r="OPR13" s="46"/>
      <c r="OPS13" s="46"/>
      <c r="OPT13" s="46"/>
      <c r="OPU13" s="46"/>
      <c r="OPV13" s="46"/>
      <c r="OPW13" s="46"/>
      <c r="OPX13" s="46"/>
      <c r="OPY13" s="46"/>
      <c r="OPZ13" s="46"/>
      <c r="OQA13" s="46"/>
      <c r="OQB13" s="46"/>
      <c r="OQC13" s="46"/>
      <c r="OQD13" s="46"/>
      <c r="OQE13" s="46"/>
      <c r="OQF13" s="46"/>
      <c r="OQG13" s="46"/>
      <c r="OQH13" s="46"/>
      <c r="OQI13" s="46"/>
      <c r="OQJ13" s="46"/>
      <c r="OQK13" s="46"/>
      <c r="OQL13" s="46"/>
      <c r="OQM13" s="46"/>
      <c r="OQN13" s="46"/>
      <c r="OQO13" s="46"/>
      <c r="OQP13" s="46"/>
      <c r="OQQ13" s="46"/>
      <c r="OQR13" s="46"/>
      <c r="OQS13" s="46"/>
      <c r="OQT13" s="46"/>
      <c r="OQU13" s="46"/>
      <c r="OQV13" s="46"/>
      <c r="OQW13" s="46"/>
      <c r="OQX13" s="46"/>
      <c r="OQY13" s="46"/>
      <c r="OQZ13" s="46"/>
      <c r="ORA13" s="46"/>
      <c r="ORB13" s="46"/>
      <c r="ORC13" s="46"/>
      <c r="ORD13" s="46"/>
      <c r="ORE13" s="46"/>
      <c r="ORF13" s="46"/>
      <c r="ORG13" s="46"/>
      <c r="ORH13" s="46"/>
      <c r="ORI13" s="46"/>
      <c r="ORJ13" s="46"/>
      <c r="ORK13" s="46"/>
      <c r="ORL13" s="46"/>
      <c r="ORM13" s="46"/>
      <c r="ORN13" s="46"/>
      <c r="ORO13" s="46"/>
      <c r="ORP13" s="46"/>
      <c r="ORQ13" s="46"/>
      <c r="ORR13" s="46"/>
      <c r="ORS13" s="46"/>
      <c r="ORT13" s="46"/>
      <c r="ORU13" s="46"/>
      <c r="ORV13" s="46"/>
      <c r="ORW13" s="46"/>
      <c r="ORX13" s="46"/>
      <c r="ORY13" s="46"/>
      <c r="ORZ13" s="46"/>
      <c r="OSA13" s="46"/>
      <c r="OSB13" s="46"/>
      <c r="OSC13" s="46"/>
      <c r="OSD13" s="46"/>
      <c r="OSE13" s="46"/>
      <c r="OSF13" s="46"/>
      <c r="OSG13" s="46"/>
      <c r="OSH13" s="46"/>
      <c r="OSI13" s="46"/>
      <c r="OSJ13" s="46"/>
      <c r="OSK13" s="46"/>
      <c r="OSL13" s="46"/>
      <c r="OSM13" s="46"/>
      <c r="OSN13" s="46"/>
      <c r="OSO13" s="46"/>
      <c r="OSP13" s="46"/>
      <c r="OSQ13" s="46"/>
      <c r="OSR13" s="46"/>
      <c r="OSS13" s="46"/>
      <c r="OST13" s="46"/>
      <c r="OSU13" s="46"/>
      <c r="OSV13" s="46"/>
      <c r="OSW13" s="46"/>
      <c r="OSX13" s="46"/>
      <c r="OSY13" s="46"/>
      <c r="OSZ13" s="46"/>
      <c r="OTA13" s="46"/>
      <c r="OTB13" s="46"/>
      <c r="OTC13" s="46"/>
      <c r="OTD13" s="46"/>
      <c r="OTE13" s="46"/>
      <c r="OTF13" s="46"/>
      <c r="OTG13" s="46"/>
      <c r="OTH13" s="46"/>
      <c r="OTI13" s="46"/>
      <c r="OTJ13" s="46"/>
      <c r="OTK13" s="46"/>
      <c r="OTL13" s="46"/>
      <c r="OTM13" s="46"/>
      <c r="OTN13" s="46"/>
      <c r="OTO13" s="46"/>
      <c r="OTP13" s="46"/>
      <c r="OTQ13" s="46"/>
      <c r="OTR13" s="46"/>
      <c r="OTS13" s="46"/>
      <c r="OTT13" s="46"/>
      <c r="OTU13" s="46"/>
      <c r="OTV13" s="46"/>
      <c r="OTW13" s="46"/>
      <c r="OTX13" s="46"/>
      <c r="OTY13" s="46"/>
      <c r="OTZ13" s="46"/>
      <c r="OUA13" s="46"/>
      <c r="OUB13" s="46"/>
      <c r="OUC13" s="46"/>
      <c r="OUD13" s="46"/>
      <c r="OUE13" s="46"/>
      <c r="OUF13" s="46"/>
      <c r="OUG13" s="46"/>
      <c r="OUH13" s="46"/>
      <c r="OUI13" s="46"/>
      <c r="OUJ13" s="46"/>
      <c r="OUK13" s="46"/>
      <c r="OUL13" s="46"/>
      <c r="OUM13" s="46"/>
      <c r="OUN13" s="46"/>
      <c r="OUO13" s="46"/>
      <c r="OUP13" s="46"/>
      <c r="OUQ13" s="46"/>
      <c r="OUR13" s="46"/>
      <c r="OUS13" s="46"/>
      <c r="OUT13" s="46"/>
      <c r="OUU13" s="46"/>
      <c r="OUV13" s="46"/>
      <c r="OUW13" s="46"/>
      <c r="OUX13" s="46"/>
      <c r="OUY13" s="46"/>
      <c r="OUZ13" s="46"/>
      <c r="OVA13" s="46"/>
      <c r="OVB13" s="46"/>
      <c r="OVC13" s="46"/>
      <c r="OVD13" s="46"/>
      <c r="OVE13" s="46"/>
      <c r="OVF13" s="46"/>
      <c r="OVG13" s="46"/>
      <c r="OVH13" s="46"/>
      <c r="OVI13" s="46"/>
      <c r="OVJ13" s="46"/>
      <c r="OVK13" s="46"/>
      <c r="OVL13" s="46"/>
      <c r="OVM13" s="46"/>
      <c r="OVN13" s="46"/>
      <c r="OVO13" s="46"/>
      <c r="OVP13" s="46"/>
      <c r="OVQ13" s="46"/>
      <c r="OVR13" s="46"/>
      <c r="OVS13" s="46"/>
      <c r="OVT13" s="46"/>
      <c r="OVU13" s="46"/>
      <c r="OVV13" s="46"/>
      <c r="OVW13" s="46"/>
      <c r="OVX13" s="46"/>
      <c r="OVY13" s="46"/>
      <c r="OVZ13" s="46"/>
      <c r="OWA13" s="46"/>
      <c r="OWB13" s="46"/>
      <c r="OWC13" s="46"/>
      <c r="OWD13" s="46"/>
      <c r="OWE13" s="46"/>
      <c r="OWF13" s="46"/>
      <c r="OWG13" s="46"/>
      <c r="OWH13" s="46"/>
      <c r="OWI13" s="46"/>
      <c r="OWJ13" s="46"/>
      <c r="OWK13" s="46"/>
      <c r="OWL13" s="46"/>
      <c r="OWM13" s="46"/>
      <c r="OWN13" s="46"/>
      <c r="OWO13" s="46"/>
      <c r="OWP13" s="46"/>
      <c r="OWQ13" s="46"/>
      <c r="OWR13" s="46"/>
      <c r="OWS13" s="46"/>
      <c r="OWT13" s="46"/>
      <c r="OWU13" s="46"/>
      <c r="OWV13" s="46"/>
      <c r="OWW13" s="46"/>
      <c r="OWX13" s="46"/>
      <c r="OWY13" s="46"/>
      <c r="OWZ13" s="46"/>
      <c r="OXA13" s="46"/>
      <c r="OXB13" s="46"/>
      <c r="OXC13" s="46"/>
      <c r="OXD13" s="46"/>
      <c r="OXE13" s="46"/>
      <c r="OXF13" s="46"/>
      <c r="OXG13" s="46"/>
      <c r="OXH13" s="46"/>
      <c r="OXI13" s="46"/>
      <c r="OXJ13" s="46"/>
      <c r="OXK13" s="46"/>
      <c r="OXL13" s="46"/>
      <c r="OXM13" s="46"/>
      <c r="OXN13" s="46"/>
      <c r="OXO13" s="46"/>
      <c r="OXP13" s="46"/>
      <c r="OXQ13" s="46"/>
      <c r="OXR13" s="46"/>
      <c r="OXS13" s="46"/>
      <c r="OXT13" s="46"/>
      <c r="OXU13" s="46"/>
      <c r="OXV13" s="46"/>
      <c r="OXW13" s="46"/>
      <c r="OXX13" s="46"/>
      <c r="OXY13" s="46"/>
      <c r="OXZ13" s="46"/>
      <c r="OYA13" s="46"/>
      <c r="OYB13" s="46"/>
      <c r="OYC13" s="46"/>
      <c r="OYD13" s="46"/>
      <c r="OYE13" s="46"/>
      <c r="OYF13" s="46"/>
      <c r="OYG13" s="46"/>
      <c r="OYH13" s="46"/>
      <c r="OYI13" s="46"/>
      <c r="OYJ13" s="46"/>
      <c r="OYK13" s="46"/>
      <c r="OYL13" s="46"/>
      <c r="OYM13" s="46"/>
      <c r="OYN13" s="46"/>
      <c r="OYO13" s="46"/>
      <c r="OYP13" s="46"/>
      <c r="OYQ13" s="46"/>
      <c r="OYR13" s="46"/>
      <c r="OYS13" s="46"/>
      <c r="OYT13" s="46"/>
      <c r="OYU13" s="46"/>
      <c r="OYV13" s="46"/>
      <c r="OYW13" s="46"/>
      <c r="OYX13" s="46"/>
      <c r="OYY13" s="46"/>
      <c r="OYZ13" s="46"/>
      <c r="OZA13" s="46"/>
      <c r="OZB13" s="46"/>
      <c r="OZC13" s="46"/>
      <c r="OZD13" s="46"/>
      <c r="OZE13" s="46"/>
      <c r="OZF13" s="46"/>
      <c r="OZG13" s="46"/>
      <c r="OZH13" s="46"/>
      <c r="OZI13" s="46"/>
      <c r="OZJ13" s="46"/>
      <c r="OZK13" s="46"/>
      <c r="OZL13" s="46"/>
      <c r="OZM13" s="46"/>
      <c r="OZN13" s="46"/>
      <c r="OZO13" s="46"/>
      <c r="OZP13" s="46"/>
      <c r="OZQ13" s="46"/>
      <c r="OZR13" s="46"/>
      <c r="OZS13" s="46"/>
      <c r="OZT13" s="46"/>
      <c r="OZU13" s="46"/>
      <c r="OZV13" s="46"/>
      <c r="OZW13" s="46"/>
      <c r="OZX13" s="46"/>
      <c r="OZY13" s="46"/>
      <c r="OZZ13" s="46"/>
      <c r="PAA13" s="46"/>
      <c r="PAB13" s="46"/>
      <c r="PAC13" s="46"/>
      <c r="PAD13" s="46"/>
      <c r="PAE13" s="46"/>
      <c r="PAF13" s="46"/>
      <c r="PAG13" s="46"/>
      <c r="PAH13" s="46"/>
      <c r="PAI13" s="46"/>
      <c r="PAJ13" s="46"/>
      <c r="PAK13" s="46"/>
      <c r="PAL13" s="46"/>
      <c r="PAM13" s="46"/>
      <c r="PAN13" s="46"/>
      <c r="PAO13" s="46"/>
      <c r="PAP13" s="46"/>
      <c r="PAQ13" s="46"/>
      <c r="PAR13" s="46"/>
      <c r="PAS13" s="46"/>
      <c r="PAT13" s="46"/>
      <c r="PAU13" s="46"/>
      <c r="PAV13" s="46"/>
      <c r="PAW13" s="46"/>
      <c r="PAX13" s="46"/>
      <c r="PAY13" s="46"/>
      <c r="PAZ13" s="46"/>
      <c r="PBA13" s="46"/>
      <c r="PBB13" s="46"/>
      <c r="PBC13" s="46"/>
      <c r="PBD13" s="46"/>
      <c r="PBE13" s="46"/>
      <c r="PBF13" s="46"/>
      <c r="PBG13" s="46"/>
      <c r="PBH13" s="46"/>
      <c r="PBI13" s="46"/>
      <c r="PBJ13" s="46"/>
      <c r="PBK13" s="46"/>
      <c r="PBL13" s="46"/>
      <c r="PBM13" s="46"/>
      <c r="PBN13" s="46"/>
      <c r="PBO13" s="46"/>
      <c r="PBP13" s="46"/>
      <c r="PBQ13" s="46"/>
      <c r="PBR13" s="46"/>
      <c r="PBS13" s="46"/>
      <c r="PBT13" s="46"/>
      <c r="PBU13" s="46"/>
      <c r="PBV13" s="46"/>
      <c r="PBW13" s="46"/>
      <c r="PBX13" s="46"/>
      <c r="PBY13" s="46"/>
      <c r="PBZ13" s="46"/>
      <c r="PCA13" s="46"/>
      <c r="PCB13" s="46"/>
      <c r="PCC13" s="46"/>
      <c r="PCD13" s="46"/>
      <c r="PCE13" s="46"/>
      <c r="PCF13" s="46"/>
      <c r="PCG13" s="46"/>
      <c r="PCH13" s="46"/>
      <c r="PCI13" s="46"/>
      <c r="PCJ13" s="46"/>
      <c r="PCK13" s="46"/>
      <c r="PCL13" s="46"/>
      <c r="PCM13" s="46"/>
      <c r="PCN13" s="46"/>
      <c r="PCO13" s="46"/>
      <c r="PCP13" s="46"/>
      <c r="PCQ13" s="46"/>
      <c r="PCR13" s="46"/>
      <c r="PCS13" s="46"/>
      <c r="PCT13" s="46"/>
      <c r="PCU13" s="46"/>
      <c r="PCV13" s="46"/>
      <c r="PCW13" s="46"/>
      <c r="PCX13" s="46"/>
      <c r="PCY13" s="46"/>
      <c r="PCZ13" s="46"/>
      <c r="PDA13" s="46"/>
      <c r="PDB13" s="46"/>
      <c r="PDC13" s="46"/>
      <c r="PDD13" s="46"/>
      <c r="PDE13" s="46"/>
      <c r="PDF13" s="46"/>
      <c r="PDG13" s="46"/>
      <c r="PDH13" s="46"/>
      <c r="PDI13" s="46"/>
      <c r="PDJ13" s="46"/>
      <c r="PDK13" s="46"/>
      <c r="PDL13" s="46"/>
      <c r="PDM13" s="46"/>
      <c r="PDN13" s="46"/>
      <c r="PDO13" s="46"/>
      <c r="PDP13" s="46"/>
      <c r="PDQ13" s="46"/>
      <c r="PDR13" s="46"/>
      <c r="PDS13" s="46"/>
      <c r="PDT13" s="46"/>
      <c r="PDU13" s="46"/>
      <c r="PDV13" s="46"/>
      <c r="PDW13" s="46"/>
      <c r="PDX13" s="46"/>
      <c r="PDY13" s="46"/>
      <c r="PDZ13" s="46"/>
      <c r="PEA13" s="46"/>
      <c r="PEB13" s="46"/>
      <c r="PEC13" s="46"/>
      <c r="PED13" s="46"/>
      <c r="PEE13" s="46"/>
      <c r="PEF13" s="46"/>
      <c r="PEG13" s="46"/>
      <c r="PEH13" s="46"/>
      <c r="PEI13" s="46"/>
      <c r="PEJ13" s="46"/>
      <c r="PEK13" s="46"/>
      <c r="PEL13" s="46"/>
      <c r="PEM13" s="46"/>
      <c r="PEN13" s="46"/>
      <c r="PEO13" s="46"/>
      <c r="PEP13" s="46"/>
      <c r="PEQ13" s="46"/>
      <c r="PER13" s="46"/>
      <c r="PES13" s="46"/>
      <c r="PET13" s="46"/>
      <c r="PEU13" s="46"/>
      <c r="PEV13" s="46"/>
      <c r="PEW13" s="46"/>
      <c r="PEX13" s="46"/>
      <c r="PEY13" s="46"/>
      <c r="PEZ13" s="46"/>
      <c r="PFA13" s="46"/>
      <c r="PFB13" s="46"/>
      <c r="PFC13" s="46"/>
      <c r="PFD13" s="46"/>
      <c r="PFE13" s="46"/>
      <c r="PFF13" s="46"/>
      <c r="PFG13" s="46"/>
      <c r="PFH13" s="46"/>
      <c r="PFI13" s="46"/>
      <c r="PFJ13" s="46"/>
      <c r="PFK13" s="46"/>
      <c r="PFL13" s="46"/>
      <c r="PFM13" s="46"/>
      <c r="PFN13" s="46"/>
      <c r="PFO13" s="46"/>
      <c r="PFP13" s="46"/>
      <c r="PFQ13" s="46"/>
      <c r="PFR13" s="46"/>
      <c r="PFS13" s="46"/>
      <c r="PFT13" s="46"/>
      <c r="PFU13" s="46"/>
      <c r="PFV13" s="46"/>
      <c r="PFW13" s="46"/>
      <c r="PFX13" s="46"/>
      <c r="PFY13" s="46"/>
      <c r="PFZ13" s="46"/>
      <c r="PGA13" s="46"/>
      <c r="PGB13" s="46"/>
      <c r="PGC13" s="46"/>
      <c r="PGD13" s="46"/>
      <c r="PGE13" s="46"/>
      <c r="PGF13" s="46"/>
      <c r="PGG13" s="46"/>
      <c r="PGH13" s="46"/>
      <c r="PGI13" s="46"/>
      <c r="PGJ13" s="46"/>
      <c r="PGK13" s="46"/>
      <c r="PGL13" s="46"/>
      <c r="PGM13" s="46"/>
      <c r="PGN13" s="46"/>
      <c r="PGO13" s="46"/>
      <c r="PGP13" s="46"/>
      <c r="PGQ13" s="46"/>
      <c r="PGR13" s="46"/>
      <c r="PGS13" s="46"/>
      <c r="PGT13" s="46"/>
      <c r="PGU13" s="46"/>
      <c r="PGV13" s="46"/>
      <c r="PGW13" s="46"/>
      <c r="PGX13" s="46"/>
      <c r="PGY13" s="46"/>
      <c r="PGZ13" s="46"/>
      <c r="PHA13" s="46"/>
      <c r="PHB13" s="46"/>
      <c r="PHC13" s="46"/>
      <c r="PHD13" s="46"/>
      <c r="PHE13" s="46"/>
      <c r="PHF13" s="46"/>
      <c r="PHG13" s="46"/>
      <c r="PHH13" s="46"/>
      <c r="PHI13" s="46"/>
      <c r="PHJ13" s="46"/>
      <c r="PHK13" s="46"/>
      <c r="PHL13" s="46"/>
      <c r="PHM13" s="46"/>
      <c r="PHN13" s="46"/>
      <c r="PHO13" s="46"/>
      <c r="PHP13" s="46"/>
      <c r="PHQ13" s="46"/>
      <c r="PHR13" s="46"/>
      <c r="PHS13" s="46"/>
      <c r="PHT13" s="46"/>
      <c r="PHU13" s="46"/>
      <c r="PHV13" s="46"/>
      <c r="PHW13" s="46"/>
      <c r="PHX13" s="46"/>
      <c r="PHY13" s="46"/>
      <c r="PHZ13" s="46"/>
      <c r="PIA13" s="46"/>
      <c r="PIB13" s="46"/>
      <c r="PIC13" s="46"/>
      <c r="PID13" s="46"/>
      <c r="PIE13" s="46"/>
      <c r="PIF13" s="46"/>
      <c r="PIG13" s="46"/>
      <c r="PIH13" s="46"/>
      <c r="PII13" s="46"/>
      <c r="PIJ13" s="46"/>
      <c r="PIK13" s="46"/>
      <c r="PIL13" s="46"/>
      <c r="PIM13" s="46"/>
      <c r="PIN13" s="46"/>
      <c r="PIO13" s="46"/>
      <c r="PIP13" s="46"/>
      <c r="PIQ13" s="46"/>
      <c r="PIR13" s="46"/>
      <c r="PIS13" s="46"/>
      <c r="PIT13" s="46"/>
      <c r="PIU13" s="46"/>
      <c r="PIV13" s="46"/>
      <c r="PIW13" s="46"/>
      <c r="PIX13" s="46"/>
      <c r="PIY13" s="46"/>
      <c r="PIZ13" s="46"/>
      <c r="PJA13" s="46"/>
      <c r="PJB13" s="46"/>
      <c r="PJC13" s="46"/>
      <c r="PJD13" s="46"/>
      <c r="PJE13" s="46"/>
      <c r="PJF13" s="46"/>
      <c r="PJG13" s="46"/>
      <c r="PJH13" s="46"/>
      <c r="PJI13" s="46"/>
      <c r="PJJ13" s="46"/>
      <c r="PJK13" s="46"/>
      <c r="PJL13" s="46"/>
      <c r="PJM13" s="46"/>
      <c r="PJN13" s="46"/>
      <c r="PJO13" s="46"/>
      <c r="PJP13" s="46"/>
      <c r="PJQ13" s="46"/>
      <c r="PJR13" s="46"/>
      <c r="PJS13" s="46"/>
      <c r="PJT13" s="46"/>
      <c r="PJU13" s="46"/>
      <c r="PJV13" s="46"/>
      <c r="PJW13" s="46"/>
      <c r="PJX13" s="46"/>
      <c r="PJY13" s="46"/>
      <c r="PJZ13" s="46"/>
      <c r="PKA13" s="46"/>
      <c r="PKB13" s="46"/>
      <c r="PKC13" s="46"/>
      <c r="PKD13" s="46"/>
      <c r="PKE13" s="46"/>
      <c r="PKF13" s="46"/>
      <c r="PKG13" s="46"/>
      <c r="PKH13" s="46"/>
      <c r="PKI13" s="46"/>
      <c r="PKJ13" s="46"/>
      <c r="PKK13" s="46"/>
      <c r="PKL13" s="46"/>
      <c r="PKM13" s="46"/>
      <c r="PKN13" s="46"/>
      <c r="PKO13" s="46"/>
      <c r="PKP13" s="46"/>
      <c r="PKQ13" s="46"/>
      <c r="PKR13" s="46"/>
      <c r="PKS13" s="46"/>
      <c r="PKT13" s="46"/>
      <c r="PKU13" s="46"/>
      <c r="PKV13" s="46"/>
      <c r="PKW13" s="46"/>
      <c r="PKX13" s="46"/>
      <c r="PKY13" s="46"/>
      <c r="PKZ13" s="46"/>
      <c r="PLA13" s="46"/>
      <c r="PLB13" s="46"/>
      <c r="PLC13" s="46"/>
      <c r="PLD13" s="46"/>
      <c r="PLE13" s="46"/>
      <c r="PLF13" s="46"/>
      <c r="PLG13" s="46"/>
      <c r="PLH13" s="46"/>
      <c r="PLI13" s="46"/>
      <c r="PLJ13" s="46"/>
      <c r="PLK13" s="46"/>
      <c r="PLL13" s="46"/>
      <c r="PLM13" s="46"/>
      <c r="PLN13" s="46"/>
      <c r="PLO13" s="46"/>
      <c r="PLP13" s="46"/>
      <c r="PLQ13" s="46"/>
      <c r="PLR13" s="46"/>
      <c r="PLS13" s="46"/>
      <c r="PLT13" s="46"/>
      <c r="PLU13" s="46"/>
      <c r="PLV13" s="46"/>
      <c r="PLW13" s="46"/>
      <c r="PLX13" s="46"/>
      <c r="PLY13" s="46"/>
      <c r="PLZ13" s="46"/>
      <c r="PMA13" s="46"/>
      <c r="PMB13" s="46"/>
      <c r="PMC13" s="46"/>
      <c r="PMD13" s="46"/>
      <c r="PME13" s="46"/>
      <c r="PMF13" s="46"/>
      <c r="PMG13" s="46"/>
      <c r="PMH13" s="46"/>
      <c r="PMI13" s="46"/>
      <c r="PMJ13" s="46"/>
      <c r="PMK13" s="46"/>
      <c r="PML13" s="46"/>
      <c r="PMM13" s="46"/>
      <c r="PMN13" s="46"/>
      <c r="PMO13" s="46"/>
      <c r="PMP13" s="46"/>
      <c r="PMQ13" s="46"/>
      <c r="PMR13" s="46"/>
      <c r="PMS13" s="46"/>
      <c r="PMT13" s="46"/>
      <c r="PMU13" s="46"/>
      <c r="PMV13" s="46"/>
      <c r="PMW13" s="46"/>
      <c r="PMX13" s="46"/>
      <c r="PMY13" s="46"/>
      <c r="PMZ13" s="46"/>
      <c r="PNA13" s="46"/>
      <c r="PNB13" s="46"/>
      <c r="PNC13" s="46"/>
      <c r="PND13" s="46"/>
      <c r="PNE13" s="46"/>
      <c r="PNF13" s="46"/>
      <c r="PNG13" s="46"/>
      <c r="PNH13" s="46"/>
      <c r="PNI13" s="46"/>
      <c r="PNJ13" s="46"/>
      <c r="PNK13" s="46"/>
      <c r="PNL13" s="46"/>
      <c r="PNM13" s="46"/>
      <c r="PNN13" s="46"/>
      <c r="PNO13" s="46"/>
      <c r="PNP13" s="46"/>
      <c r="PNQ13" s="46"/>
      <c r="PNR13" s="46"/>
      <c r="PNS13" s="46"/>
      <c r="PNT13" s="46"/>
      <c r="PNU13" s="46"/>
      <c r="PNV13" s="46"/>
      <c r="PNW13" s="46"/>
      <c r="PNX13" s="46"/>
      <c r="PNY13" s="46"/>
      <c r="PNZ13" s="46"/>
      <c r="POA13" s="46"/>
      <c r="POB13" s="46"/>
      <c r="POC13" s="46"/>
      <c r="POD13" s="46"/>
      <c r="POE13" s="46"/>
      <c r="POF13" s="46"/>
      <c r="POG13" s="46"/>
      <c r="POH13" s="46"/>
      <c r="POI13" s="46"/>
      <c r="POJ13" s="46"/>
      <c r="POK13" s="46"/>
      <c r="POL13" s="46"/>
      <c r="POM13" s="46"/>
      <c r="PON13" s="46"/>
      <c r="POO13" s="46"/>
      <c r="POP13" s="46"/>
      <c r="POQ13" s="46"/>
      <c r="POR13" s="46"/>
      <c r="POS13" s="46"/>
      <c r="POT13" s="46"/>
      <c r="POU13" s="46"/>
      <c r="POV13" s="46"/>
      <c r="POW13" s="46"/>
      <c r="POX13" s="46"/>
      <c r="POY13" s="46"/>
      <c r="POZ13" s="46"/>
      <c r="PPA13" s="46"/>
      <c r="PPB13" s="46"/>
      <c r="PPC13" s="46"/>
      <c r="PPD13" s="46"/>
      <c r="PPE13" s="46"/>
      <c r="PPF13" s="46"/>
      <c r="PPG13" s="46"/>
      <c r="PPH13" s="46"/>
      <c r="PPI13" s="46"/>
      <c r="PPJ13" s="46"/>
      <c r="PPK13" s="46"/>
      <c r="PPL13" s="46"/>
      <c r="PPM13" s="46"/>
      <c r="PPN13" s="46"/>
      <c r="PPO13" s="46"/>
      <c r="PPP13" s="46"/>
      <c r="PPQ13" s="46"/>
      <c r="PPR13" s="46"/>
      <c r="PPS13" s="46"/>
      <c r="PPT13" s="46"/>
      <c r="PPU13" s="46"/>
      <c r="PPV13" s="46"/>
      <c r="PPW13" s="46"/>
      <c r="PPX13" s="46"/>
      <c r="PPY13" s="46"/>
      <c r="PPZ13" s="46"/>
      <c r="PQA13" s="46"/>
      <c r="PQB13" s="46"/>
      <c r="PQC13" s="46"/>
      <c r="PQD13" s="46"/>
      <c r="PQE13" s="46"/>
      <c r="PQF13" s="46"/>
      <c r="PQG13" s="46"/>
      <c r="PQH13" s="46"/>
      <c r="PQI13" s="46"/>
      <c r="PQJ13" s="46"/>
      <c r="PQK13" s="46"/>
      <c r="PQL13" s="46"/>
      <c r="PQM13" s="46"/>
      <c r="PQN13" s="46"/>
      <c r="PQO13" s="46"/>
      <c r="PQP13" s="46"/>
      <c r="PQQ13" s="46"/>
      <c r="PQR13" s="46"/>
      <c r="PQS13" s="46"/>
      <c r="PQT13" s="46"/>
      <c r="PQU13" s="46"/>
      <c r="PQV13" s="46"/>
      <c r="PQW13" s="46"/>
      <c r="PQX13" s="46"/>
      <c r="PQY13" s="46"/>
      <c r="PQZ13" s="46"/>
      <c r="PRA13" s="46"/>
      <c r="PRB13" s="46"/>
      <c r="PRC13" s="46"/>
      <c r="PRD13" s="46"/>
      <c r="PRE13" s="46"/>
      <c r="PRF13" s="46"/>
      <c r="PRG13" s="46"/>
      <c r="PRH13" s="46"/>
      <c r="PRI13" s="46"/>
      <c r="PRJ13" s="46"/>
      <c r="PRK13" s="46"/>
      <c r="PRL13" s="46"/>
      <c r="PRM13" s="46"/>
      <c r="PRN13" s="46"/>
      <c r="PRO13" s="46"/>
      <c r="PRP13" s="46"/>
      <c r="PRQ13" s="46"/>
      <c r="PRR13" s="46"/>
      <c r="PRS13" s="46"/>
      <c r="PRT13" s="46"/>
      <c r="PRU13" s="46"/>
      <c r="PRV13" s="46"/>
      <c r="PRW13" s="46"/>
      <c r="PRX13" s="46"/>
      <c r="PRY13" s="46"/>
      <c r="PRZ13" s="46"/>
      <c r="PSA13" s="46"/>
      <c r="PSB13" s="46"/>
      <c r="PSC13" s="46"/>
      <c r="PSD13" s="46"/>
      <c r="PSE13" s="46"/>
      <c r="PSF13" s="46"/>
      <c r="PSG13" s="46"/>
      <c r="PSH13" s="46"/>
      <c r="PSI13" s="46"/>
      <c r="PSJ13" s="46"/>
      <c r="PSK13" s="46"/>
      <c r="PSL13" s="46"/>
      <c r="PSM13" s="46"/>
      <c r="PSN13" s="46"/>
      <c r="PSO13" s="46"/>
      <c r="PSP13" s="46"/>
      <c r="PSQ13" s="46"/>
      <c r="PSR13" s="46"/>
      <c r="PSS13" s="46"/>
      <c r="PST13" s="46"/>
      <c r="PSU13" s="46"/>
      <c r="PSV13" s="46"/>
      <c r="PSW13" s="46"/>
      <c r="PSX13" s="46"/>
      <c r="PSY13" s="46"/>
      <c r="PSZ13" s="46"/>
      <c r="PTA13" s="46"/>
      <c r="PTB13" s="46"/>
      <c r="PTC13" s="46"/>
      <c r="PTD13" s="46"/>
      <c r="PTE13" s="46"/>
      <c r="PTF13" s="46"/>
      <c r="PTG13" s="46"/>
      <c r="PTH13" s="46"/>
      <c r="PTI13" s="46"/>
      <c r="PTJ13" s="46"/>
      <c r="PTK13" s="46"/>
      <c r="PTL13" s="46"/>
      <c r="PTM13" s="46"/>
      <c r="PTN13" s="46"/>
      <c r="PTO13" s="46"/>
      <c r="PTP13" s="46"/>
      <c r="PTQ13" s="46"/>
      <c r="PTR13" s="46"/>
      <c r="PTS13" s="46"/>
      <c r="PTT13" s="46"/>
      <c r="PTU13" s="46"/>
      <c r="PTV13" s="46"/>
      <c r="PTW13" s="46"/>
      <c r="PTX13" s="46"/>
      <c r="PTY13" s="46"/>
      <c r="PTZ13" s="46"/>
      <c r="PUA13" s="46"/>
      <c r="PUB13" s="46"/>
      <c r="PUC13" s="46"/>
      <c r="PUD13" s="46"/>
      <c r="PUE13" s="46"/>
      <c r="PUF13" s="46"/>
      <c r="PUG13" s="46"/>
      <c r="PUH13" s="46"/>
      <c r="PUI13" s="46"/>
      <c r="PUJ13" s="46"/>
      <c r="PUK13" s="46"/>
      <c r="PUL13" s="46"/>
      <c r="PUM13" s="46"/>
      <c r="PUN13" s="46"/>
      <c r="PUO13" s="46"/>
      <c r="PUP13" s="46"/>
      <c r="PUQ13" s="46"/>
      <c r="PUR13" s="46"/>
      <c r="PUS13" s="46"/>
      <c r="PUT13" s="46"/>
      <c r="PUU13" s="46"/>
      <c r="PUV13" s="46"/>
      <c r="PUW13" s="46"/>
      <c r="PUX13" s="46"/>
      <c r="PUY13" s="46"/>
      <c r="PUZ13" s="46"/>
      <c r="PVA13" s="46"/>
      <c r="PVB13" s="46"/>
      <c r="PVC13" s="46"/>
      <c r="PVD13" s="46"/>
      <c r="PVE13" s="46"/>
      <c r="PVF13" s="46"/>
      <c r="PVG13" s="46"/>
      <c r="PVH13" s="46"/>
      <c r="PVI13" s="46"/>
      <c r="PVJ13" s="46"/>
      <c r="PVK13" s="46"/>
      <c r="PVL13" s="46"/>
      <c r="PVM13" s="46"/>
      <c r="PVN13" s="46"/>
      <c r="PVO13" s="46"/>
      <c r="PVP13" s="46"/>
      <c r="PVQ13" s="46"/>
      <c r="PVR13" s="46"/>
      <c r="PVS13" s="46"/>
      <c r="PVT13" s="46"/>
      <c r="PVU13" s="46"/>
      <c r="PVV13" s="46"/>
      <c r="PVW13" s="46"/>
      <c r="PVX13" s="46"/>
      <c r="PVY13" s="46"/>
      <c r="PVZ13" s="46"/>
      <c r="PWA13" s="46"/>
      <c r="PWB13" s="46"/>
      <c r="PWC13" s="46"/>
      <c r="PWD13" s="46"/>
      <c r="PWE13" s="46"/>
      <c r="PWF13" s="46"/>
      <c r="PWG13" s="46"/>
      <c r="PWH13" s="46"/>
      <c r="PWI13" s="46"/>
      <c r="PWJ13" s="46"/>
      <c r="PWK13" s="46"/>
      <c r="PWL13" s="46"/>
      <c r="PWM13" s="46"/>
      <c r="PWN13" s="46"/>
      <c r="PWO13" s="46"/>
      <c r="PWP13" s="46"/>
      <c r="PWQ13" s="46"/>
      <c r="PWR13" s="46"/>
      <c r="PWS13" s="46"/>
      <c r="PWT13" s="46"/>
      <c r="PWU13" s="46"/>
      <c r="PWV13" s="46"/>
      <c r="PWW13" s="46"/>
      <c r="PWX13" s="46"/>
      <c r="PWY13" s="46"/>
      <c r="PWZ13" s="46"/>
      <c r="PXA13" s="46"/>
      <c r="PXB13" s="46"/>
      <c r="PXC13" s="46"/>
      <c r="PXD13" s="46"/>
      <c r="PXE13" s="46"/>
      <c r="PXF13" s="46"/>
      <c r="PXG13" s="46"/>
      <c r="PXH13" s="46"/>
      <c r="PXI13" s="46"/>
      <c r="PXJ13" s="46"/>
      <c r="PXK13" s="46"/>
      <c r="PXL13" s="46"/>
      <c r="PXM13" s="46"/>
      <c r="PXN13" s="46"/>
      <c r="PXO13" s="46"/>
      <c r="PXP13" s="46"/>
      <c r="PXQ13" s="46"/>
      <c r="PXR13" s="46"/>
      <c r="PXS13" s="46"/>
      <c r="PXT13" s="46"/>
      <c r="PXU13" s="46"/>
      <c r="PXV13" s="46"/>
      <c r="PXW13" s="46"/>
      <c r="PXX13" s="46"/>
      <c r="PXY13" s="46"/>
      <c r="PXZ13" s="46"/>
      <c r="PYA13" s="46"/>
      <c r="PYB13" s="46"/>
      <c r="PYC13" s="46"/>
      <c r="PYD13" s="46"/>
      <c r="PYE13" s="46"/>
      <c r="PYF13" s="46"/>
      <c r="PYG13" s="46"/>
      <c r="PYH13" s="46"/>
      <c r="PYI13" s="46"/>
      <c r="PYJ13" s="46"/>
      <c r="PYK13" s="46"/>
      <c r="PYL13" s="46"/>
      <c r="PYM13" s="46"/>
      <c r="PYN13" s="46"/>
      <c r="PYO13" s="46"/>
      <c r="PYP13" s="46"/>
      <c r="PYQ13" s="46"/>
      <c r="PYR13" s="46"/>
      <c r="PYS13" s="46"/>
      <c r="PYT13" s="46"/>
      <c r="PYU13" s="46"/>
      <c r="PYV13" s="46"/>
      <c r="PYW13" s="46"/>
      <c r="PYX13" s="46"/>
      <c r="PYY13" s="46"/>
      <c r="PYZ13" s="46"/>
      <c r="PZA13" s="46"/>
      <c r="PZB13" s="46"/>
      <c r="PZC13" s="46"/>
      <c r="PZD13" s="46"/>
      <c r="PZE13" s="46"/>
      <c r="PZF13" s="46"/>
      <c r="PZG13" s="46"/>
      <c r="PZH13" s="46"/>
      <c r="PZI13" s="46"/>
      <c r="PZJ13" s="46"/>
      <c r="PZK13" s="46"/>
      <c r="PZL13" s="46"/>
      <c r="PZM13" s="46"/>
      <c r="PZN13" s="46"/>
      <c r="PZO13" s="46"/>
      <c r="PZP13" s="46"/>
      <c r="PZQ13" s="46"/>
      <c r="PZR13" s="46"/>
      <c r="PZS13" s="46"/>
      <c r="PZT13" s="46"/>
      <c r="PZU13" s="46"/>
      <c r="PZV13" s="46"/>
      <c r="PZW13" s="46"/>
      <c r="PZX13" s="46"/>
      <c r="PZY13" s="46"/>
      <c r="PZZ13" s="46"/>
      <c r="QAA13" s="46"/>
      <c r="QAB13" s="46"/>
      <c r="QAC13" s="46"/>
      <c r="QAD13" s="46"/>
      <c r="QAE13" s="46"/>
      <c r="QAF13" s="46"/>
      <c r="QAG13" s="46"/>
      <c r="QAH13" s="46"/>
      <c r="QAI13" s="46"/>
      <c r="QAJ13" s="46"/>
      <c r="QAK13" s="46"/>
      <c r="QAL13" s="46"/>
      <c r="QAM13" s="46"/>
      <c r="QAN13" s="46"/>
      <c r="QAO13" s="46"/>
      <c r="QAP13" s="46"/>
      <c r="QAQ13" s="46"/>
      <c r="QAR13" s="46"/>
      <c r="QAS13" s="46"/>
      <c r="QAT13" s="46"/>
      <c r="QAU13" s="46"/>
      <c r="QAV13" s="46"/>
      <c r="QAW13" s="46"/>
      <c r="QAX13" s="46"/>
      <c r="QAY13" s="46"/>
      <c r="QAZ13" s="46"/>
      <c r="QBA13" s="46"/>
      <c r="QBB13" s="46"/>
      <c r="QBC13" s="46"/>
      <c r="QBD13" s="46"/>
      <c r="QBE13" s="46"/>
      <c r="QBF13" s="46"/>
      <c r="QBG13" s="46"/>
      <c r="QBH13" s="46"/>
      <c r="QBI13" s="46"/>
      <c r="QBJ13" s="46"/>
      <c r="QBK13" s="46"/>
      <c r="QBL13" s="46"/>
      <c r="QBM13" s="46"/>
      <c r="QBN13" s="46"/>
      <c r="QBO13" s="46"/>
      <c r="QBP13" s="46"/>
      <c r="QBQ13" s="46"/>
      <c r="QBR13" s="46"/>
      <c r="QBS13" s="46"/>
      <c r="QBT13" s="46"/>
      <c r="QBU13" s="46"/>
      <c r="QBV13" s="46"/>
      <c r="QBW13" s="46"/>
      <c r="QBX13" s="46"/>
      <c r="QBY13" s="46"/>
      <c r="QBZ13" s="46"/>
      <c r="QCA13" s="46"/>
      <c r="QCB13" s="46"/>
      <c r="QCC13" s="46"/>
      <c r="QCD13" s="46"/>
      <c r="QCE13" s="46"/>
      <c r="QCF13" s="46"/>
      <c r="QCG13" s="46"/>
      <c r="QCH13" s="46"/>
      <c r="QCI13" s="46"/>
      <c r="QCJ13" s="46"/>
      <c r="QCK13" s="46"/>
      <c r="QCL13" s="46"/>
      <c r="QCM13" s="46"/>
      <c r="QCN13" s="46"/>
      <c r="QCO13" s="46"/>
      <c r="QCP13" s="46"/>
      <c r="QCQ13" s="46"/>
      <c r="QCR13" s="46"/>
      <c r="QCS13" s="46"/>
      <c r="QCT13" s="46"/>
      <c r="QCU13" s="46"/>
      <c r="QCV13" s="46"/>
      <c r="QCW13" s="46"/>
      <c r="QCX13" s="46"/>
      <c r="QCY13" s="46"/>
      <c r="QCZ13" s="46"/>
      <c r="QDA13" s="46"/>
      <c r="QDB13" s="46"/>
      <c r="QDC13" s="46"/>
      <c r="QDD13" s="46"/>
      <c r="QDE13" s="46"/>
      <c r="QDF13" s="46"/>
      <c r="QDG13" s="46"/>
      <c r="QDH13" s="46"/>
      <c r="QDI13" s="46"/>
      <c r="QDJ13" s="46"/>
      <c r="QDK13" s="46"/>
      <c r="QDL13" s="46"/>
      <c r="QDM13" s="46"/>
      <c r="QDN13" s="46"/>
      <c r="QDO13" s="46"/>
      <c r="QDP13" s="46"/>
      <c r="QDQ13" s="46"/>
      <c r="QDR13" s="46"/>
      <c r="QDS13" s="46"/>
      <c r="QDT13" s="46"/>
      <c r="QDU13" s="46"/>
      <c r="QDV13" s="46"/>
      <c r="QDW13" s="46"/>
      <c r="QDX13" s="46"/>
      <c r="QDY13" s="46"/>
      <c r="QDZ13" s="46"/>
      <c r="QEA13" s="46"/>
      <c r="QEB13" s="46"/>
      <c r="QEC13" s="46"/>
      <c r="QED13" s="46"/>
      <c r="QEE13" s="46"/>
      <c r="QEF13" s="46"/>
      <c r="QEG13" s="46"/>
      <c r="QEH13" s="46"/>
      <c r="QEI13" s="46"/>
      <c r="QEJ13" s="46"/>
      <c r="QEK13" s="46"/>
      <c r="QEL13" s="46"/>
      <c r="QEM13" s="46"/>
      <c r="QEN13" s="46"/>
      <c r="QEO13" s="46"/>
      <c r="QEP13" s="46"/>
      <c r="QEQ13" s="46"/>
      <c r="QER13" s="46"/>
      <c r="QES13" s="46"/>
      <c r="QET13" s="46"/>
      <c r="QEU13" s="46"/>
      <c r="QEV13" s="46"/>
      <c r="QEW13" s="46"/>
      <c r="QEX13" s="46"/>
      <c r="QEY13" s="46"/>
      <c r="QEZ13" s="46"/>
      <c r="QFA13" s="46"/>
      <c r="QFB13" s="46"/>
      <c r="QFC13" s="46"/>
      <c r="QFD13" s="46"/>
      <c r="QFE13" s="46"/>
      <c r="QFF13" s="46"/>
      <c r="QFG13" s="46"/>
      <c r="QFH13" s="46"/>
      <c r="QFI13" s="46"/>
      <c r="QFJ13" s="46"/>
      <c r="QFK13" s="46"/>
      <c r="QFL13" s="46"/>
      <c r="QFM13" s="46"/>
      <c r="QFN13" s="46"/>
      <c r="QFO13" s="46"/>
      <c r="QFP13" s="46"/>
      <c r="QFQ13" s="46"/>
      <c r="QFR13" s="46"/>
      <c r="QFS13" s="46"/>
      <c r="QFT13" s="46"/>
      <c r="QFU13" s="46"/>
      <c r="QFV13" s="46"/>
      <c r="QFW13" s="46"/>
      <c r="QFX13" s="46"/>
      <c r="QFY13" s="46"/>
      <c r="QFZ13" s="46"/>
      <c r="QGA13" s="46"/>
      <c r="QGB13" s="46"/>
      <c r="QGC13" s="46"/>
      <c r="QGD13" s="46"/>
      <c r="QGE13" s="46"/>
      <c r="QGF13" s="46"/>
      <c r="QGG13" s="46"/>
      <c r="QGH13" s="46"/>
      <c r="QGI13" s="46"/>
      <c r="QGJ13" s="46"/>
      <c r="QGK13" s="46"/>
      <c r="QGL13" s="46"/>
      <c r="QGM13" s="46"/>
      <c r="QGN13" s="46"/>
      <c r="QGO13" s="46"/>
      <c r="QGP13" s="46"/>
      <c r="QGQ13" s="46"/>
      <c r="QGR13" s="46"/>
      <c r="QGS13" s="46"/>
      <c r="QGT13" s="46"/>
      <c r="QGU13" s="46"/>
      <c r="QGV13" s="46"/>
      <c r="QGW13" s="46"/>
      <c r="QGX13" s="46"/>
      <c r="QGY13" s="46"/>
      <c r="QGZ13" s="46"/>
      <c r="QHA13" s="46"/>
      <c r="QHB13" s="46"/>
      <c r="QHC13" s="46"/>
      <c r="QHD13" s="46"/>
      <c r="QHE13" s="46"/>
      <c r="QHF13" s="46"/>
      <c r="QHG13" s="46"/>
      <c r="QHH13" s="46"/>
      <c r="QHI13" s="46"/>
      <c r="QHJ13" s="46"/>
      <c r="QHK13" s="46"/>
      <c r="QHL13" s="46"/>
      <c r="QHM13" s="46"/>
      <c r="QHN13" s="46"/>
      <c r="QHO13" s="46"/>
      <c r="QHP13" s="46"/>
      <c r="QHQ13" s="46"/>
      <c r="QHR13" s="46"/>
      <c r="QHS13" s="46"/>
      <c r="QHT13" s="46"/>
      <c r="QHU13" s="46"/>
      <c r="QHV13" s="46"/>
      <c r="QHW13" s="46"/>
      <c r="QHX13" s="46"/>
      <c r="QHY13" s="46"/>
      <c r="QHZ13" s="46"/>
      <c r="QIA13" s="46"/>
      <c r="QIB13" s="46"/>
      <c r="QIC13" s="46"/>
      <c r="QID13" s="46"/>
      <c r="QIE13" s="46"/>
      <c r="QIF13" s="46"/>
      <c r="QIG13" s="46"/>
      <c r="QIH13" s="46"/>
      <c r="QII13" s="46"/>
      <c r="QIJ13" s="46"/>
      <c r="QIK13" s="46"/>
      <c r="QIL13" s="46"/>
      <c r="QIM13" s="46"/>
      <c r="QIN13" s="46"/>
      <c r="QIO13" s="46"/>
      <c r="QIP13" s="46"/>
      <c r="QIQ13" s="46"/>
      <c r="QIR13" s="46"/>
      <c r="QIS13" s="46"/>
      <c r="QIT13" s="46"/>
      <c r="QIU13" s="46"/>
      <c r="QIV13" s="46"/>
      <c r="QIW13" s="46"/>
      <c r="QIX13" s="46"/>
      <c r="QIY13" s="46"/>
      <c r="QIZ13" s="46"/>
      <c r="QJA13" s="46"/>
      <c r="QJB13" s="46"/>
      <c r="QJC13" s="46"/>
      <c r="QJD13" s="46"/>
      <c r="QJE13" s="46"/>
      <c r="QJF13" s="46"/>
      <c r="QJG13" s="46"/>
      <c r="QJH13" s="46"/>
      <c r="QJI13" s="46"/>
      <c r="QJJ13" s="46"/>
      <c r="QJK13" s="46"/>
      <c r="QJL13" s="46"/>
      <c r="QJM13" s="46"/>
      <c r="QJN13" s="46"/>
      <c r="QJO13" s="46"/>
      <c r="QJP13" s="46"/>
      <c r="QJQ13" s="46"/>
      <c r="QJR13" s="46"/>
      <c r="QJS13" s="46"/>
      <c r="QJT13" s="46"/>
      <c r="QJU13" s="46"/>
      <c r="QJV13" s="46"/>
      <c r="QJW13" s="46"/>
      <c r="QJX13" s="46"/>
      <c r="QJY13" s="46"/>
      <c r="QJZ13" s="46"/>
      <c r="QKA13" s="46"/>
      <c r="QKB13" s="46"/>
      <c r="QKC13" s="46"/>
      <c r="QKD13" s="46"/>
      <c r="QKE13" s="46"/>
      <c r="QKF13" s="46"/>
      <c r="QKG13" s="46"/>
      <c r="QKH13" s="46"/>
      <c r="QKI13" s="46"/>
      <c r="QKJ13" s="46"/>
      <c r="QKK13" s="46"/>
      <c r="QKL13" s="46"/>
      <c r="QKM13" s="46"/>
      <c r="QKN13" s="46"/>
      <c r="QKO13" s="46"/>
      <c r="QKP13" s="46"/>
      <c r="QKQ13" s="46"/>
      <c r="QKR13" s="46"/>
      <c r="QKS13" s="46"/>
      <c r="QKT13" s="46"/>
      <c r="QKU13" s="46"/>
      <c r="QKV13" s="46"/>
      <c r="QKW13" s="46"/>
      <c r="QKX13" s="46"/>
      <c r="QKY13" s="46"/>
      <c r="QKZ13" s="46"/>
      <c r="QLA13" s="46"/>
      <c r="QLB13" s="46"/>
      <c r="QLC13" s="46"/>
      <c r="QLD13" s="46"/>
      <c r="QLE13" s="46"/>
      <c r="QLF13" s="46"/>
      <c r="QLG13" s="46"/>
      <c r="QLH13" s="46"/>
      <c r="QLI13" s="46"/>
      <c r="QLJ13" s="46"/>
      <c r="QLK13" s="46"/>
      <c r="QLL13" s="46"/>
      <c r="QLM13" s="46"/>
      <c r="QLN13" s="46"/>
      <c r="QLO13" s="46"/>
      <c r="QLP13" s="46"/>
      <c r="QLQ13" s="46"/>
      <c r="QLR13" s="46"/>
      <c r="QLS13" s="46"/>
      <c r="QLT13" s="46"/>
      <c r="QLU13" s="46"/>
      <c r="QLV13" s="46"/>
      <c r="QLW13" s="46"/>
      <c r="QLX13" s="46"/>
      <c r="QLY13" s="46"/>
      <c r="QLZ13" s="46"/>
      <c r="QMA13" s="46"/>
      <c r="QMB13" s="46"/>
      <c r="QMC13" s="46"/>
      <c r="QMD13" s="46"/>
      <c r="QME13" s="46"/>
      <c r="QMF13" s="46"/>
      <c r="QMG13" s="46"/>
      <c r="QMH13" s="46"/>
      <c r="QMI13" s="46"/>
      <c r="QMJ13" s="46"/>
      <c r="QMK13" s="46"/>
      <c r="QML13" s="46"/>
      <c r="QMM13" s="46"/>
      <c r="QMN13" s="46"/>
      <c r="QMO13" s="46"/>
      <c r="QMP13" s="46"/>
      <c r="QMQ13" s="46"/>
      <c r="QMR13" s="46"/>
      <c r="QMS13" s="46"/>
      <c r="QMT13" s="46"/>
      <c r="QMU13" s="46"/>
      <c r="QMV13" s="46"/>
      <c r="QMW13" s="46"/>
      <c r="QMX13" s="46"/>
      <c r="QMY13" s="46"/>
      <c r="QMZ13" s="46"/>
      <c r="QNA13" s="46"/>
      <c r="QNB13" s="46"/>
      <c r="QNC13" s="46"/>
      <c r="QND13" s="46"/>
      <c r="QNE13" s="46"/>
      <c r="QNF13" s="46"/>
      <c r="QNG13" s="46"/>
      <c r="QNH13" s="46"/>
      <c r="QNI13" s="46"/>
      <c r="QNJ13" s="46"/>
      <c r="QNK13" s="46"/>
      <c r="QNL13" s="46"/>
      <c r="QNM13" s="46"/>
      <c r="QNN13" s="46"/>
      <c r="QNO13" s="46"/>
      <c r="QNP13" s="46"/>
      <c r="QNQ13" s="46"/>
      <c r="QNR13" s="46"/>
      <c r="QNS13" s="46"/>
      <c r="QNT13" s="46"/>
      <c r="QNU13" s="46"/>
      <c r="QNV13" s="46"/>
      <c r="QNW13" s="46"/>
      <c r="QNX13" s="46"/>
      <c r="QNY13" s="46"/>
      <c r="QNZ13" s="46"/>
      <c r="QOA13" s="46"/>
      <c r="QOB13" s="46"/>
      <c r="QOC13" s="46"/>
      <c r="QOD13" s="46"/>
      <c r="QOE13" s="46"/>
      <c r="QOF13" s="46"/>
      <c r="QOG13" s="46"/>
      <c r="QOH13" s="46"/>
      <c r="QOI13" s="46"/>
      <c r="QOJ13" s="46"/>
      <c r="QOK13" s="46"/>
      <c r="QOL13" s="46"/>
      <c r="QOM13" s="46"/>
      <c r="QON13" s="46"/>
      <c r="QOO13" s="46"/>
      <c r="QOP13" s="46"/>
      <c r="QOQ13" s="46"/>
      <c r="QOR13" s="46"/>
      <c r="QOS13" s="46"/>
      <c r="QOT13" s="46"/>
      <c r="QOU13" s="46"/>
      <c r="QOV13" s="46"/>
      <c r="QOW13" s="46"/>
      <c r="QOX13" s="46"/>
      <c r="QOY13" s="46"/>
      <c r="QOZ13" s="46"/>
      <c r="QPA13" s="46"/>
      <c r="QPB13" s="46"/>
      <c r="QPC13" s="46"/>
      <c r="QPD13" s="46"/>
      <c r="QPE13" s="46"/>
      <c r="QPF13" s="46"/>
      <c r="QPG13" s="46"/>
      <c r="QPH13" s="46"/>
      <c r="QPI13" s="46"/>
      <c r="QPJ13" s="46"/>
      <c r="QPK13" s="46"/>
      <c r="QPL13" s="46"/>
      <c r="QPM13" s="46"/>
      <c r="QPN13" s="46"/>
      <c r="QPO13" s="46"/>
      <c r="QPP13" s="46"/>
      <c r="QPQ13" s="46"/>
      <c r="QPR13" s="46"/>
      <c r="QPS13" s="46"/>
      <c r="QPT13" s="46"/>
      <c r="QPU13" s="46"/>
      <c r="QPV13" s="46"/>
      <c r="QPW13" s="46"/>
      <c r="QPX13" s="46"/>
      <c r="QPY13" s="46"/>
      <c r="QPZ13" s="46"/>
      <c r="QQA13" s="46"/>
      <c r="QQB13" s="46"/>
      <c r="QQC13" s="46"/>
      <c r="QQD13" s="46"/>
      <c r="QQE13" s="46"/>
      <c r="QQF13" s="46"/>
      <c r="QQG13" s="46"/>
      <c r="QQH13" s="46"/>
      <c r="QQI13" s="46"/>
      <c r="QQJ13" s="46"/>
      <c r="QQK13" s="46"/>
      <c r="QQL13" s="46"/>
      <c r="QQM13" s="46"/>
      <c r="QQN13" s="46"/>
      <c r="QQO13" s="46"/>
      <c r="QQP13" s="46"/>
      <c r="QQQ13" s="46"/>
      <c r="QQR13" s="46"/>
      <c r="QQS13" s="46"/>
      <c r="QQT13" s="46"/>
      <c r="QQU13" s="46"/>
      <c r="QQV13" s="46"/>
      <c r="QQW13" s="46"/>
      <c r="QQX13" s="46"/>
      <c r="QQY13" s="46"/>
      <c r="QQZ13" s="46"/>
      <c r="QRA13" s="46"/>
      <c r="QRB13" s="46"/>
      <c r="QRC13" s="46"/>
      <c r="QRD13" s="46"/>
      <c r="QRE13" s="46"/>
      <c r="QRF13" s="46"/>
      <c r="QRG13" s="46"/>
      <c r="QRH13" s="46"/>
      <c r="QRI13" s="46"/>
      <c r="QRJ13" s="46"/>
      <c r="QRK13" s="46"/>
      <c r="QRL13" s="46"/>
      <c r="QRM13" s="46"/>
      <c r="QRN13" s="46"/>
      <c r="QRO13" s="46"/>
      <c r="QRP13" s="46"/>
      <c r="QRQ13" s="46"/>
      <c r="QRR13" s="46"/>
      <c r="QRS13" s="46"/>
      <c r="QRT13" s="46"/>
      <c r="QRU13" s="46"/>
      <c r="QRV13" s="46"/>
      <c r="QRW13" s="46"/>
      <c r="QRX13" s="46"/>
      <c r="QRY13" s="46"/>
      <c r="QRZ13" s="46"/>
      <c r="QSA13" s="46"/>
      <c r="QSB13" s="46"/>
      <c r="QSC13" s="46"/>
      <c r="QSD13" s="46"/>
      <c r="QSE13" s="46"/>
      <c r="QSF13" s="46"/>
      <c r="QSG13" s="46"/>
      <c r="QSH13" s="46"/>
      <c r="QSI13" s="46"/>
      <c r="QSJ13" s="46"/>
      <c r="QSK13" s="46"/>
      <c r="QSL13" s="46"/>
      <c r="QSM13" s="46"/>
      <c r="QSN13" s="46"/>
      <c r="QSO13" s="46"/>
      <c r="QSP13" s="46"/>
      <c r="QSQ13" s="46"/>
      <c r="QSR13" s="46"/>
      <c r="QSS13" s="46"/>
      <c r="QST13" s="46"/>
      <c r="QSU13" s="46"/>
      <c r="QSV13" s="46"/>
      <c r="QSW13" s="46"/>
      <c r="QSX13" s="46"/>
      <c r="QSY13" s="46"/>
      <c r="QSZ13" s="46"/>
      <c r="QTA13" s="46"/>
      <c r="QTB13" s="46"/>
      <c r="QTC13" s="46"/>
      <c r="QTD13" s="46"/>
      <c r="QTE13" s="46"/>
      <c r="QTF13" s="46"/>
      <c r="QTG13" s="46"/>
      <c r="QTH13" s="46"/>
      <c r="QTI13" s="46"/>
      <c r="QTJ13" s="46"/>
      <c r="QTK13" s="46"/>
      <c r="QTL13" s="46"/>
      <c r="QTM13" s="46"/>
      <c r="QTN13" s="46"/>
      <c r="QTO13" s="46"/>
      <c r="QTP13" s="46"/>
      <c r="QTQ13" s="46"/>
      <c r="QTR13" s="46"/>
      <c r="QTS13" s="46"/>
      <c r="QTT13" s="46"/>
      <c r="QTU13" s="46"/>
      <c r="QTV13" s="46"/>
      <c r="QTW13" s="46"/>
      <c r="QTX13" s="46"/>
      <c r="QTY13" s="46"/>
      <c r="QTZ13" s="46"/>
      <c r="QUA13" s="46"/>
      <c r="QUB13" s="46"/>
      <c r="QUC13" s="46"/>
      <c r="QUD13" s="46"/>
      <c r="QUE13" s="46"/>
      <c r="QUF13" s="46"/>
      <c r="QUG13" s="46"/>
      <c r="QUH13" s="46"/>
      <c r="QUI13" s="46"/>
      <c r="QUJ13" s="46"/>
      <c r="QUK13" s="46"/>
      <c r="QUL13" s="46"/>
      <c r="QUM13" s="46"/>
      <c r="QUN13" s="46"/>
      <c r="QUO13" s="46"/>
      <c r="QUP13" s="46"/>
      <c r="QUQ13" s="46"/>
      <c r="QUR13" s="46"/>
      <c r="QUS13" s="46"/>
      <c r="QUT13" s="46"/>
      <c r="QUU13" s="46"/>
      <c r="QUV13" s="46"/>
      <c r="QUW13" s="46"/>
      <c r="QUX13" s="46"/>
      <c r="QUY13" s="46"/>
      <c r="QUZ13" s="46"/>
      <c r="QVA13" s="46"/>
      <c r="QVB13" s="46"/>
      <c r="QVC13" s="46"/>
      <c r="QVD13" s="46"/>
      <c r="QVE13" s="46"/>
      <c r="QVF13" s="46"/>
      <c r="QVG13" s="46"/>
      <c r="QVH13" s="46"/>
      <c r="QVI13" s="46"/>
      <c r="QVJ13" s="46"/>
      <c r="QVK13" s="46"/>
      <c r="QVL13" s="46"/>
      <c r="QVM13" s="46"/>
      <c r="QVN13" s="46"/>
      <c r="QVO13" s="46"/>
      <c r="QVP13" s="46"/>
      <c r="QVQ13" s="46"/>
      <c r="QVR13" s="46"/>
      <c r="QVS13" s="46"/>
      <c r="QVT13" s="46"/>
      <c r="QVU13" s="46"/>
      <c r="QVV13" s="46"/>
      <c r="QVW13" s="46"/>
      <c r="QVX13" s="46"/>
      <c r="QVY13" s="46"/>
      <c r="QVZ13" s="46"/>
      <c r="QWA13" s="46"/>
      <c r="QWB13" s="46"/>
      <c r="QWC13" s="46"/>
      <c r="QWD13" s="46"/>
      <c r="QWE13" s="46"/>
      <c r="QWF13" s="46"/>
      <c r="QWG13" s="46"/>
      <c r="QWH13" s="46"/>
      <c r="QWI13" s="46"/>
      <c r="QWJ13" s="46"/>
      <c r="QWK13" s="46"/>
      <c r="QWL13" s="46"/>
      <c r="QWM13" s="46"/>
      <c r="QWN13" s="46"/>
      <c r="QWO13" s="46"/>
      <c r="QWP13" s="46"/>
      <c r="QWQ13" s="46"/>
      <c r="QWR13" s="46"/>
      <c r="QWS13" s="46"/>
      <c r="QWT13" s="46"/>
      <c r="QWU13" s="46"/>
      <c r="QWV13" s="46"/>
      <c r="QWW13" s="46"/>
      <c r="QWX13" s="46"/>
      <c r="QWY13" s="46"/>
      <c r="QWZ13" s="46"/>
      <c r="QXA13" s="46"/>
      <c r="QXB13" s="46"/>
      <c r="QXC13" s="46"/>
      <c r="QXD13" s="46"/>
      <c r="QXE13" s="46"/>
      <c r="QXF13" s="46"/>
      <c r="QXG13" s="46"/>
      <c r="QXH13" s="46"/>
      <c r="QXI13" s="46"/>
      <c r="QXJ13" s="46"/>
      <c r="QXK13" s="46"/>
      <c r="QXL13" s="46"/>
      <c r="QXM13" s="46"/>
      <c r="QXN13" s="46"/>
      <c r="QXO13" s="46"/>
      <c r="QXP13" s="46"/>
      <c r="QXQ13" s="46"/>
      <c r="QXR13" s="46"/>
      <c r="QXS13" s="46"/>
      <c r="QXT13" s="46"/>
      <c r="QXU13" s="46"/>
      <c r="QXV13" s="46"/>
      <c r="QXW13" s="46"/>
      <c r="QXX13" s="46"/>
      <c r="QXY13" s="46"/>
      <c r="QXZ13" s="46"/>
      <c r="QYA13" s="46"/>
      <c r="QYB13" s="46"/>
      <c r="QYC13" s="46"/>
      <c r="QYD13" s="46"/>
      <c r="QYE13" s="46"/>
      <c r="QYF13" s="46"/>
      <c r="QYG13" s="46"/>
      <c r="QYH13" s="46"/>
      <c r="QYI13" s="46"/>
      <c r="QYJ13" s="46"/>
      <c r="QYK13" s="46"/>
      <c r="QYL13" s="46"/>
      <c r="QYM13" s="46"/>
      <c r="QYN13" s="46"/>
      <c r="QYO13" s="46"/>
      <c r="QYP13" s="46"/>
      <c r="QYQ13" s="46"/>
      <c r="QYR13" s="46"/>
      <c r="QYS13" s="46"/>
      <c r="QYT13" s="46"/>
      <c r="QYU13" s="46"/>
      <c r="QYV13" s="46"/>
      <c r="QYW13" s="46"/>
      <c r="QYX13" s="46"/>
      <c r="QYY13" s="46"/>
      <c r="QYZ13" s="46"/>
      <c r="QZA13" s="46"/>
      <c r="QZB13" s="46"/>
      <c r="QZC13" s="46"/>
      <c r="QZD13" s="46"/>
      <c r="QZE13" s="46"/>
      <c r="QZF13" s="46"/>
      <c r="QZG13" s="46"/>
      <c r="QZH13" s="46"/>
      <c r="QZI13" s="46"/>
      <c r="QZJ13" s="46"/>
      <c r="QZK13" s="46"/>
      <c r="QZL13" s="46"/>
      <c r="QZM13" s="46"/>
      <c r="QZN13" s="46"/>
      <c r="QZO13" s="46"/>
      <c r="QZP13" s="46"/>
      <c r="QZQ13" s="46"/>
      <c r="QZR13" s="46"/>
      <c r="QZS13" s="46"/>
      <c r="QZT13" s="46"/>
      <c r="QZU13" s="46"/>
      <c r="QZV13" s="46"/>
      <c r="QZW13" s="46"/>
      <c r="QZX13" s="46"/>
      <c r="QZY13" s="46"/>
      <c r="QZZ13" s="46"/>
      <c r="RAA13" s="46"/>
      <c r="RAB13" s="46"/>
      <c r="RAC13" s="46"/>
      <c r="RAD13" s="46"/>
      <c r="RAE13" s="46"/>
      <c r="RAF13" s="46"/>
      <c r="RAG13" s="46"/>
      <c r="RAH13" s="46"/>
      <c r="RAI13" s="46"/>
      <c r="RAJ13" s="46"/>
      <c r="RAK13" s="46"/>
      <c r="RAL13" s="46"/>
      <c r="RAM13" s="46"/>
      <c r="RAN13" s="46"/>
      <c r="RAO13" s="46"/>
      <c r="RAP13" s="46"/>
      <c r="RAQ13" s="46"/>
      <c r="RAR13" s="46"/>
      <c r="RAS13" s="46"/>
      <c r="RAT13" s="46"/>
      <c r="RAU13" s="46"/>
      <c r="RAV13" s="46"/>
      <c r="RAW13" s="46"/>
      <c r="RAX13" s="46"/>
      <c r="RAY13" s="46"/>
      <c r="RAZ13" s="46"/>
      <c r="RBA13" s="46"/>
      <c r="RBB13" s="46"/>
      <c r="RBC13" s="46"/>
      <c r="RBD13" s="46"/>
      <c r="RBE13" s="46"/>
      <c r="RBF13" s="46"/>
      <c r="RBG13" s="46"/>
      <c r="RBH13" s="46"/>
      <c r="RBI13" s="46"/>
      <c r="RBJ13" s="46"/>
      <c r="RBK13" s="46"/>
      <c r="RBL13" s="46"/>
      <c r="RBM13" s="46"/>
      <c r="RBN13" s="46"/>
      <c r="RBO13" s="46"/>
      <c r="RBP13" s="46"/>
      <c r="RBQ13" s="46"/>
      <c r="RBR13" s="46"/>
      <c r="RBS13" s="46"/>
      <c r="RBT13" s="46"/>
      <c r="RBU13" s="46"/>
      <c r="RBV13" s="46"/>
      <c r="RBW13" s="46"/>
      <c r="RBX13" s="46"/>
      <c r="RBY13" s="46"/>
      <c r="RBZ13" s="46"/>
      <c r="RCA13" s="46"/>
      <c r="RCB13" s="46"/>
      <c r="RCC13" s="46"/>
      <c r="RCD13" s="46"/>
      <c r="RCE13" s="46"/>
      <c r="RCF13" s="46"/>
      <c r="RCG13" s="46"/>
      <c r="RCH13" s="46"/>
      <c r="RCI13" s="46"/>
      <c r="RCJ13" s="46"/>
      <c r="RCK13" s="46"/>
      <c r="RCL13" s="46"/>
      <c r="RCM13" s="46"/>
      <c r="RCN13" s="46"/>
      <c r="RCO13" s="46"/>
      <c r="RCP13" s="46"/>
      <c r="RCQ13" s="46"/>
      <c r="RCR13" s="46"/>
      <c r="RCS13" s="46"/>
      <c r="RCT13" s="46"/>
      <c r="RCU13" s="46"/>
      <c r="RCV13" s="46"/>
      <c r="RCW13" s="46"/>
      <c r="RCX13" s="46"/>
      <c r="RCY13" s="46"/>
      <c r="RCZ13" s="46"/>
      <c r="RDA13" s="46"/>
      <c r="RDB13" s="46"/>
      <c r="RDC13" s="46"/>
      <c r="RDD13" s="46"/>
      <c r="RDE13" s="46"/>
      <c r="RDF13" s="46"/>
      <c r="RDG13" s="46"/>
      <c r="RDH13" s="46"/>
      <c r="RDI13" s="46"/>
      <c r="RDJ13" s="46"/>
      <c r="RDK13" s="46"/>
      <c r="RDL13" s="46"/>
      <c r="RDM13" s="46"/>
      <c r="RDN13" s="46"/>
      <c r="RDO13" s="46"/>
      <c r="RDP13" s="46"/>
      <c r="RDQ13" s="46"/>
      <c r="RDR13" s="46"/>
      <c r="RDS13" s="46"/>
      <c r="RDT13" s="46"/>
      <c r="RDU13" s="46"/>
      <c r="RDV13" s="46"/>
      <c r="RDW13" s="46"/>
      <c r="RDX13" s="46"/>
      <c r="RDY13" s="46"/>
      <c r="RDZ13" s="46"/>
      <c r="REA13" s="46"/>
      <c r="REB13" s="46"/>
      <c r="REC13" s="46"/>
      <c r="RED13" s="46"/>
      <c r="REE13" s="46"/>
      <c r="REF13" s="46"/>
      <c r="REG13" s="46"/>
      <c r="REH13" s="46"/>
      <c r="REI13" s="46"/>
      <c r="REJ13" s="46"/>
      <c r="REK13" s="46"/>
      <c r="REL13" s="46"/>
      <c r="REM13" s="46"/>
      <c r="REN13" s="46"/>
      <c r="REO13" s="46"/>
      <c r="REP13" s="46"/>
      <c r="REQ13" s="46"/>
      <c r="RER13" s="46"/>
      <c r="RES13" s="46"/>
      <c r="RET13" s="46"/>
      <c r="REU13" s="46"/>
      <c r="REV13" s="46"/>
      <c r="REW13" s="46"/>
      <c r="REX13" s="46"/>
      <c r="REY13" s="46"/>
      <c r="REZ13" s="46"/>
      <c r="RFA13" s="46"/>
      <c r="RFB13" s="46"/>
      <c r="RFC13" s="46"/>
      <c r="RFD13" s="46"/>
      <c r="RFE13" s="46"/>
      <c r="RFF13" s="46"/>
      <c r="RFG13" s="46"/>
      <c r="RFH13" s="46"/>
      <c r="RFI13" s="46"/>
      <c r="RFJ13" s="46"/>
      <c r="RFK13" s="46"/>
      <c r="RFL13" s="46"/>
      <c r="RFM13" s="46"/>
      <c r="RFN13" s="46"/>
      <c r="RFO13" s="46"/>
      <c r="RFP13" s="46"/>
      <c r="RFQ13" s="46"/>
      <c r="RFR13" s="46"/>
      <c r="RFS13" s="46"/>
      <c r="RFT13" s="46"/>
      <c r="RFU13" s="46"/>
      <c r="RFV13" s="46"/>
      <c r="RFW13" s="46"/>
      <c r="RFX13" s="46"/>
      <c r="RFY13" s="46"/>
      <c r="RFZ13" s="46"/>
      <c r="RGA13" s="46"/>
      <c r="RGB13" s="46"/>
      <c r="RGC13" s="46"/>
      <c r="RGD13" s="46"/>
      <c r="RGE13" s="46"/>
      <c r="RGF13" s="46"/>
      <c r="RGG13" s="46"/>
      <c r="RGH13" s="46"/>
      <c r="RGI13" s="46"/>
      <c r="RGJ13" s="46"/>
      <c r="RGK13" s="46"/>
      <c r="RGL13" s="46"/>
      <c r="RGM13" s="46"/>
      <c r="RGN13" s="46"/>
      <c r="RGO13" s="46"/>
      <c r="RGP13" s="46"/>
      <c r="RGQ13" s="46"/>
      <c r="RGR13" s="46"/>
      <c r="RGS13" s="46"/>
      <c r="RGT13" s="46"/>
      <c r="RGU13" s="46"/>
      <c r="RGV13" s="46"/>
      <c r="RGW13" s="46"/>
      <c r="RGX13" s="46"/>
      <c r="RGY13" s="46"/>
      <c r="RGZ13" s="46"/>
      <c r="RHA13" s="46"/>
      <c r="RHB13" s="46"/>
      <c r="RHC13" s="46"/>
      <c r="RHD13" s="46"/>
      <c r="RHE13" s="46"/>
      <c r="RHF13" s="46"/>
      <c r="RHG13" s="46"/>
      <c r="RHH13" s="46"/>
      <c r="RHI13" s="46"/>
      <c r="RHJ13" s="46"/>
      <c r="RHK13" s="46"/>
      <c r="RHL13" s="46"/>
      <c r="RHM13" s="46"/>
      <c r="RHN13" s="46"/>
      <c r="RHO13" s="46"/>
      <c r="RHP13" s="46"/>
      <c r="RHQ13" s="46"/>
      <c r="RHR13" s="46"/>
      <c r="RHS13" s="46"/>
      <c r="RHT13" s="46"/>
      <c r="RHU13" s="46"/>
      <c r="RHV13" s="46"/>
      <c r="RHW13" s="46"/>
      <c r="RHX13" s="46"/>
      <c r="RHY13" s="46"/>
      <c r="RHZ13" s="46"/>
      <c r="RIA13" s="46"/>
      <c r="RIB13" s="46"/>
      <c r="RIC13" s="46"/>
      <c r="RID13" s="46"/>
      <c r="RIE13" s="46"/>
      <c r="RIF13" s="46"/>
      <c r="RIG13" s="46"/>
      <c r="RIH13" s="46"/>
      <c r="RII13" s="46"/>
      <c r="RIJ13" s="46"/>
      <c r="RIK13" s="46"/>
      <c r="RIL13" s="46"/>
      <c r="RIM13" s="46"/>
      <c r="RIN13" s="46"/>
      <c r="RIO13" s="46"/>
      <c r="RIP13" s="46"/>
      <c r="RIQ13" s="46"/>
      <c r="RIR13" s="46"/>
      <c r="RIS13" s="46"/>
      <c r="RIT13" s="46"/>
      <c r="RIU13" s="46"/>
      <c r="RIV13" s="46"/>
      <c r="RIW13" s="46"/>
      <c r="RIX13" s="46"/>
      <c r="RIY13" s="46"/>
      <c r="RIZ13" s="46"/>
      <c r="RJA13" s="46"/>
      <c r="RJB13" s="46"/>
      <c r="RJC13" s="46"/>
      <c r="RJD13" s="46"/>
      <c r="RJE13" s="46"/>
      <c r="RJF13" s="46"/>
      <c r="RJG13" s="46"/>
      <c r="RJH13" s="46"/>
      <c r="RJI13" s="46"/>
      <c r="RJJ13" s="46"/>
      <c r="RJK13" s="46"/>
      <c r="RJL13" s="46"/>
      <c r="RJM13" s="46"/>
      <c r="RJN13" s="46"/>
      <c r="RJO13" s="46"/>
      <c r="RJP13" s="46"/>
      <c r="RJQ13" s="46"/>
      <c r="RJR13" s="46"/>
      <c r="RJS13" s="46"/>
      <c r="RJT13" s="46"/>
      <c r="RJU13" s="46"/>
      <c r="RJV13" s="46"/>
      <c r="RJW13" s="46"/>
      <c r="RJX13" s="46"/>
      <c r="RJY13" s="46"/>
      <c r="RJZ13" s="46"/>
      <c r="RKA13" s="46"/>
      <c r="RKB13" s="46"/>
      <c r="RKC13" s="46"/>
      <c r="RKD13" s="46"/>
      <c r="RKE13" s="46"/>
      <c r="RKF13" s="46"/>
      <c r="RKG13" s="46"/>
      <c r="RKH13" s="46"/>
      <c r="RKI13" s="46"/>
      <c r="RKJ13" s="46"/>
      <c r="RKK13" s="46"/>
      <c r="RKL13" s="46"/>
      <c r="RKM13" s="46"/>
      <c r="RKN13" s="46"/>
      <c r="RKO13" s="46"/>
      <c r="RKP13" s="46"/>
      <c r="RKQ13" s="46"/>
      <c r="RKR13" s="46"/>
      <c r="RKS13" s="46"/>
      <c r="RKT13" s="46"/>
      <c r="RKU13" s="46"/>
      <c r="RKV13" s="46"/>
      <c r="RKW13" s="46"/>
      <c r="RKX13" s="46"/>
      <c r="RKY13" s="46"/>
      <c r="RKZ13" s="46"/>
      <c r="RLA13" s="46"/>
      <c r="RLB13" s="46"/>
      <c r="RLC13" s="46"/>
      <c r="RLD13" s="46"/>
      <c r="RLE13" s="46"/>
      <c r="RLF13" s="46"/>
      <c r="RLG13" s="46"/>
      <c r="RLH13" s="46"/>
      <c r="RLI13" s="46"/>
      <c r="RLJ13" s="46"/>
      <c r="RLK13" s="46"/>
      <c r="RLL13" s="46"/>
      <c r="RLM13" s="46"/>
      <c r="RLN13" s="46"/>
      <c r="RLO13" s="46"/>
      <c r="RLP13" s="46"/>
      <c r="RLQ13" s="46"/>
      <c r="RLR13" s="46"/>
      <c r="RLS13" s="46"/>
      <c r="RLT13" s="46"/>
      <c r="RLU13" s="46"/>
      <c r="RLV13" s="46"/>
      <c r="RLW13" s="46"/>
      <c r="RLX13" s="46"/>
      <c r="RLY13" s="46"/>
      <c r="RLZ13" s="46"/>
      <c r="RMA13" s="46"/>
      <c r="RMB13" s="46"/>
      <c r="RMC13" s="46"/>
      <c r="RMD13" s="46"/>
      <c r="RME13" s="46"/>
      <c r="RMF13" s="46"/>
      <c r="RMG13" s="46"/>
      <c r="RMH13" s="46"/>
      <c r="RMI13" s="46"/>
      <c r="RMJ13" s="46"/>
      <c r="RMK13" s="46"/>
      <c r="RML13" s="46"/>
      <c r="RMM13" s="46"/>
      <c r="RMN13" s="46"/>
      <c r="RMO13" s="46"/>
      <c r="RMP13" s="46"/>
      <c r="RMQ13" s="46"/>
      <c r="RMR13" s="46"/>
      <c r="RMS13" s="46"/>
      <c r="RMT13" s="46"/>
      <c r="RMU13" s="46"/>
      <c r="RMV13" s="46"/>
      <c r="RMW13" s="46"/>
      <c r="RMX13" s="46"/>
      <c r="RMY13" s="46"/>
      <c r="RMZ13" s="46"/>
      <c r="RNA13" s="46"/>
      <c r="RNB13" s="46"/>
      <c r="RNC13" s="46"/>
      <c r="RND13" s="46"/>
      <c r="RNE13" s="46"/>
      <c r="RNF13" s="46"/>
      <c r="RNG13" s="46"/>
      <c r="RNH13" s="46"/>
      <c r="RNI13" s="46"/>
      <c r="RNJ13" s="46"/>
      <c r="RNK13" s="46"/>
      <c r="RNL13" s="46"/>
      <c r="RNM13" s="46"/>
      <c r="RNN13" s="46"/>
      <c r="RNO13" s="46"/>
      <c r="RNP13" s="46"/>
      <c r="RNQ13" s="46"/>
      <c r="RNR13" s="46"/>
      <c r="RNS13" s="46"/>
      <c r="RNT13" s="46"/>
      <c r="RNU13" s="46"/>
      <c r="RNV13" s="46"/>
      <c r="RNW13" s="46"/>
      <c r="RNX13" s="46"/>
      <c r="RNY13" s="46"/>
      <c r="RNZ13" s="46"/>
      <c r="ROA13" s="46"/>
      <c r="ROB13" s="46"/>
      <c r="ROC13" s="46"/>
      <c r="ROD13" s="46"/>
      <c r="ROE13" s="46"/>
      <c r="ROF13" s="46"/>
      <c r="ROG13" s="46"/>
      <c r="ROH13" s="46"/>
      <c r="ROI13" s="46"/>
      <c r="ROJ13" s="46"/>
      <c r="ROK13" s="46"/>
      <c r="ROL13" s="46"/>
      <c r="ROM13" s="46"/>
      <c r="RON13" s="46"/>
      <c r="ROO13" s="46"/>
      <c r="ROP13" s="46"/>
      <c r="ROQ13" s="46"/>
      <c r="ROR13" s="46"/>
      <c r="ROS13" s="46"/>
      <c r="ROT13" s="46"/>
      <c r="ROU13" s="46"/>
      <c r="ROV13" s="46"/>
      <c r="ROW13" s="46"/>
      <c r="ROX13" s="46"/>
      <c r="ROY13" s="46"/>
      <c r="ROZ13" s="46"/>
      <c r="RPA13" s="46"/>
      <c r="RPB13" s="46"/>
      <c r="RPC13" s="46"/>
      <c r="RPD13" s="46"/>
      <c r="RPE13" s="46"/>
      <c r="RPF13" s="46"/>
      <c r="RPG13" s="46"/>
      <c r="RPH13" s="46"/>
      <c r="RPI13" s="46"/>
      <c r="RPJ13" s="46"/>
      <c r="RPK13" s="46"/>
      <c r="RPL13" s="46"/>
      <c r="RPM13" s="46"/>
      <c r="RPN13" s="46"/>
      <c r="RPO13" s="46"/>
      <c r="RPP13" s="46"/>
      <c r="RPQ13" s="46"/>
      <c r="RPR13" s="46"/>
      <c r="RPS13" s="46"/>
      <c r="RPT13" s="46"/>
      <c r="RPU13" s="46"/>
      <c r="RPV13" s="46"/>
      <c r="RPW13" s="46"/>
      <c r="RPX13" s="46"/>
      <c r="RPY13" s="46"/>
      <c r="RPZ13" s="46"/>
      <c r="RQA13" s="46"/>
      <c r="RQB13" s="46"/>
      <c r="RQC13" s="46"/>
      <c r="RQD13" s="46"/>
      <c r="RQE13" s="46"/>
      <c r="RQF13" s="46"/>
      <c r="RQG13" s="46"/>
      <c r="RQH13" s="46"/>
      <c r="RQI13" s="46"/>
      <c r="RQJ13" s="46"/>
      <c r="RQK13" s="46"/>
      <c r="RQL13" s="46"/>
      <c r="RQM13" s="46"/>
      <c r="RQN13" s="46"/>
      <c r="RQO13" s="46"/>
      <c r="RQP13" s="46"/>
      <c r="RQQ13" s="46"/>
      <c r="RQR13" s="46"/>
      <c r="RQS13" s="46"/>
      <c r="RQT13" s="46"/>
      <c r="RQU13" s="46"/>
      <c r="RQV13" s="46"/>
      <c r="RQW13" s="46"/>
      <c r="RQX13" s="46"/>
      <c r="RQY13" s="46"/>
      <c r="RQZ13" s="46"/>
      <c r="RRA13" s="46"/>
      <c r="RRB13" s="46"/>
      <c r="RRC13" s="46"/>
      <c r="RRD13" s="46"/>
      <c r="RRE13" s="46"/>
      <c r="RRF13" s="46"/>
      <c r="RRG13" s="46"/>
      <c r="RRH13" s="46"/>
      <c r="RRI13" s="46"/>
      <c r="RRJ13" s="46"/>
      <c r="RRK13" s="46"/>
      <c r="RRL13" s="46"/>
      <c r="RRM13" s="46"/>
      <c r="RRN13" s="46"/>
      <c r="RRO13" s="46"/>
      <c r="RRP13" s="46"/>
      <c r="RRQ13" s="46"/>
      <c r="RRR13" s="46"/>
      <c r="RRS13" s="46"/>
      <c r="RRT13" s="46"/>
      <c r="RRU13" s="46"/>
      <c r="RRV13" s="46"/>
      <c r="RRW13" s="46"/>
      <c r="RRX13" s="46"/>
      <c r="RRY13" s="46"/>
      <c r="RRZ13" s="46"/>
      <c r="RSA13" s="46"/>
      <c r="RSB13" s="46"/>
      <c r="RSC13" s="46"/>
      <c r="RSD13" s="46"/>
      <c r="RSE13" s="46"/>
      <c r="RSF13" s="46"/>
      <c r="RSG13" s="46"/>
      <c r="RSH13" s="46"/>
      <c r="RSI13" s="46"/>
      <c r="RSJ13" s="46"/>
      <c r="RSK13" s="46"/>
      <c r="RSL13" s="46"/>
      <c r="RSM13" s="46"/>
      <c r="RSN13" s="46"/>
      <c r="RSO13" s="46"/>
      <c r="RSP13" s="46"/>
      <c r="RSQ13" s="46"/>
      <c r="RSR13" s="46"/>
      <c r="RSS13" s="46"/>
      <c r="RST13" s="46"/>
      <c r="RSU13" s="46"/>
      <c r="RSV13" s="46"/>
      <c r="RSW13" s="46"/>
      <c r="RSX13" s="46"/>
      <c r="RSY13" s="46"/>
      <c r="RSZ13" s="46"/>
      <c r="RTA13" s="46"/>
      <c r="RTB13" s="46"/>
      <c r="RTC13" s="46"/>
      <c r="RTD13" s="46"/>
      <c r="RTE13" s="46"/>
      <c r="RTF13" s="46"/>
      <c r="RTG13" s="46"/>
      <c r="RTH13" s="46"/>
      <c r="RTI13" s="46"/>
      <c r="RTJ13" s="46"/>
      <c r="RTK13" s="46"/>
      <c r="RTL13" s="46"/>
      <c r="RTM13" s="46"/>
      <c r="RTN13" s="46"/>
      <c r="RTO13" s="46"/>
      <c r="RTP13" s="46"/>
      <c r="RTQ13" s="46"/>
      <c r="RTR13" s="46"/>
      <c r="RTS13" s="46"/>
      <c r="RTT13" s="46"/>
      <c r="RTU13" s="46"/>
      <c r="RTV13" s="46"/>
      <c r="RTW13" s="46"/>
      <c r="RTX13" s="46"/>
      <c r="RTY13" s="46"/>
      <c r="RTZ13" s="46"/>
      <c r="RUA13" s="46"/>
      <c r="RUB13" s="46"/>
      <c r="RUC13" s="46"/>
      <c r="RUD13" s="46"/>
      <c r="RUE13" s="46"/>
      <c r="RUF13" s="46"/>
      <c r="RUG13" s="46"/>
      <c r="RUH13" s="46"/>
      <c r="RUI13" s="46"/>
      <c r="RUJ13" s="46"/>
      <c r="RUK13" s="46"/>
      <c r="RUL13" s="46"/>
      <c r="RUM13" s="46"/>
      <c r="RUN13" s="46"/>
      <c r="RUO13" s="46"/>
      <c r="RUP13" s="46"/>
      <c r="RUQ13" s="46"/>
      <c r="RUR13" s="46"/>
      <c r="RUS13" s="46"/>
      <c r="RUT13" s="46"/>
      <c r="RUU13" s="46"/>
      <c r="RUV13" s="46"/>
      <c r="RUW13" s="46"/>
      <c r="RUX13" s="46"/>
      <c r="RUY13" s="46"/>
      <c r="RUZ13" s="46"/>
      <c r="RVA13" s="46"/>
      <c r="RVB13" s="46"/>
      <c r="RVC13" s="46"/>
      <c r="RVD13" s="46"/>
      <c r="RVE13" s="46"/>
      <c r="RVF13" s="46"/>
      <c r="RVG13" s="46"/>
      <c r="RVH13" s="46"/>
      <c r="RVI13" s="46"/>
      <c r="RVJ13" s="46"/>
      <c r="RVK13" s="46"/>
      <c r="RVL13" s="46"/>
      <c r="RVM13" s="46"/>
      <c r="RVN13" s="46"/>
      <c r="RVO13" s="46"/>
      <c r="RVP13" s="46"/>
      <c r="RVQ13" s="46"/>
      <c r="RVR13" s="46"/>
      <c r="RVS13" s="46"/>
      <c r="RVT13" s="46"/>
      <c r="RVU13" s="46"/>
      <c r="RVV13" s="46"/>
      <c r="RVW13" s="46"/>
      <c r="RVX13" s="46"/>
      <c r="RVY13" s="46"/>
      <c r="RVZ13" s="46"/>
      <c r="RWA13" s="46"/>
      <c r="RWB13" s="46"/>
      <c r="RWC13" s="46"/>
      <c r="RWD13" s="46"/>
      <c r="RWE13" s="46"/>
      <c r="RWF13" s="46"/>
      <c r="RWG13" s="46"/>
      <c r="RWH13" s="46"/>
      <c r="RWI13" s="46"/>
      <c r="RWJ13" s="46"/>
      <c r="RWK13" s="46"/>
      <c r="RWL13" s="46"/>
      <c r="RWM13" s="46"/>
      <c r="RWN13" s="46"/>
      <c r="RWO13" s="46"/>
      <c r="RWP13" s="46"/>
      <c r="RWQ13" s="46"/>
      <c r="RWR13" s="46"/>
      <c r="RWS13" s="46"/>
      <c r="RWT13" s="46"/>
      <c r="RWU13" s="46"/>
      <c r="RWV13" s="46"/>
      <c r="RWW13" s="46"/>
      <c r="RWX13" s="46"/>
      <c r="RWY13" s="46"/>
      <c r="RWZ13" s="46"/>
      <c r="RXA13" s="46"/>
      <c r="RXB13" s="46"/>
      <c r="RXC13" s="46"/>
      <c r="RXD13" s="46"/>
      <c r="RXE13" s="46"/>
      <c r="RXF13" s="46"/>
      <c r="RXG13" s="46"/>
      <c r="RXH13" s="46"/>
      <c r="RXI13" s="46"/>
      <c r="RXJ13" s="46"/>
      <c r="RXK13" s="46"/>
      <c r="RXL13" s="46"/>
      <c r="RXM13" s="46"/>
      <c r="RXN13" s="46"/>
      <c r="RXO13" s="46"/>
      <c r="RXP13" s="46"/>
      <c r="RXQ13" s="46"/>
      <c r="RXR13" s="46"/>
      <c r="RXS13" s="46"/>
      <c r="RXT13" s="46"/>
      <c r="RXU13" s="46"/>
      <c r="RXV13" s="46"/>
      <c r="RXW13" s="46"/>
      <c r="RXX13" s="46"/>
      <c r="RXY13" s="46"/>
      <c r="RXZ13" s="46"/>
      <c r="RYA13" s="46"/>
      <c r="RYB13" s="46"/>
      <c r="RYC13" s="46"/>
      <c r="RYD13" s="46"/>
      <c r="RYE13" s="46"/>
      <c r="RYF13" s="46"/>
      <c r="RYG13" s="46"/>
      <c r="RYH13" s="46"/>
      <c r="RYI13" s="46"/>
      <c r="RYJ13" s="46"/>
      <c r="RYK13" s="46"/>
      <c r="RYL13" s="46"/>
      <c r="RYM13" s="46"/>
      <c r="RYN13" s="46"/>
      <c r="RYO13" s="46"/>
      <c r="RYP13" s="46"/>
      <c r="RYQ13" s="46"/>
      <c r="RYR13" s="46"/>
      <c r="RYS13" s="46"/>
      <c r="RYT13" s="46"/>
      <c r="RYU13" s="46"/>
      <c r="RYV13" s="46"/>
      <c r="RYW13" s="46"/>
      <c r="RYX13" s="46"/>
      <c r="RYY13" s="46"/>
      <c r="RYZ13" s="46"/>
      <c r="RZA13" s="46"/>
      <c r="RZB13" s="46"/>
      <c r="RZC13" s="46"/>
      <c r="RZD13" s="46"/>
      <c r="RZE13" s="46"/>
      <c r="RZF13" s="46"/>
      <c r="RZG13" s="46"/>
      <c r="RZH13" s="46"/>
      <c r="RZI13" s="46"/>
      <c r="RZJ13" s="46"/>
      <c r="RZK13" s="46"/>
      <c r="RZL13" s="46"/>
      <c r="RZM13" s="46"/>
      <c r="RZN13" s="46"/>
      <c r="RZO13" s="46"/>
      <c r="RZP13" s="46"/>
      <c r="RZQ13" s="46"/>
      <c r="RZR13" s="46"/>
      <c r="RZS13" s="46"/>
      <c r="RZT13" s="46"/>
      <c r="RZU13" s="46"/>
      <c r="RZV13" s="46"/>
      <c r="RZW13" s="46"/>
      <c r="RZX13" s="46"/>
      <c r="RZY13" s="46"/>
      <c r="RZZ13" s="46"/>
      <c r="SAA13" s="46"/>
      <c r="SAB13" s="46"/>
      <c r="SAC13" s="46"/>
      <c r="SAD13" s="46"/>
      <c r="SAE13" s="46"/>
      <c r="SAF13" s="46"/>
      <c r="SAG13" s="46"/>
      <c r="SAH13" s="46"/>
      <c r="SAI13" s="46"/>
      <c r="SAJ13" s="46"/>
      <c r="SAK13" s="46"/>
      <c r="SAL13" s="46"/>
      <c r="SAM13" s="46"/>
      <c r="SAN13" s="46"/>
      <c r="SAO13" s="46"/>
      <c r="SAP13" s="46"/>
      <c r="SAQ13" s="46"/>
      <c r="SAR13" s="46"/>
      <c r="SAS13" s="46"/>
      <c r="SAT13" s="46"/>
      <c r="SAU13" s="46"/>
      <c r="SAV13" s="46"/>
      <c r="SAW13" s="46"/>
      <c r="SAX13" s="46"/>
      <c r="SAY13" s="46"/>
      <c r="SAZ13" s="46"/>
      <c r="SBA13" s="46"/>
      <c r="SBB13" s="46"/>
      <c r="SBC13" s="46"/>
      <c r="SBD13" s="46"/>
      <c r="SBE13" s="46"/>
      <c r="SBF13" s="46"/>
      <c r="SBG13" s="46"/>
      <c r="SBH13" s="46"/>
      <c r="SBI13" s="46"/>
      <c r="SBJ13" s="46"/>
      <c r="SBK13" s="46"/>
      <c r="SBL13" s="46"/>
      <c r="SBM13" s="46"/>
      <c r="SBN13" s="46"/>
      <c r="SBO13" s="46"/>
      <c r="SBP13" s="46"/>
      <c r="SBQ13" s="46"/>
      <c r="SBR13" s="46"/>
      <c r="SBS13" s="46"/>
      <c r="SBT13" s="46"/>
      <c r="SBU13" s="46"/>
      <c r="SBV13" s="46"/>
      <c r="SBW13" s="46"/>
      <c r="SBX13" s="46"/>
      <c r="SBY13" s="46"/>
      <c r="SBZ13" s="46"/>
      <c r="SCA13" s="46"/>
      <c r="SCB13" s="46"/>
      <c r="SCC13" s="46"/>
      <c r="SCD13" s="46"/>
      <c r="SCE13" s="46"/>
      <c r="SCF13" s="46"/>
      <c r="SCG13" s="46"/>
      <c r="SCH13" s="46"/>
      <c r="SCI13" s="46"/>
      <c r="SCJ13" s="46"/>
      <c r="SCK13" s="46"/>
      <c r="SCL13" s="46"/>
      <c r="SCM13" s="46"/>
      <c r="SCN13" s="46"/>
      <c r="SCO13" s="46"/>
      <c r="SCP13" s="46"/>
      <c r="SCQ13" s="46"/>
      <c r="SCR13" s="46"/>
      <c r="SCS13" s="46"/>
      <c r="SCT13" s="46"/>
      <c r="SCU13" s="46"/>
      <c r="SCV13" s="46"/>
      <c r="SCW13" s="46"/>
      <c r="SCX13" s="46"/>
      <c r="SCY13" s="46"/>
      <c r="SCZ13" s="46"/>
      <c r="SDA13" s="46"/>
      <c r="SDB13" s="46"/>
      <c r="SDC13" s="46"/>
      <c r="SDD13" s="46"/>
      <c r="SDE13" s="46"/>
      <c r="SDF13" s="46"/>
      <c r="SDG13" s="46"/>
      <c r="SDH13" s="46"/>
      <c r="SDI13" s="46"/>
      <c r="SDJ13" s="46"/>
      <c r="SDK13" s="46"/>
      <c r="SDL13" s="46"/>
      <c r="SDM13" s="46"/>
      <c r="SDN13" s="46"/>
      <c r="SDO13" s="46"/>
      <c r="SDP13" s="46"/>
      <c r="SDQ13" s="46"/>
      <c r="SDR13" s="46"/>
      <c r="SDS13" s="46"/>
      <c r="SDT13" s="46"/>
      <c r="SDU13" s="46"/>
      <c r="SDV13" s="46"/>
      <c r="SDW13" s="46"/>
      <c r="SDX13" s="46"/>
      <c r="SDY13" s="46"/>
      <c r="SDZ13" s="46"/>
      <c r="SEA13" s="46"/>
      <c r="SEB13" s="46"/>
      <c r="SEC13" s="46"/>
      <c r="SED13" s="46"/>
      <c r="SEE13" s="46"/>
      <c r="SEF13" s="46"/>
      <c r="SEG13" s="46"/>
      <c r="SEH13" s="46"/>
      <c r="SEI13" s="46"/>
      <c r="SEJ13" s="46"/>
      <c r="SEK13" s="46"/>
      <c r="SEL13" s="46"/>
      <c r="SEM13" s="46"/>
      <c r="SEN13" s="46"/>
      <c r="SEO13" s="46"/>
      <c r="SEP13" s="46"/>
      <c r="SEQ13" s="46"/>
      <c r="SER13" s="46"/>
      <c r="SES13" s="46"/>
      <c r="SET13" s="46"/>
      <c r="SEU13" s="46"/>
      <c r="SEV13" s="46"/>
      <c r="SEW13" s="46"/>
      <c r="SEX13" s="46"/>
      <c r="SEY13" s="46"/>
      <c r="SEZ13" s="46"/>
      <c r="SFA13" s="46"/>
      <c r="SFB13" s="46"/>
      <c r="SFC13" s="46"/>
      <c r="SFD13" s="46"/>
      <c r="SFE13" s="46"/>
      <c r="SFF13" s="46"/>
      <c r="SFG13" s="46"/>
      <c r="SFH13" s="46"/>
      <c r="SFI13" s="46"/>
      <c r="SFJ13" s="46"/>
      <c r="SFK13" s="46"/>
      <c r="SFL13" s="46"/>
      <c r="SFM13" s="46"/>
      <c r="SFN13" s="46"/>
      <c r="SFO13" s="46"/>
      <c r="SFP13" s="46"/>
      <c r="SFQ13" s="46"/>
      <c r="SFR13" s="46"/>
      <c r="SFS13" s="46"/>
      <c r="SFT13" s="46"/>
      <c r="SFU13" s="46"/>
      <c r="SFV13" s="46"/>
      <c r="SFW13" s="46"/>
      <c r="SFX13" s="46"/>
      <c r="SFY13" s="46"/>
      <c r="SFZ13" s="46"/>
      <c r="SGA13" s="46"/>
      <c r="SGB13" s="46"/>
      <c r="SGC13" s="46"/>
      <c r="SGD13" s="46"/>
      <c r="SGE13" s="46"/>
      <c r="SGF13" s="46"/>
      <c r="SGG13" s="46"/>
      <c r="SGH13" s="46"/>
      <c r="SGI13" s="46"/>
      <c r="SGJ13" s="46"/>
      <c r="SGK13" s="46"/>
      <c r="SGL13" s="46"/>
      <c r="SGM13" s="46"/>
      <c r="SGN13" s="46"/>
      <c r="SGO13" s="46"/>
      <c r="SGP13" s="46"/>
      <c r="SGQ13" s="46"/>
      <c r="SGR13" s="46"/>
      <c r="SGS13" s="46"/>
      <c r="SGT13" s="46"/>
      <c r="SGU13" s="46"/>
      <c r="SGV13" s="46"/>
      <c r="SGW13" s="46"/>
      <c r="SGX13" s="46"/>
      <c r="SGY13" s="46"/>
      <c r="SGZ13" s="46"/>
      <c r="SHA13" s="46"/>
      <c r="SHB13" s="46"/>
      <c r="SHC13" s="46"/>
      <c r="SHD13" s="46"/>
      <c r="SHE13" s="46"/>
      <c r="SHF13" s="46"/>
      <c r="SHG13" s="46"/>
      <c r="SHH13" s="46"/>
      <c r="SHI13" s="46"/>
      <c r="SHJ13" s="46"/>
      <c r="SHK13" s="46"/>
      <c r="SHL13" s="46"/>
      <c r="SHM13" s="46"/>
      <c r="SHN13" s="46"/>
      <c r="SHO13" s="46"/>
      <c r="SHP13" s="46"/>
      <c r="SHQ13" s="46"/>
      <c r="SHR13" s="46"/>
      <c r="SHS13" s="46"/>
      <c r="SHT13" s="46"/>
      <c r="SHU13" s="46"/>
      <c r="SHV13" s="46"/>
      <c r="SHW13" s="46"/>
      <c r="SHX13" s="46"/>
      <c r="SHY13" s="46"/>
      <c r="SHZ13" s="46"/>
      <c r="SIA13" s="46"/>
      <c r="SIB13" s="46"/>
      <c r="SIC13" s="46"/>
      <c r="SID13" s="46"/>
      <c r="SIE13" s="46"/>
      <c r="SIF13" s="46"/>
      <c r="SIG13" s="46"/>
      <c r="SIH13" s="46"/>
      <c r="SII13" s="46"/>
      <c r="SIJ13" s="46"/>
      <c r="SIK13" s="46"/>
      <c r="SIL13" s="46"/>
      <c r="SIM13" s="46"/>
      <c r="SIN13" s="46"/>
      <c r="SIO13" s="46"/>
      <c r="SIP13" s="46"/>
      <c r="SIQ13" s="46"/>
      <c r="SIR13" s="46"/>
      <c r="SIS13" s="46"/>
      <c r="SIT13" s="46"/>
      <c r="SIU13" s="46"/>
      <c r="SIV13" s="46"/>
      <c r="SIW13" s="46"/>
      <c r="SIX13" s="46"/>
      <c r="SIY13" s="46"/>
      <c r="SIZ13" s="46"/>
      <c r="SJA13" s="46"/>
      <c r="SJB13" s="46"/>
      <c r="SJC13" s="46"/>
      <c r="SJD13" s="46"/>
      <c r="SJE13" s="46"/>
      <c r="SJF13" s="46"/>
      <c r="SJG13" s="46"/>
      <c r="SJH13" s="46"/>
      <c r="SJI13" s="46"/>
      <c r="SJJ13" s="46"/>
      <c r="SJK13" s="46"/>
      <c r="SJL13" s="46"/>
      <c r="SJM13" s="46"/>
      <c r="SJN13" s="46"/>
      <c r="SJO13" s="46"/>
      <c r="SJP13" s="46"/>
      <c r="SJQ13" s="46"/>
      <c r="SJR13" s="46"/>
      <c r="SJS13" s="46"/>
      <c r="SJT13" s="46"/>
      <c r="SJU13" s="46"/>
      <c r="SJV13" s="46"/>
      <c r="SJW13" s="46"/>
      <c r="SJX13" s="46"/>
      <c r="SJY13" s="46"/>
      <c r="SJZ13" s="46"/>
      <c r="SKA13" s="46"/>
      <c r="SKB13" s="46"/>
      <c r="SKC13" s="46"/>
      <c r="SKD13" s="46"/>
      <c r="SKE13" s="46"/>
      <c r="SKF13" s="46"/>
      <c r="SKG13" s="46"/>
      <c r="SKH13" s="46"/>
      <c r="SKI13" s="46"/>
      <c r="SKJ13" s="46"/>
      <c r="SKK13" s="46"/>
      <c r="SKL13" s="46"/>
      <c r="SKM13" s="46"/>
      <c r="SKN13" s="46"/>
      <c r="SKO13" s="46"/>
      <c r="SKP13" s="46"/>
      <c r="SKQ13" s="46"/>
      <c r="SKR13" s="46"/>
      <c r="SKS13" s="46"/>
      <c r="SKT13" s="46"/>
      <c r="SKU13" s="46"/>
      <c r="SKV13" s="46"/>
      <c r="SKW13" s="46"/>
      <c r="SKX13" s="46"/>
      <c r="SKY13" s="46"/>
      <c r="SKZ13" s="46"/>
      <c r="SLA13" s="46"/>
      <c r="SLB13" s="46"/>
      <c r="SLC13" s="46"/>
      <c r="SLD13" s="46"/>
      <c r="SLE13" s="46"/>
      <c r="SLF13" s="46"/>
      <c r="SLG13" s="46"/>
      <c r="SLH13" s="46"/>
      <c r="SLI13" s="46"/>
      <c r="SLJ13" s="46"/>
      <c r="SLK13" s="46"/>
      <c r="SLL13" s="46"/>
      <c r="SLM13" s="46"/>
      <c r="SLN13" s="46"/>
      <c r="SLO13" s="46"/>
      <c r="SLP13" s="46"/>
      <c r="SLQ13" s="46"/>
      <c r="SLR13" s="46"/>
      <c r="SLS13" s="46"/>
      <c r="SLT13" s="46"/>
      <c r="SLU13" s="46"/>
      <c r="SLV13" s="46"/>
      <c r="SLW13" s="46"/>
      <c r="SLX13" s="46"/>
      <c r="SLY13" s="46"/>
      <c r="SLZ13" s="46"/>
      <c r="SMA13" s="46"/>
      <c r="SMB13" s="46"/>
      <c r="SMC13" s="46"/>
      <c r="SMD13" s="46"/>
      <c r="SME13" s="46"/>
      <c r="SMF13" s="46"/>
      <c r="SMG13" s="46"/>
      <c r="SMH13" s="46"/>
      <c r="SMI13" s="46"/>
      <c r="SMJ13" s="46"/>
      <c r="SMK13" s="46"/>
      <c r="SML13" s="46"/>
      <c r="SMM13" s="46"/>
      <c r="SMN13" s="46"/>
      <c r="SMO13" s="46"/>
      <c r="SMP13" s="46"/>
      <c r="SMQ13" s="46"/>
      <c r="SMR13" s="46"/>
      <c r="SMS13" s="46"/>
      <c r="SMT13" s="46"/>
      <c r="SMU13" s="46"/>
      <c r="SMV13" s="46"/>
      <c r="SMW13" s="46"/>
      <c r="SMX13" s="46"/>
      <c r="SMY13" s="46"/>
      <c r="SMZ13" s="46"/>
      <c r="SNA13" s="46"/>
      <c r="SNB13" s="46"/>
      <c r="SNC13" s="46"/>
      <c r="SND13" s="46"/>
      <c r="SNE13" s="46"/>
      <c r="SNF13" s="46"/>
      <c r="SNG13" s="46"/>
      <c r="SNH13" s="46"/>
      <c r="SNI13" s="46"/>
      <c r="SNJ13" s="46"/>
      <c r="SNK13" s="46"/>
      <c r="SNL13" s="46"/>
      <c r="SNM13" s="46"/>
      <c r="SNN13" s="46"/>
      <c r="SNO13" s="46"/>
      <c r="SNP13" s="46"/>
      <c r="SNQ13" s="46"/>
      <c r="SNR13" s="46"/>
      <c r="SNS13" s="46"/>
      <c r="SNT13" s="46"/>
      <c r="SNU13" s="46"/>
      <c r="SNV13" s="46"/>
      <c r="SNW13" s="46"/>
      <c r="SNX13" s="46"/>
      <c r="SNY13" s="46"/>
      <c r="SNZ13" s="46"/>
      <c r="SOA13" s="46"/>
      <c r="SOB13" s="46"/>
      <c r="SOC13" s="46"/>
      <c r="SOD13" s="46"/>
      <c r="SOE13" s="46"/>
      <c r="SOF13" s="46"/>
      <c r="SOG13" s="46"/>
      <c r="SOH13" s="46"/>
      <c r="SOI13" s="46"/>
      <c r="SOJ13" s="46"/>
      <c r="SOK13" s="46"/>
      <c r="SOL13" s="46"/>
      <c r="SOM13" s="46"/>
      <c r="SON13" s="46"/>
      <c r="SOO13" s="46"/>
      <c r="SOP13" s="46"/>
      <c r="SOQ13" s="46"/>
      <c r="SOR13" s="46"/>
      <c r="SOS13" s="46"/>
      <c r="SOT13" s="46"/>
      <c r="SOU13" s="46"/>
      <c r="SOV13" s="46"/>
      <c r="SOW13" s="46"/>
      <c r="SOX13" s="46"/>
      <c r="SOY13" s="46"/>
      <c r="SOZ13" s="46"/>
      <c r="SPA13" s="46"/>
      <c r="SPB13" s="46"/>
      <c r="SPC13" s="46"/>
      <c r="SPD13" s="46"/>
      <c r="SPE13" s="46"/>
      <c r="SPF13" s="46"/>
      <c r="SPG13" s="46"/>
      <c r="SPH13" s="46"/>
      <c r="SPI13" s="46"/>
      <c r="SPJ13" s="46"/>
      <c r="SPK13" s="46"/>
      <c r="SPL13" s="46"/>
      <c r="SPM13" s="46"/>
      <c r="SPN13" s="46"/>
      <c r="SPO13" s="46"/>
      <c r="SPP13" s="46"/>
      <c r="SPQ13" s="46"/>
      <c r="SPR13" s="46"/>
      <c r="SPS13" s="46"/>
      <c r="SPT13" s="46"/>
      <c r="SPU13" s="46"/>
      <c r="SPV13" s="46"/>
      <c r="SPW13" s="46"/>
      <c r="SPX13" s="46"/>
      <c r="SPY13" s="46"/>
      <c r="SPZ13" s="46"/>
      <c r="SQA13" s="46"/>
      <c r="SQB13" s="46"/>
      <c r="SQC13" s="46"/>
      <c r="SQD13" s="46"/>
      <c r="SQE13" s="46"/>
      <c r="SQF13" s="46"/>
      <c r="SQG13" s="46"/>
      <c r="SQH13" s="46"/>
      <c r="SQI13" s="46"/>
      <c r="SQJ13" s="46"/>
      <c r="SQK13" s="46"/>
      <c r="SQL13" s="46"/>
      <c r="SQM13" s="46"/>
      <c r="SQN13" s="46"/>
      <c r="SQO13" s="46"/>
      <c r="SQP13" s="46"/>
      <c r="SQQ13" s="46"/>
      <c r="SQR13" s="46"/>
      <c r="SQS13" s="46"/>
      <c r="SQT13" s="46"/>
      <c r="SQU13" s="46"/>
      <c r="SQV13" s="46"/>
      <c r="SQW13" s="46"/>
      <c r="SQX13" s="46"/>
      <c r="SQY13" s="46"/>
      <c r="SQZ13" s="46"/>
      <c r="SRA13" s="46"/>
      <c r="SRB13" s="46"/>
      <c r="SRC13" s="46"/>
      <c r="SRD13" s="46"/>
      <c r="SRE13" s="46"/>
      <c r="SRF13" s="46"/>
      <c r="SRG13" s="46"/>
      <c r="SRH13" s="46"/>
      <c r="SRI13" s="46"/>
      <c r="SRJ13" s="46"/>
      <c r="SRK13" s="46"/>
      <c r="SRL13" s="46"/>
      <c r="SRM13" s="46"/>
      <c r="SRN13" s="46"/>
      <c r="SRO13" s="46"/>
      <c r="SRP13" s="46"/>
      <c r="SRQ13" s="46"/>
      <c r="SRR13" s="46"/>
      <c r="SRS13" s="46"/>
      <c r="SRT13" s="46"/>
      <c r="SRU13" s="46"/>
      <c r="SRV13" s="46"/>
      <c r="SRW13" s="46"/>
      <c r="SRX13" s="46"/>
      <c r="SRY13" s="46"/>
      <c r="SRZ13" s="46"/>
      <c r="SSA13" s="46"/>
      <c r="SSB13" s="46"/>
      <c r="SSC13" s="46"/>
      <c r="SSD13" s="46"/>
      <c r="SSE13" s="46"/>
      <c r="SSF13" s="46"/>
      <c r="SSG13" s="46"/>
      <c r="SSH13" s="46"/>
      <c r="SSI13" s="46"/>
      <c r="SSJ13" s="46"/>
      <c r="SSK13" s="46"/>
      <c r="SSL13" s="46"/>
      <c r="SSM13" s="46"/>
      <c r="SSN13" s="46"/>
      <c r="SSO13" s="46"/>
      <c r="SSP13" s="46"/>
      <c r="SSQ13" s="46"/>
      <c r="SSR13" s="46"/>
      <c r="SSS13" s="46"/>
      <c r="SST13" s="46"/>
      <c r="SSU13" s="46"/>
      <c r="SSV13" s="46"/>
      <c r="SSW13" s="46"/>
      <c r="SSX13" s="46"/>
      <c r="SSY13" s="46"/>
      <c r="SSZ13" s="46"/>
      <c r="STA13" s="46"/>
      <c r="STB13" s="46"/>
      <c r="STC13" s="46"/>
      <c r="STD13" s="46"/>
      <c r="STE13" s="46"/>
      <c r="STF13" s="46"/>
      <c r="STG13" s="46"/>
      <c r="STH13" s="46"/>
      <c r="STI13" s="46"/>
      <c r="STJ13" s="46"/>
      <c r="STK13" s="46"/>
      <c r="STL13" s="46"/>
      <c r="STM13" s="46"/>
      <c r="STN13" s="46"/>
      <c r="STO13" s="46"/>
      <c r="STP13" s="46"/>
      <c r="STQ13" s="46"/>
      <c r="STR13" s="46"/>
      <c r="STS13" s="46"/>
      <c r="STT13" s="46"/>
      <c r="STU13" s="46"/>
      <c r="STV13" s="46"/>
      <c r="STW13" s="46"/>
      <c r="STX13" s="46"/>
      <c r="STY13" s="46"/>
      <c r="STZ13" s="46"/>
      <c r="SUA13" s="46"/>
      <c r="SUB13" s="46"/>
      <c r="SUC13" s="46"/>
      <c r="SUD13" s="46"/>
      <c r="SUE13" s="46"/>
      <c r="SUF13" s="46"/>
      <c r="SUG13" s="46"/>
      <c r="SUH13" s="46"/>
      <c r="SUI13" s="46"/>
      <c r="SUJ13" s="46"/>
      <c r="SUK13" s="46"/>
      <c r="SUL13" s="46"/>
      <c r="SUM13" s="46"/>
      <c r="SUN13" s="46"/>
      <c r="SUO13" s="46"/>
      <c r="SUP13" s="46"/>
      <c r="SUQ13" s="46"/>
      <c r="SUR13" s="46"/>
      <c r="SUS13" s="46"/>
      <c r="SUT13" s="46"/>
      <c r="SUU13" s="46"/>
      <c r="SUV13" s="46"/>
      <c r="SUW13" s="46"/>
      <c r="SUX13" s="46"/>
      <c r="SUY13" s="46"/>
      <c r="SUZ13" s="46"/>
      <c r="SVA13" s="46"/>
      <c r="SVB13" s="46"/>
      <c r="SVC13" s="46"/>
      <c r="SVD13" s="46"/>
      <c r="SVE13" s="46"/>
      <c r="SVF13" s="46"/>
      <c r="SVG13" s="46"/>
      <c r="SVH13" s="46"/>
      <c r="SVI13" s="46"/>
      <c r="SVJ13" s="46"/>
      <c r="SVK13" s="46"/>
      <c r="SVL13" s="46"/>
      <c r="SVM13" s="46"/>
      <c r="SVN13" s="46"/>
      <c r="SVO13" s="46"/>
      <c r="SVP13" s="46"/>
      <c r="SVQ13" s="46"/>
      <c r="SVR13" s="46"/>
      <c r="SVS13" s="46"/>
      <c r="SVT13" s="46"/>
      <c r="SVU13" s="46"/>
      <c r="SVV13" s="46"/>
      <c r="SVW13" s="46"/>
      <c r="SVX13" s="46"/>
      <c r="SVY13" s="46"/>
      <c r="SVZ13" s="46"/>
      <c r="SWA13" s="46"/>
      <c r="SWB13" s="46"/>
      <c r="SWC13" s="46"/>
      <c r="SWD13" s="46"/>
      <c r="SWE13" s="46"/>
      <c r="SWF13" s="46"/>
      <c r="SWG13" s="46"/>
      <c r="SWH13" s="46"/>
      <c r="SWI13" s="46"/>
      <c r="SWJ13" s="46"/>
      <c r="SWK13" s="46"/>
      <c r="SWL13" s="46"/>
      <c r="SWM13" s="46"/>
      <c r="SWN13" s="46"/>
      <c r="SWO13" s="46"/>
      <c r="SWP13" s="46"/>
      <c r="SWQ13" s="46"/>
      <c r="SWR13" s="46"/>
      <c r="SWS13" s="46"/>
      <c r="SWT13" s="46"/>
      <c r="SWU13" s="46"/>
      <c r="SWV13" s="46"/>
      <c r="SWW13" s="46"/>
      <c r="SWX13" s="46"/>
      <c r="SWY13" s="46"/>
      <c r="SWZ13" s="46"/>
      <c r="SXA13" s="46"/>
      <c r="SXB13" s="46"/>
      <c r="SXC13" s="46"/>
      <c r="SXD13" s="46"/>
      <c r="SXE13" s="46"/>
      <c r="SXF13" s="46"/>
      <c r="SXG13" s="46"/>
      <c r="SXH13" s="46"/>
      <c r="SXI13" s="46"/>
      <c r="SXJ13" s="46"/>
      <c r="SXK13" s="46"/>
      <c r="SXL13" s="46"/>
      <c r="SXM13" s="46"/>
      <c r="SXN13" s="46"/>
      <c r="SXO13" s="46"/>
      <c r="SXP13" s="46"/>
      <c r="SXQ13" s="46"/>
      <c r="SXR13" s="46"/>
      <c r="SXS13" s="46"/>
      <c r="SXT13" s="46"/>
      <c r="SXU13" s="46"/>
      <c r="SXV13" s="46"/>
      <c r="SXW13" s="46"/>
      <c r="SXX13" s="46"/>
      <c r="SXY13" s="46"/>
      <c r="SXZ13" s="46"/>
      <c r="SYA13" s="46"/>
      <c r="SYB13" s="46"/>
      <c r="SYC13" s="46"/>
      <c r="SYD13" s="46"/>
      <c r="SYE13" s="46"/>
      <c r="SYF13" s="46"/>
      <c r="SYG13" s="46"/>
      <c r="SYH13" s="46"/>
      <c r="SYI13" s="46"/>
      <c r="SYJ13" s="46"/>
      <c r="SYK13" s="46"/>
      <c r="SYL13" s="46"/>
      <c r="SYM13" s="46"/>
      <c r="SYN13" s="46"/>
      <c r="SYO13" s="46"/>
      <c r="SYP13" s="46"/>
      <c r="SYQ13" s="46"/>
      <c r="SYR13" s="46"/>
      <c r="SYS13" s="46"/>
      <c r="SYT13" s="46"/>
      <c r="SYU13" s="46"/>
      <c r="SYV13" s="46"/>
      <c r="SYW13" s="46"/>
      <c r="SYX13" s="46"/>
      <c r="SYY13" s="46"/>
      <c r="SYZ13" s="46"/>
      <c r="SZA13" s="46"/>
      <c r="SZB13" s="46"/>
      <c r="SZC13" s="46"/>
      <c r="SZD13" s="46"/>
      <c r="SZE13" s="46"/>
      <c r="SZF13" s="46"/>
      <c r="SZG13" s="46"/>
      <c r="SZH13" s="46"/>
      <c r="SZI13" s="46"/>
      <c r="SZJ13" s="46"/>
      <c r="SZK13" s="46"/>
      <c r="SZL13" s="46"/>
      <c r="SZM13" s="46"/>
      <c r="SZN13" s="46"/>
      <c r="SZO13" s="46"/>
      <c r="SZP13" s="46"/>
      <c r="SZQ13" s="46"/>
      <c r="SZR13" s="46"/>
      <c r="SZS13" s="46"/>
      <c r="SZT13" s="46"/>
      <c r="SZU13" s="46"/>
      <c r="SZV13" s="46"/>
      <c r="SZW13" s="46"/>
      <c r="SZX13" s="46"/>
      <c r="SZY13" s="46"/>
      <c r="SZZ13" s="46"/>
      <c r="TAA13" s="46"/>
      <c r="TAB13" s="46"/>
      <c r="TAC13" s="46"/>
      <c r="TAD13" s="46"/>
      <c r="TAE13" s="46"/>
      <c r="TAF13" s="46"/>
      <c r="TAG13" s="46"/>
      <c r="TAH13" s="46"/>
      <c r="TAI13" s="46"/>
      <c r="TAJ13" s="46"/>
      <c r="TAK13" s="46"/>
      <c r="TAL13" s="46"/>
      <c r="TAM13" s="46"/>
      <c r="TAN13" s="46"/>
      <c r="TAO13" s="46"/>
      <c r="TAP13" s="46"/>
      <c r="TAQ13" s="46"/>
      <c r="TAR13" s="46"/>
      <c r="TAS13" s="46"/>
      <c r="TAT13" s="46"/>
      <c r="TAU13" s="46"/>
      <c r="TAV13" s="46"/>
      <c r="TAW13" s="46"/>
      <c r="TAX13" s="46"/>
      <c r="TAY13" s="46"/>
      <c r="TAZ13" s="46"/>
      <c r="TBA13" s="46"/>
      <c r="TBB13" s="46"/>
      <c r="TBC13" s="46"/>
      <c r="TBD13" s="46"/>
      <c r="TBE13" s="46"/>
      <c r="TBF13" s="46"/>
      <c r="TBG13" s="46"/>
      <c r="TBH13" s="46"/>
      <c r="TBI13" s="46"/>
      <c r="TBJ13" s="46"/>
      <c r="TBK13" s="46"/>
      <c r="TBL13" s="46"/>
      <c r="TBM13" s="46"/>
      <c r="TBN13" s="46"/>
      <c r="TBO13" s="46"/>
      <c r="TBP13" s="46"/>
      <c r="TBQ13" s="46"/>
      <c r="TBR13" s="46"/>
      <c r="TBS13" s="46"/>
      <c r="TBT13" s="46"/>
      <c r="TBU13" s="46"/>
      <c r="TBV13" s="46"/>
      <c r="TBW13" s="46"/>
      <c r="TBX13" s="46"/>
      <c r="TBY13" s="46"/>
      <c r="TBZ13" s="46"/>
      <c r="TCA13" s="46"/>
      <c r="TCB13" s="46"/>
      <c r="TCC13" s="46"/>
      <c r="TCD13" s="46"/>
      <c r="TCE13" s="46"/>
      <c r="TCF13" s="46"/>
      <c r="TCG13" s="46"/>
      <c r="TCH13" s="46"/>
      <c r="TCI13" s="46"/>
      <c r="TCJ13" s="46"/>
      <c r="TCK13" s="46"/>
      <c r="TCL13" s="46"/>
      <c r="TCM13" s="46"/>
      <c r="TCN13" s="46"/>
      <c r="TCO13" s="46"/>
      <c r="TCP13" s="46"/>
      <c r="TCQ13" s="46"/>
      <c r="TCR13" s="46"/>
      <c r="TCS13" s="46"/>
      <c r="TCT13" s="46"/>
      <c r="TCU13" s="46"/>
      <c r="TCV13" s="46"/>
      <c r="TCW13" s="46"/>
      <c r="TCX13" s="46"/>
      <c r="TCY13" s="46"/>
      <c r="TCZ13" s="46"/>
      <c r="TDA13" s="46"/>
      <c r="TDB13" s="46"/>
      <c r="TDC13" s="46"/>
      <c r="TDD13" s="46"/>
      <c r="TDE13" s="46"/>
      <c r="TDF13" s="46"/>
      <c r="TDG13" s="46"/>
      <c r="TDH13" s="46"/>
      <c r="TDI13" s="46"/>
      <c r="TDJ13" s="46"/>
      <c r="TDK13" s="46"/>
      <c r="TDL13" s="46"/>
      <c r="TDM13" s="46"/>
      <c r="TDN13" s="46"/>
      <c r="TDO13" s="46"/>
      <c r="TDP13" s="46"/>
      <c r="TDQ13" s="46"/>
      <c r="TDR13" s="46"/>
      <c r="TDS13" s="46"/>
      <c r="TDT13" s="46"/>
      <c r="TDU13" s="46"/>
      <c r="TDV13" s="46"/>
      <c r="TDW13" s="46"/>
      <c r="TDX13" s="46"/>
      <c r="TDY13" s="46"/>
      <c r="TDZ13" s="46"/>
      <c r="TEA13" s="46"/>
      <c r="TEB13" s="46"/>
      <c r="TEC13" s="46"/>
      <c r="TED13" s="46"/>
      <c r="TEE13" s="46"/>
      <c r="TEF13" s="46"/>
      <c r="TEG13" s="46"/>
      <c r="TEH13" s="46"/>
      <c r="TEI13" s="46"/>
      <c r="TEJ13" s="46"/>
      <c r="TEK13" s="46"/>
      <c r="TEL13" s="46"/>
      <c r="TEM13" s="46"/>
      <c r="TEN13" s="46"/>
      <c r="TEO13" s="46"/>
      <c r="TEP13" s="46"/>
      <c r="TEQ13" s="46"/>
      <c r="TER13" s="46"/>
      <c r="TES13" s="46"/>
      <c r="TET13" s="46"/>
      <c r="TEU13" s="46"/>
      <c r="TEV13" s="46"/>
      <c r="TEW13" s="46"/>
      <c r="TEX13" s="46"/>
      <c r="TEY13" s="46"/>
      <c r="TEZ13" s="46"/>
      <c r="TFA13" s="46"/>
      <c r="TFB13" s="46"/>
      <c r="TFC13" s="46"/>
      <c r="TFD13" s="46"/>
      <c r="TFE13" s="46"/>
      <c r="TFF13" s="46"/>
      <c r="TFG13" s="46"/>
      <c r="TFH13" s="46"/>
      <c r="TFI13" s="46"/>
      <c r="TFJ13" s="46"/>
      <c r="TFK13" s="46"/>
      <c r="TFL13" s="46"/>
      <c r="TFM13" s="46"/>
      <c r="TFN13" s="46"/>
      <c r="TFO13" s="46"/>
      <c r="TFP13" s="46"/>
      <c r="TFQ13" s="46"/>
      <c r="TFR13" s="46"/>
      <c r="TFS13" s="46"/>
      <c r="TFT13" s="46"/>
      <c r="TFU13" s="46"/>
      <c r="TFV13" s="46"/>
      <c r="TFW13" s="46"/>
      <c r="TFX13" s="46"/>
      <c r="TFY13" s="46"/>
      <c r="TFZ13" s="46"/>
      <c r="TGA13" s="46"/>
      <c r="TGB13" s="46"/>
      <c r="TGC13" s="46"/>
      <c r="TGD13" s="46"/>
      <c r="TGE13" s="46"/>
      <c r="TGF13" s="46"/>
      <c r="TGG13" s="46"/>
      <c r="TGH13" s="46"/>
      <c r="TGI13" s="46"/>
      <c r="TGJ13" s="46"/>
      <c r="TGK13" s="46"/>
      <c r="TGL13" s="46"/>
      <c r="TGM13" s="46"/>
      <c r="TGN13" s="46"/>
      <c r="TGO13" s="46"/>
      <c r="TGP13" s="46"/>
      <c r="TGQ13" s="46"/>
      <c r="TGR13" s="46"/>
      <c r="TGS13" s="46"/>
      <c r="TGT13" s="46"/>
      <c r="TGU13" s="46"/>
      <c r="TGV13" s="46"/>
      <c r="TGW13" s="46"/>
      <c r="TGX13" s="46"/>
      <c r="TGY13" s="46"/>
      <c r="TGZ13" s="46"/>
      <c r="THA13" s="46"/>
      <c r="THB13" s="46"/>
      <c r="THC13" s="46"/>
      <c r="THD13" s="46"/>
      <c r="THE13" s="46"/>
      <c r="THF13" s="46"/>
      <c r="THG13" s="46"/>
      <c r="THH13" s="46"/>
      <c r="THI13" s="46"/>
      <c r="THJ13" s="46"/>
      <c r="THK13" s="46"/>
      <c r="THL13" s="46"/>
      <c r="THM13" s="46"/>
      <c r="THN13" s="46"/>
      <c r="THO13" s="46"/>
      <c r="THP13" s="46"/>
      <c r="THQ13" s="46"/>
      <c r="THR13" s="46"/>
      <c r="THS13" s="46"/>
      <c r="THT13" s="46"/>
      <c r="THU13" s="46"/>
      <c r="THV13" s="46"/>
      <c r="THW13" s="46"/>
      <c r="THX13" s="46"/>
      <c r="THY13" s="46"/>
      <c r="THZ13" s="46"/>
      <c r="TIA13" s="46"/>
      <c r="TIB13" s="46"/>
      <c r="TIC13" s="46"/>
      <c r="TID13" s="46"/>
      <c r="TIE13" s="46"/>
      <c r="TIF13" s="46"/>
      <c r="TIG13" s="46"/>
      <c r="TIH13" s="46"/>
      <c r="TII13" s="46"/>
      <c r="TIJ13" s="46"/>
      <c r="TIK13" s="46"/>
      <c r="TIL13" s="46"/>
      <c r="TIM13" s="46"/>
      <c r="TIN13" s="46"/>
      <c r="TIO13" s="46"/>
      <c r="TIP13" s="46"/>
      <c r="TIQ13" s="46"/>
      <c r="TIR13" s="46"/>
      <c r="TIS13" s="46"/>
      <c r="TIT13" s="46"/>
      <c r="TIU13" s="46"/>
      <c r="TIV13" s="46"/>
      <c r="TIW13" s="46"/>
      <c r="TIX13" s="46"/>
      <c r="TIY13" s="46"/>
      <c r="TIZ13" s="46"/>
      <c r="TJA13" s="46"/>
      <c r="TJB13" s="46"/>
      <c r="TJC13" s="46"/>
      <c r="TJD13" s="46"/>
      <c r="TJE13" s="46"/>
      <c r="TJF13" s="46"/>
      <c r="TJG13" s="46"/>
      <c r="TJH13" s="46"/>
      <c r="TJI13" s="46"/>
      <c r="TJJ13" s="46"/>
      <c r="TJK13" s="46"/>
      <c r="TJL13" s="46"/>
      <c r="TJM13" s="46"/>
      <c r="TJN13" s="46"/>
      <c r="TJO13" s="46"/>
      <c r="TJP13" s="46"/>
      <c r="TJQ13" s="46"/>
      <c r="TJR13" s="46"/>
      <c r="TJS13" s="46"/>
      <c r="TJT13" s="46"/>
      <c r="TJU13" s="46"/>
      <c r="TJV13" s="46"/>
      <c r="TJW13" s="46"/>
      <c r="TJX13" s="46"/>
      <c r="TJY13" s="46"/>
      <c r="TJZ13" s="46"/>
      <c r="TKA13" s="46"/>
      <c r="TKB13" s="46"/>
      <c r="TKC13" s="46"/>
      <c r="TKD13" s="46"/>
      <c r="TKE13" s="46"/>
      <c r="TKF13" s="46"/>
      <c r="TKG13" s="46"/>
      <c r="TKH13" s="46"/>
      <c r="TKI13" s="46"/>
      <c r="TKJ13" s="46"/>
      <c r="TKK13" s="46"/>
      <c r="TKL13" s="46"/>
      <c r="TKM13" s="46"/>
      <c r="TKN13" s="46"/>
      <c r="TKO13" s="46"/>
      <c r="TKP13" s="46"/>
      <c r="TKQ13" s="46"/>
      <c r="TKR13" s="46"/>
      <c r="TKS13" s="46"/>
      <c r="TKT13" s="46"/>
      <c r="TKU13" s="46"/>
      <c r="TKV13" s="46"/>
      <c r="TKW13" s="46"/>
      <c r="TKX13" s="46"/>
      <c r="TKY13" s="46"/>
      <c r="TKZ13" s="46"/>
      <c r="TLA13" s="46"/>
      <c r="TLB13" s="46"/>
      <c r="TLC13" s="46"/>
      <c r="TLD13" s="46"/>
      <c r="TLE13" s="46"/>
      <c r="TLF13" s="46"/>
      <c r="TLG13" s="46"/>
      <c r="TLH13" s="46"/>
      <c r="TLI13" s="46"/>
      <c r="TLJ13" s="46"/>
      <c r="TLK13" s="46"/>
      <c r="TLL13" s="46"/>
      <c r="TLM13" s="46"/>
      <c r="TLN13" s="46"/>
      <c r="TLO13" s="46"/>
      <c r="TLP13" s="46"/>
      <c r="TLQ13" s="46"/>
      <c r="TLR13" s="46"/>
      <c r="TLS13" s="46"/>
      <c r="TLT13" s="46"/>
      <c r="TLU13" s="46"/>
      <c r="TLV13" s="46"/>
      <c r="TLW13" s="46"/>
      <c r="TLX13" s="46"/>
      <c r="TLY13" s="46"/>
      <c r="TLZ13" s="46"/>
      <c r="TMA13" s="46"/>
      <c r="TMB13" s="46"/>
      <c r="TMC13" s="46"/>
      <c r="TMD13" s="46"/>
      <c r="TME13" s="46"/>
      <c r="TMF13" s="46"/>
      <c r="TMG13" s="46"/>
      <c r="TMH13" s="46"/>
      <c r="TMI13" s="46"/>
      <c r="TMJ13" s="46"/>
      <c r="TMK13" s="46"/>
      <c r="TML13" s="46"/>
      <c r="TMM13" s="46"/>
      <c r="TMN13" s="46"/>
      <c r="TMO13" s="46"/>
      <c r="TMP13" s="46"/>
      <c r="TMQ13" s="46"/>
      <c r="TMR13" s="46"/>
      <c r="TMS13" s="46"/>
      <c r="TMT13" s="46"/>
      <c r="TMU13" s="46"/>
      <c r="TMV13" s="46"/>
      <c r="TMW13" s="46"/>
      <c r="TMX13" s="46"/>
      <c r="TMY13" s="46"/>
      <c r="TMZ13" s="46"/>
      <c r="TNA13" s="46"/>
      <c r="TNB13" s="46"/>
      <c r="TNC13" s="46"/>
      <c r="TND13" s="46"/>
      <c r="TNE13" s="46"/>
      <c r="TNF13" s="46"/>
      <c r="TNG13" s="46"/>
      <c r="TNH13" s="46"/>
      <c r="TNI13" s="46"/>
      <c r="TNJ13" s="46"/>
      <c r="TNK13" s="46"/>
      <c r="TNL13" s="46"/>
      <c r="TNM13" s="46"/>
      <c r="TNN13" s="46"/>
      <c r="TNO13" s="46"/>
      <c r="TNP13" s="46"/>
      <c r="TNQ13" s="46"/>
      <c r="TNR13" s="46"/>
      <c r="TNS13" s="46"/>
      <c r="TNT13" s="46"/>
      <c r="TNU13" s="46"/>
      <c r="TNV13" s="46"/>
      <c r="TNW13" s="46"/>
      <c r="TNX13" s="46"/>
      <c r="TNY13" s="46"/>
      <c r="TNZ13" s="46"/>
      <c r="TOA13" s="46"/>
      <c r="TOB13" s="46"/>
      <c r="TOC13" s="46"/>
      <c r="TOD13" s="46"/>
      <c r="TOE13" s="46"/>
      <c r="TOF13" s="46"/>
      <c r="TOG13" s="46"/>
      <c r="TOH13" s="46"/>
      <c r="TOI13" s="46"/>
      <c r="TOJ13" s="46"/>
      <c r="TOK13" s="46"/>
      <c r="TOL13" s="46"/>
      <c r="TOM13" s="46"/>
      <c r="TON13" s="46"/>
      <c r="TOO13" s="46"/>
      <c r="TOP13" s="46"/>
      <c r="TOQ13" s="46"/>
      <c r="TOR13" s="46"/>
      <c r="TOS13" s="46"/>
      <c r="TOT13" s="46"/>
      <c r="TOU13" s="46"/>
      <c r="TOV13" s="46"/>
      <c r="TOW13" s="46"/>
      <c r="TOX13" s="46"/>
      <c r="TOY13" s="46"/>
      <c r="TOZ13" s="46"/>
      <c r="TPA13" s="46"/>
      <c r="TPB13" s="46"/>
      <c r="TPC13" s="46"/>
      <c r="TPD13" s="46"/>
      <c r="TPE13" s="46"/>
      <c r="TPF13" s="46"/>
      <c r="TPG13" s="46"/>
      <c r="TPH13" s="46"/>
      <c r="TPI13" s="46"/>
      <c r="TPJ13" s="46"/>
      <c r="TPK13" s="46"/>
      <c r="TPL13" s="46"/>
      <c r="TPM13" s="46"/>
      <c r="TPN13" s="46"/>
      <c r="TPO13" s="46"/>
      <c r="TPP13" s="46"/>
      <c r="TPQ13" s="46"/>
      <c r="TPR13" s="46"/>
      <c r="TPS13" s="46"/>
      <c r="TPT13" s="46"/>
      <c r="TPU13" s="46"/>
      <c r="TPV13" s="46"/>
      <c r="TPW13" s="46"/>
      <c r="TPX13" s="46"/>
      <c r="TPY13" s="46"/>
      <c r="TPZ13" s="46"/>
      <c r="TQA13" s="46"/>
      <c r="TQB13" s="46"/>
      <c r="TQC13" s="46"/>
      <c r="TQD13" s="46"/>
      <c r="TQE13" s="46"/>
      <c r="TQF13" s="46"/>
      <c r="TQG13" s="46"/>
      <c r="TQH13" s="46"/>
      <c r="TQI13" s="46"/>
      <c r="TQJ13" s="46"/>
      <c r="TQK13" s="46"/>
      <c r="TQL13" s="46"/>
      <c r="TQM13" s="46"/>
      <c r="TQN13" s="46"/>
      <c r="TQO13" s="46"/>
      <c r="TQP13" s="46"/>
      <c r="TQQ13" s="46"/>
      <c r="TQR13" s="46"/>
      <c r="TQS13" s="46"/>
      <c r="TQT13" s="46"/>
      <c r="TQU13" s="46"/>
      <c r="TQV13" s="46"/>
      <c r="TQW13" s="46"/>
      <c r="TQX13" s="46"/>
      <c r="TQY13" s="46"/>
      <c r="TQZ13" s="46"/>
      <c r="TRA13" s="46"/>
      <c r="TRB13" s="46"/>
      <c r="TRC13" s="46"/>
      <c r="TRD13" s="46"/>
      <c r="TRE13" s="46"/>
      <c r="TRF13" s="46"/>
      <c r="TRG13" s="46"/>
      <c r="TRH13" s="46"/>
      <c r="TRI13" s="46"/>
      <c r="TRJ13" s="46"/>
      <c r="TRK13" s="46"/>
      <c r="TRL13" s="46"/>
      <c r="TRM13" s="46"/>
      <c r="TRN13" s="46"/>
      <c r="TRO13" s="46"/>
      <c r="TRP13" s="46"/>
      <c r="TRQ13" s="46"/>
      <c r="TRR13" s="46"/>
      <c r="TRS13" s="46"/>
      <c r="TRT13" s="46"/>
      <c r="TRU13" s="46"/>
      <c r="TRV13" s="46"/>
      <c r="TRW13" s="46"/>
      <c r="TRX13" s="46"/>
      <c r="TRY13" s="46"/>
      <c r="TRZ13" s="46"/>
      <c r="TSA13" s="46"/>
      <c r="TSB13" s="46"/>
      <c r="TSC13" s="46"/>
      <c r="TSD13" s="46"/>
      <c r="TSE13" s="46"/>
      <c r="TSF13" s="46"/>
      <c r="TSG13" s="46"/>
      <c r="TSH13" s="46"/>
      <c r="TSI13" s="46"/>
      <c r="TSJ13" s="46"/>
      <c r="TSK13" s="46"/>
      <c r="TSL13" s="46"/>
      <c r="TSM13" s="46"/>
      <c r="TSN13" s="46"/>
      <c r="TSO13" s="46"/>
      <c r="TSP13" s="46"/>
      <c r="TSQ13" s="46"/>
      <c r="TSR13" s="46"/>
      <c r="TSS13" s="46"/>
      <c r="TST13" s="46"/>
      <c r="TSU13" s="46"/>
      <c r="TSV13" s="46"/>
      <c r="TSW13" s="46"/>
      <c r="TSX13" s="46"/>
      <c r="TSY13" s="46"/>
      <c r="TSZ13" s="46"/>
      <c r="TTA13" s="46"/>
      <c r="TTB13" s="46"/>
      <c r="TTC13" s="46"/>
      <c r="TTD13" s="46"/>
      <c r="TTE13" s="46"/>
      <c r="TTF13" s="46"/>
      <c r="TTG13" s="46"/>
      <c r="TTH13" s="46"/>
      <c r="TTI13" s="46"/>
      <c r="TTJ13" s="46"/>
      <c r="TTK13" s="46"/>
      <c r="TTL13" s="46"/>
      <c r="TTM13" s="46"/>
      <c r="TTN13" s="46"/>
      <c r="TTO13" s="46"/>
      <c r="TTP13" s="46"/>
      <c r="TTQ13" s="46"/>
      <c r="TTR13" s="46"/>
      <c r="TTS13" s="46"/>
      <c r="TTT13" s="46"/>
      <c r="TTU13" s="46"/>
      <c r="TTV13" s="46"/>
      <c r="TTW13" s="46"/>
      <c r="TTX13" s="46"/>
      <c r="TTY13" s="46"/>
      <c r="TTZ13" s="46"/>
      <c r="TUA13" s="46"/>
      <c r="TUB13" s="46"/>
      <c r="TUC13" s="46"/>
      <c r="TUD13" s="46"/>
      <c r="TUE13" s="46"/>
      <c r="TUF13" s="46"/>
      <c r="TUG13" s="46"/>
      <c r="TUH13" s="46"/>
      <c r="TUI13" s="46"/>
      <c r="TUJ13" s="46"/>
      <c r="TUK13" s="46"/>
      <c r="TUL13" s="46"/>
      <c r="TUM13" s="46"/>
      <c r="TUN13" s="46"/>
      <c r="TUO13" s="46"/>
      <c r="TUP13" s="46"/>
      <c r="TUQ13" s="46"/>
      <c r="TUR13" s="46"/>
      <c r="TUS13" s="46"/>
      <c r="TUT13" s="46"/>
      <c r="TUU13" s="46"/>
      <c r="TUV13" s="46"/>
      <c r="TUW13" s="46"/>
      <c r="TUX13" s="46"/>
      <c r="TUY13" s="46"/>
      <c r="TUZ13" s="46"/>
      <c r="TVA13" s="46"/>
      <c r="TVB13" s="46"/>
      <c r="TVC13" s="46"/>
      <c r="TVD13" s="46"/>
      <c r="TVE13" s="46"/>
      <c r="TVF13" s="46"/>
      <c r="TVG13" s="46"/>
      <c r="TVH13" s="46"/>
      <c r="TVI13" s="46"/>
      <c r="TVJ13" s="46"/>
      <c r="TVK13" s="46"/>
      <c r="TVL13" s="46"/>
      <c r="TVM13" s="46"/>
      <c r="TVN13" s="46"/>
      <c r="TVO13" s="46"/>
      <c r="TVP13" s="46"/>
      <c r="TVQ13" s="46"/>
      <c r="TVR13" s="46"/>
      <c r="TVS13" s="46"/>
      <c r="TVT13" s="46"/>
      <c r="TVU13" s="46"/>
      <c r="TVV13" s="46"/>
      <c r="TVW13" s="46"/>
      <c r="TVX13" s="46"/>
      <c r="TVY13" s="46"/>
      <c r="TVZ13" s="46"/>
      <c r="TWA13" s="46"/>
      <c r="TWB13" s="46"/>
      <c r="TWC13" s="46"/>
      <c r="TWD13" s="46"/>
      <c r="TWE13" s="46"/>
      <c r="TWF13" s="46"/>
      <c r="TWG13" s="46"/>
      <c r="TWH13" s="46"/>
      <c r="TWI13" s="46"/>
      <c r="TWJ13" s="46"/>
      <c r="TWK13" s="46"/>
      <c r="TWL13" s="46"/>
      <c r="TWM13" s="46"/>
      <c r="TWN13" s="46"/>
      <c r="TWO13" s="46"/>
      <c r="TWP13" s="46"/>
      <c r="TWQ13" s="46"/>
      <c r="TWR13" s="46"/>
      <c r="TWS13" s="46"/>
      <c r="TWT13" s="46"/>
      <c r="TWU13" s="46"/>
      <c r="TWV13" s="46"/>
      <c r="TWW13" s="46"/>
      <c r="TWX13" s="46"/>
      <c r="TWY13" s="46"/>
      <c r="TWZ13" s="46"/>
      <c r="TXA13" s="46"/>
      <c r="TXB13" s="46"/>
      <c r="TXC13" s="46"/>
      <c r="TXD13" s="46"/>
      <c r="TXE13" s="46"/>
      <c r="TXF13" s="46"/>
      <c r="TXG13" s="46"/>
      <c r="TXH13" s="46"/>
      <c r="TXI13" s="46"/>
      <c r="TXJ13" s="46"/>
      <c r="TXK13" s="46"/>
      <c r="TXL13" s="46"/>
      <c r="TXM13" s="46"/>
      <c r="TXN13" s="46"/>
      <c r="TXO13" s="46"/>
      <c r="TXP13" s="46"/>
      <c r="TXQ13" s="46"/>
      <c r="TXR13" s="46"/>
      <c r="TXS13" s="46"/>
      <c r="TXT13" s="46"/>
      <c r="TXU13" s="46"/>
      <c r="TXV13" s="46"/>
      <c r="TXW13" s="46"/>
      <c r="TXX13" s="46"/>
      <c r="TXY13" s="46"/>
      <c r="TXZ13" s="46"/>
      <c r="TYA13" s="46"/>
      <c r="TYB13" s="46"/>
      <c r="TYC13" s="46"/>
      <c r="TYD13" s="46"/>
      <c r="TYE13" s="46"/>
      <c r="TYF13" s="46"/>
      <c r="TYG13" s="46"/>
      <c r="TYH13" s="46"/>
      <c r="TYI13" s="46"/>
      <c r="TYJ13" s="46"/>
      <c r="TYK13" s="46"/>
      <c r="TYL13" s="46"/>
      <c r="TYM13" s="46"/>
      <c r="TYN13" s="46"/>
      <c r="TYO13" s="46"/>
      <c r="TYP13" s="46"/>
      <c r="TYQ13" s="46"/>
      <c r="TYR13" s="46"/>
      <c r="TYS13" s="46"/>
      <c r="TYT13" s="46"/>
      <c r="TYU13" s="46"/>
      <c r="TYV13" s="46"/>
      <c r="TYW13" s="46"/>
      <c r="TYX13" s="46"/>
      <c r="TYY13" s="46"/>
      <c r="TYZ13" s="46"/>
      <c r="TZA13" s="46"/>
      <c r="TZB13" s="46"/>
      <c r="TZC13" s="46"/>
      <c r="TZD13" s="46"/>
      <c r="TZE13" s="46"/>
      <c r="TZF13" s="46"/>
      <c r="TZG13" s="46"/>
      <c r="TZH13" s="46"/>
      <c r="TZI13" s="46"/>
      <c r="TZJ13" s="46"/>
      <c r="TZK13" s="46"/>
      <c r="TZL13" s="46"/>
      <c r="TZM13" s="46"/>
      <c r="TZN13" s="46"/>
      <c r="TZO13" s="46"/>
      <c r="TZP13" s="46"/>
      <c r="TZQ13" s="46"/>
      <c r="TZR13" s="46"/>
      <c r="TZS13" s="46"/>
      <c r="TZT13" s="46"/>
      <c r="TZU13" s="46"/>
      <c r="TZV13" s="46"/>
      <c r="TZW13" s="46"/>
      <c r="TZX13" s="46"/>
      <c r="TZY13" s="46"/>
      <c r="TZZ13" s="46"/>
      <c r="UAA13" s="46"/>
      <c r="UAB13" s="46"/>
      <c r="UAC13" s="46"/>
      <c r="UAD13" s="46"/>
      <c r="UAE13" s="46"/>
      <c r="UAF13" s="46"/>
      <c r="UAG13" s="46"/>
      <c r="UAH13" s="46"/>
      <c r="UAI13" s="46"/>
      <c r="UAJ13" s="46"/>
      <c r="UAK13" s="46"/>
      <c r="UAL13" s="46"/>
      <c r="UAM13" s="46"/>
      <c r="UAN13" s="46"/>
      <c r="UAO13" s="46"/>
      <c r="UAP13" s="46"/>
      <c r="UAQ13" s="46"/>
      <c r="UAR13" s="46"/>
      <c r="UAS13" s="46"/>
      <c r="UAT13" s="46"/>
      <c r="UAU13" s="46"/>
      <c r="UAV13" s="46"/>
      <c r="UAW13" s="46"/>
      <c r="UAX13" s="46"/>
      <c r="UAY13" s="46"/>
      <c r="UAZ13" s="46"/>
      <c r="UBA13" s="46"/>
      <c r="UBB13" s="46"/>
      <c r="UBC13" s="46"/>
      <c r="UBD13" s="46"/>
      <c r="UBE13" s="46"/>
      <c r="UBF13" s="46"/>
      <c r="UBG13" s="46"/>
      <c r="UBH13" s="46"/>
      <c r="UBI13" s="46"/>
      <c r="UBJ13" s="46"/>
      <c r="UBK13" s="46"/>
      <c r="UBL13" s="46"/>
      <c r="UBM13" s="46"/>
      <c r="UBN13" s="46"/>
      <c r="UBO13" s="46"/>
      <c r="UBP13" s="46"/>
      <c r="UBQ13" s="46"/>
      <c r="UBR13" s="46"/>
      <c r="UBS13" s="46"/>
      <c r="UBT13" s="46"/>
      <c r="UBU13" s="46"/>
      <c r="UBV13" s="46"/>
      <c r="UBW13" s="46"/>
      <c r="UBX13" s="46"/>
      <c r="UBY13" s="46"/>
      <c r="UBZ13" s="46"/>
      <c r="UCA13" s="46"/>
      <c r="UCB13" s="46"/>
      <c r="UCC13" s="46"/>
      <c r="UCD13" s="46"/>
      <c r="UCE13" s="46"/>
      <c r="UCF13" s="46"/>
      <c r="UCG13" s="46"/>
      <c r="UCH13" s="46"/>
      <c r="UCI13" s="46"/>
      <c r="UCJ13" s="46"/>
      <c r="UCK13" s="46"/>
      <c r="UCL13" s="46"/>
      <c r="UCM13" s="46"/>
      <c r="UCN13" s="46"/>
      <c r="UCO13" s="46"/>
      <c r="UCP13" s="46"/>
      <c r="UCQ13" s="46"/>
      <c r="UCR13" s="46"/>
      <c r="UCS13" s="46"/>
      <c r="UCT13" s="46"/>
      <c r="UCU13" s="46"/>
      <c r="UCV13" s="46"/>
      <c r="UCW13" s="46"/>
      <c r="UCX13" s="46"/>
      <c r="UCY13" s="46"/>
      <c r="UCZ13" s="46"/>
      <c r="UDA13" s="46"/>
      <c r="UDB13" s="46"/>
      <c r="UDC13" s="46"/>
      <c r="UDD13" s="46"/>
      <c r="UDE13" s="46"/>
      <c r="UDF13" s="46"/>
      <c r="UDG13" s="46"/>
      <c r="UDH13" s="46"/>
      <c r="UDI13" s="46"/>
      <c r="UDJ13" s="46"/>
      <c r="UDK13" s="46"/>
      <c r="UDL13" s="46"/>
      <c r="UDM13" s="46"/>
      <c r="UDN13" s="46"/>
      <c r="UDO13" s="46"/>
      <c r="UDP13" s="46"/>
      <c r="UDQ13" s="46"/>
      <c r="UDR13" s="46"/>
      <c r="UDS13" s="46"/>
      <c r="UDT13" s="46"/>
      <c r="UDU13" s="46"/>
      <c r="UDV13" s="46"/>
      <c r="UDW13" s="46"/>
      <c r="UDX13" s="46"/>
      <c r="UDY13" s="46"/>
      <c r="UDZ13" s="46"/>
      <c r="UEA13" s="46"/>
      <c r="UEB13" s="46"/>
      <c r="UEC13" s="46"/>
      <c r="UED13" s="46"/>
      <c r="UEE13" s="46"/>
      <c r="UEF13" s="46"/>
      <c r="UEG13" s="46"/>
      <c r="UEH13" s="46"/>
      <c r="UEI13" s="46"/>
      <c r="UEJ13" s="46"/>
      <c r="UEK13" s="46"/>
      <c r="UEL13" s="46"/>
      <c r="UEM13" s="46"/>
      <c r="UEN13" s="46"/>
      <c r="UEO13" s="46"/>
      <c r="UEP13" s="46"/>
      <c r="UEQ13" s="46"/>
      <c r="UER13" s="46"/>
      <c r="UES13" s="46"/>
      <c r="UET13" s="46"/>
      <c r="UEU13" s="46"/>
      <c r="UEV13" s="46"/>
      <c r="UEW13" s="46"/>
      <c r="UEX13" s="46"/>
      <c r="UEY13" s="46"/>
      <c r="UEZ13" s="46"/>
      <c r="UFA13" s="46"/>
      <c r="UFB13" s="46"/>
      <c r="UFC13" s="46"/>
      <c r="UFD13" s="46"/>
      <c r="UFE13" s="46"/>
      <c r="UFF13" s="46"/>
      <c r="UFG13" s="46"/>
      <c r="UFH13" s="46"/>
      <c r="UFI13" s="46"/>
      <c r="UFJ13" s="46"/>
      <c r="UFK13" s="46"/>
      <c r="UFL13" s="46"/>
      <c r="UFM13" s="46"/>
      <c r="UFN13" s="46"/>
      <c r="UFO13" s="46"/>
      <c r="UFP13" s="46"/>
      <c r="UFQ13" s="46"/>
      <c r="UFR13" s="46"/>
      <c r="UFS13" s="46"/>
      <c r="UFT13" s="46"/>
      <c r="UFU13" s="46"/>
      <c r="UFV13" s="46"/>
      <c r="UFW13" s="46"/>
      <c r="UFX13" s="46"/>
      <c r="UFY13" s="46"/>
      <c r="UFZ13" s="46"/>
      <c r="UGA13" s="46"/>
      <c r="UGB13" s="46"/>
      <c r="UGC13" s="46"/>
      <c r="UGD13" s="46"/>
      <c r="UGE13" s="46"/>
      <c r="UGF13" s="46"/>
      <c r="UGG13" s="46"/>
      <c r="UGH13" s="46"/>
      <c r="UGI13" s="46"/>
      <c r="UGJ13" s="46"/>
      <c r="UGK13" s="46"/>
      <c r="UGL13" s="46"/>
      <c r="UGM13" s="46"/>
      <c r="UGN13" s="46"/>
      <c r="UGO13" s="46"/>
      <c r="UGP13" s="46"/>
      <c r="UGQ13" s="46"/>
      <c r="UGR13" s="46"/>
      <c r="UGS13" s="46"/>
      <c r="UGT13" s="46"/>
      <c r="UGU13" s="46"/>
      <c r="UGV13" s="46"/>
      <c r="UGW13" s="46"/>
      <c r="UGX13" s="46"/>
      <c r="UGY13" s="46"/>
      <c r="UGZ13" s="46"/>
      <c r="UHA13" s="46"/>
      <c r="UHB13" s="46"/>
      <c r="UHC13" s="46"/>
      <c r="UHD13" s="46"/>
      <c r="UHE13" s="46"/>
      <c r="UHF13" s="46"/>
      <c r="UHG13" s="46"/>
      <c r="UHH13" s="46"/>
      <c r="UHI13" s="46"/>
      <c r="UHJ13" s="46"/>
      <c r="UHK13" s="46"/>
      <c r="UHL13" s="46"/>
      <c r="UHM13" s="46"/>
      <c r="UHN13" s="46"/>
      <c r="UHO13" s="46"/>
      <c r="UHP13" s="46"/>
      <c r="UHQ13" s="46"/>
      <c r="UHR13" s="46"/>
      <c r="UHS13" s="46"/>
      <c r="UHT13" s="46"/>
      <c r="UHU13" s="46"/>
      <c r="UHV13" s="46"/>
      <c r="UHW13" s="46"/>
      <c r="UHX13" s="46"/>
      <c r="UHY13" s="46"/>
      <c r="UHZ13" s="46"/>
      <c r="UIA13" s="46"/>
      <c r="UIB13" s="46"/>
      <c r="UIC13" s="46"/>
      <c r="UID13" s="46"/>
      <c r="UIE13" s="46"/>
      <c r="UIF13" s="46"/>
      <c r="UIG13" s="46"/>
      <c r="UIH13" s="46"/>
      <c r="UII13" s="46"/>
      <c r="UIJ13" s="46"/>
      <c r="UIK13" s="46"/>
      <c r="UIL13" s="46"/>
      <c r="UIM13" s="46"/>
      <c r="UIN13" s="46"/>
      <c r="UIO13" s="46"/>
      <c r="UIP13" s="46"/>
      <c r="UIQ13" s="46"/>
      <c r="UIR13" s="46"/>
      <c r="UIS13" s="46"/>
      <c r="UIT13" s="46"/>
      <c r="UIU13" s="46"/>
      <c r="UIV13" s="46"/>
      <c r="UIW13" s="46"/>
      <c r="UIX13" s="46"/>
      <c r="UIY13" s="46"/>
      <c r="UIZ13" s="46"/>
      <c r="UJA13" s="46"/>
      <c r="UJB13" s="46"/>
      <c r="UJC13" s="46"/>
      <c r="UJD13" s="46"/>
      <c r="UJE13" s="46"/>
      <c r="UJF13" s="46"/>
      <c r="UJG13" s="46"/>
      <c r="UJH13" s="46"/>
      <c r="UJI13" s="46"/>
      <c r="UJJ13" s="46"/>
      <c r="UJK13" s="46"/>
      <c r="UJL13" s="46"/>
      <c r="UJM13" s="46"/>
      <c r="UJN13" s="46"/>
      <c r="UJO13" s="46"/>
      <c r="UJP13" s="46"/>
      <c r="UJQ13" s="46"/>
      <c r="UJR13" s="46"/>
      <c r="UJS13" s="46"/>
      <c r="UJT13" s="46"/>
      <c r="UJU13" s="46"/>
      <c r="UJV13" s="46"/>
      <c r="UJW13" s="46"/>
      <c r="UJX13" s="46"/>
      <c r="UJY13" s="46"/>
      <c r="UJZ13" s="46"/>
      <c r="UKA13" s="46"/>
      <c r="UKB13" s="46"/>
      <c r="UKC13" s="46"/>
      <c r="UKD13" s="46"/>
      <c r="UKE13" s="46"/>
      <c r="UKF13" s="46"/>
      <c r="UKG13" s="46"/>
      <c r="UKH13" s="46"/>
      <c r="UKI13" s="46"/>
      <c r="UKJ13" s="46"/>
      <c r="UKK13" s="46"/>
      <c r="UKL13" s="46"/>
      <c r="UKM13" s="46"/>
      <c r="UKN13" s="46"/>
      <c r="UKO13" s="46"/>
      <c r="UKP13" s="46"/>
      <c r="UKQ13" s="46"/>
      <c r="UKR13" s="46"/>
      <c r="UKS13" s="46"/>
      <c r="UKT13" s="46"/>
      <c r="UKU13" s="46"/>
      <c r="UKV13" s="46"/>
      <c r="UKW13" s="46"/>
      <c r="UKX13" s="46"/>
      <c r="UKY13" s="46"/>
      <c r="UKZ13" s="46"/>
      <c r="ULA13" s="46"/>
      <c r="ULB13" s="46"/>
      <c r="ULC13" s="46"/>
      <c r="ULD13" s="46"/>
      <c r="ULE13" s="46"/>
      <c r="ULF13" s="46"/>
      <c r="ULG13" s="46"/>
      <c r="ULH13" s="46"/>
      <c r="ULI13" s="46"/>
      <c r="ULJ13" s="46"/>
      <c r="ULK13" s="46"/>
      <c r="ULL13" s="46"/>
      <c r="ULM13" s="46"/>
      <c r="ULN13" s="46"/>
      <c r="ULO13" s="46"/>
      <c r="ULP13" s="46"/>
      <c r="ULQ13" s="46"/>
      <c r="ULR13" s="46"/>
      <c r="ULS13" s="46"/>
      <c r="ULT13" s="46"/>
      <c r="ULU13" s="46"/>
      <c r="ULV13" s="46"/>
      <c r="ULW13" s="46"/>
      <c r="ULX13" s="46"/>
      <c r="ULY13" s="46"/>
      <c r="ULZ13" s="46"/>
      <c r="UMA13" s="46"/>
      <c r="UMB13" s="46"/>
      <c r="UMC13" s="46"/>
      <c r="UMD13" s="46"/>
      <c r="UME13" s="46"/>
      <c r="UMF13" s="46"/>
      <c r="UMG13" s="46"/>
      <c r="UMH13" s="46"/>
      <c r="UMI13" s="46"/>
      <c r="UMJ13" s="46"/>
      <c r="UMK13" s="46"/>
      <c r="UML13" s="46"/>
      <c r="UMM13" s="46"/>
      <c r="UMN13" s="46"/>
      <c r="UMO13" s="46"/>
      <c r="UMP13" s="46"/>
      <c r="UMQ13" s="46"/>
      <c r="UMR13" s="46"/>
      <c r="UMS13" s="46"/>
      <c r="UMT13" s="46"/>
      <c r="UMU13" s="46"/>
      <c r="UMV13" s="46"/>
      <c r="UMW13" s="46"/>
      <c r="UMX13" s="46"/>
      <c r="UMY13" s="46"/>
      <c r="UMZ13" s="46"/>
      <c r="UNA13" s="46"/>
      <c r="UNB13" s="46"/>
      <c r="UNC13" s="46"/>
      <c r="UND13" s="46"/>
      <c r="UNE13" s="46"/>
      <c r="UNF13" s="46"/>
      <c r="UNG13" s="46"/>
      <c r="UNH13" s="46"/>
      <c r="UNI13" s="46"/>
      <c r="UNJ13" s="46"/>
      <c r="UNK13" s="46"/>
      <c r="UNL13" s="46"/>
      <c r="UNM13" s="46"/>
      <c r="UNN13" s="46"/>
      <c r="UNO13" s="46"/>
      <c r="UNP13" s="46"/>
      <c r="UNQ13" s="46"/>
      <c r="UNR13" s="46"/>
      <c r="UNS13" s="46"/>
      <c r="UNT13" s="46"/>
      <c r="UNU13" s="46"/>
      <c r="UNV13" s="46"/>
      <c r="UNW13" s="46"/>
      <c r="UNX13" s="46"/>
      <c r="UNY13" s="46"/>
      <c r="UNZ13" s="46"/>
      <c r="UOA13" s="46"/>
      <c r="UOB13" s="46"/>
      <c r="UOC13" s="46"/>
      <c r="UOD13" s="46"/>
      <c r="UOE13" s="46"/>
      <c r="UOF13" s="46"/>
      <c r="UOG13" s="46"/>
      <c r="UOH13" s="46"/>
      <c r="UOI13" s="46"/>
      <c r="UOJ13" s="46"/>
      <c r="UOK13" s="46"/>
      <c r="UOL13" s="46"/>
      <c r="UOM13" s="46"/>
      <c r="UON13" s="46"/>
      <c r="UOO13" s="46"/>
      <c r="UOP13" s="46"/>
      <c r="UOQ13" s="46"/>
      <c r="UOR13" s="46"/>
      <c r="UOS13" s="46"/>
      <c r="UOT13" s="46"/>
      <c r="UOU13" s="46"/>
      <c r="UOV13" s="46"/>
      <c r="UOW13" s="46"/>
      <c r="UOX13" s="46"/>
      <c r="UOY13" s="46"/>
      <c r="UOZ13" s="46"/>
      <c r="UPA13" s="46"/>
      <c r="UPB13" s="46"/>
      <c r="UPC13" s="46"/>
      <c r="UPD13" s="46"/>
      <c r="UPE13" s="46"/>
      <c r="UPF13" s="46"/>
      <c r="UPG13" s="46"/>
      <c r="UPH13" s="46"/>
      <c r="UPI13" s="46"/>
      <c r="UPJ13" s="46"/>
      <c r="UPK13" s="46"/>
      <c r="UPL13" s="46"/>
      <c r="UPM13" s="46"/>
      <c r="UPN13" s="46"/>
      <c r="UPO13" s="46"/>
      <c r="UPP13" s="46"/>
      <c r="UPQ13" s="46"/>
      <c r="UPR13" s="46"/>
      <c r="UPS13" s="46"/>
      <c r="UPT13" s="46"/>
      <c r="UPU13" s="46"/>
      <c r="UPV13" s="46"/>
      <c r="UPW13" s="46"/>
      <c r="UPX13" s="46"/>
      <c r="UPY13" s="46"/>
      <c r="UPZ13" s="46"/>
      <c r="UQA13" s="46"/>
      <c r="UQB13" s="46"/>
      <c r="UQC13" s="46"/>
      <c r="UQD13" s="46"/>
      <c r="UQE13" s="46"/>
      <c r="UQF13" s="46"/>
      <c r="UQG13" s="46"/>
      <c r="UQH13" s="46"/>
      <c r="UQI13" s="46"/>
      <c r="UQJ13" s="46"/>
      <c r="UQK13" s="46"/>
      <c r="UQL13" s="46"/>
      <c r="UQM13" s="46"/>
      <c r="UQN13" s="46"/>
      <c r="UQO13" s="46"/>
      <c r="UQP13" s="46"/>
      <c r="UQQ13" s="46"/>
      <c r="UQR13" s="46"/>
      <c r="UQS13" s="46"/>
      <c r="UQT13" s="46"/>
      <c r="UQU13" s="46"/>
      <c r="UQV13" s="46"/>
      <c r="UQW13" s="46"/>
      <c r="UQX13" s="46"/>
      <c r="UQY13" s="46"/>
      <c r="UQZ13" s="46"/>
      <c r="URA13" s="46"/>
      <c r="URB13" s="46"/>
      <c r="URC13" s="46"/>
      <c r="URD13" s="46"/>
      <c r="URE13" s="46"/>
      <c r="URF13" s="46"/>
      <c r="URG13" s="46"/>
      <c r="URH13" s="46"/>
      <c r="URI13" s="46"/>
      <c r="URJ13" s="46"/>
      <c r="URK13" s="46"/>
      <c r="URL13" s="46"/>
      <c r="URM13" s="46"/>
      <c r="URN13" s="46"/>
      <c r="URO13" s="46"/>
      <c r="URP13" s="46"/>
      <c r="URQ13" s="46"/>
      <c r="URR13" s="46"/>
      <c r="URS13" s="46"/>
      <c r="URT13" s="46"/>
      <c r="URU13" s="46"/>
      <c r="URV13" s="46"/>
      <c r="URW13" s="46"/>
      <c r="URX13" s="46"/>
      <c r="URY13" s="46"/>
      <c r="URZ13" s="46"/>
      <c r="USA13" s="46"/>
      <c r="USB13" s="46"/>
      <c r="USC13" s="46"/>
      <c r="USD13" s="46"/>
      <c r="USE13" s="46"/>
      <c r="USF13" s="46"/>
      <c r="USG13" s="46"/>
      <c r="USH13" s="46"/>
      <c r="USI13" s="46"/>
      <c r="USJ13" s="46"/>
      <c r="USK13" s="46"/>
      <c r="USL13" s="46"/>
      <c r="USM13" s="46"/>
      <c r="USN13" s="46"/>
      <c r="USO13" s="46"/>
      <c r="USP13" s="46"/>
      <c r="USQ13" s="46"/>
      <c r="USR13" s="46"/>
      <c r="USS13" s="46"/>
      <c r="UST13" s="46"/>
      <c r="USU13" s="46"/>
      <c r="USV13" s="46"/>
      <c r="USW13" s="46"/>
      <c r="USX13" s="46"/>
      <c r="USY13" s="46"/>
      <c r="USZ13" s="46"/>
      <c r="UTA13" s="46"/>
      <c r="UTB13" s="46"/>
      <c r="UTC13" s="46"/>
      <c r="UTD13" s="46"/>
      <c r="UTE13" s="46"/>
      <c r="UTF13" s="46"/>
      <c r="UTG13" s="46"/>
      <c r="UTH13" s="46"/>
      <c r="UTI13" s="46"/>
      <c r="UTJ13" s="46"/>
      <c r="UTK13" s="46"/>
      <c r="UTL13" s="46"/>
      <c r="UTM13" s="46"/>
      <c r="UTN13" s="46"/>
      <c r="UTO13" s="46"/>
      <c r="UTP13" s="46"/>
      <c r="UTQ13" s="46"/>
      <c r="UTR13" s="46"/>
      <c r="UTS13" s="46"/>
      <c r="UTT13" s="46"/>
      <c r="UTU13" s="46"/>
      <c r="UTV13" s="46"/>
      <c r="UTW13" s="46"/>
      <c r="UTX13" s="46"/>
      <c r="UTY13" s="46"/>
      <c r="UTZ13" s="46"/>
      <c r="UUA13" s="46"/>
      <c r="UUB13" s="46"/>
      <c r="UUC13" s="46"/>
      <c r="UUD13" s="46"/>
      <c r="UUE13" s="46"/>
      <c r="UUF13" s="46"/>
      <c r="UUG13" s="46"/>
      <c r="UUH13" s="46"/>
      <c r="UUI13" s="46"/>
      <c r="UUJ13" s="46"/>
      <c r="UUK13" s="46"/>
      <c r="UUL13" s="46"/>
      <c r="UUM13" s="46"/>
      <c r="UUN13" s="46"/>
      <c r="UUO13" s="46"/>
      <c r="UUP13" s="46"/>
      <c r="UUQ13" s="46"/>
      <c r="UUR13" s="46"/>
      <c r="UUS13" s="46"/>
      <c r="UUT13" s="46"/>
      <c r="UUU13" s="46"/>
      <c r="UUV13" s="46"/>
      <c r="UUW13" s="46"/>
      <c r="UUX13" s="46"/>
      <c r="UUY13" s="46"/>
      <c r="UUZ13" s="46"/>
      <c r="UVA13" s="46"/>
      <c r="UVB13" s="46"/>
      <c r="UVC13" s="46"/>
      <c r="UVD13" s="46"/>
      <c r="UVE13" s="46"/>
      <c r="UVF13" s="46"/>
      <c r="UVG13" s="46"/>
      <c r="UVH13" s="46"/>
      <c r="UVI13" s="46"/>
      <c r="UVJ13" s="46"/>
      <c r="UVK13" s="46"/>
      <c r="UVL13" s="46"/>
      <c r="UVM13" s="46"/>
      <c r="UVN13" s="46"/>
      <c r="UVO13" s="46"/>
      <c r="UVP13" s="46"/>
      <c r="UVQ13" s="46"/>
      <c r="UVR13" s="46"/>
      <c r="UVS13" s="46"/>
      <c r="UVT13" s="46"/>
      <c r="UVU13" s="46"/>
      <c r="UVV13" s="46"/>
      <c r="UVW13" s="46"/>
      <c r="UVX13" s="46"/>
      <c r="UVY13" s="46"/>
      <c r="UVZ13" s="46"/>
      <c r="UWA13" s="46"/>
      <c r="UWB13" s="46"/>
      <c r="UWC13" s="46"/>
      <c r="UWD13" s="46"/>
      <c r="UWE13" s="46"/>
      <c r="UWF13" s="46"/>
      <c r="UWG13" s="46"/>
      <c r="UWH13" s="46"/>
      <c r="UWI13" s="46"/>
      <c r="UWJ13" s="46"/>
      <c r="UWK13" s="46"/>
      <c r="UWL13" s="46"/>
      <c r="UWM13" s="46"/>
      <c r="UWN13" s="46"/>
      <c r="UWO13" s="46"/>
      <c r="UWP13" s="46"/>
      <c r="UWQ13" s="46"/>
      <c r="UWR13" s="46"/>
      <c r="UWS13" s="46"/>
      <c r="UWT13" s="46"/>
      <c r="UWU13" s="46"/>
      <c r="UWV13" s="46"/>
      <c r="UWW13" s="46"/>
      <c r="UWX13" s="46"/>
      <c r="UWY13" s="46"/>
      <c r="UWZ13" s="46"/>
      <c r="UXA13" s="46"/>
      <c r="UXB13" s="46"/>
      <c r="UXC13" s="46"/>
      <c r="UXD13" s="46"/>
      <c r="UXE13" s="46"/>
      <c r="UXF13" s="46"/>
      <c r="UXG13" s="46"/>
      <c r="UXH13" s="46"/>
      <c r="UXI13" s="46"/>
      <c r="UXJ13" s="46"/>
      <c r="UXK13" s="46"/>
      <c r="UXL13" s="46"/>
      <c r="UXM13" s="46"/>
      <c r="UXN13" s="46"/>
      <c r="UXO13" s="46"/>
      <c r="UXP13" s="46"/>
      <c r="UXQ13" s="46"/>
      <c r="UXR13" s="46"/>
      <c r="UXS13" s="46"/>
      <c r="UXT13" s="46"/>
      <c r="UXU13" s="46"/>
      <c r="UXV13" s="46"/>
      <c r="UXW13" s="46"/>
      <c r="UXX13" s="46"/>
      <c r="UXY13" s="46"/>
      <c r="UXZ13" s="46"/>
      <c r="UYA13" s="46"/>
      <c r="UYB13" s="46"/>
      <c r="UYC13" s="46"/>
      <c r="UYD13" s="46"/>
      <c r="UYE13" s="46"/>
      <c r="UYF13" s="46"/>
      <c r="UYG13" s="46"/>
      <c r="UYH13" s="46"/>
      <c r="UYI13" s="46"/>
      <c r="UYJ13" s="46"/>
      <c r="UYK13" s="46"/>
      <c r="UYL13" s="46"/>
      <c r="UYM13" s="46"/>
      <c r="UYN13" s="46"/>
      <c r="UYO13" s="46"/>
      <c r="UYP13" s="46"/>
      <c r="UYQ13" s="46"/>
      <c r="UYR13" s="46"/>
      <c r="UYS13" s="46"/>
      <c r="UYT13" s="46"/>
      <c r="UYU13" s="46"/>
      <c r="UYV13" s="46"/>
      <c r="UYW13" s="46"/>
      <c r="UYX13" s="46"/>
      <c r="UYY13" s="46"/>
      <c r="UYZ13" s="46"/>
      <c r="UZA13" s="46"/>
      <c r="UZB13" s="46"/>
      <c r="UZC13" s="46"/>
      <c r="UZD13" s="46"/>
      <c r="UZE13" s="46"/>
      <c r="UZF13" s="46"/>
      <c r="UZG13" s="46"/>
      <c r="UZH13" s="46"/>
      <c r="UZI13" s="46"/>
      <c r="UZJ13" s="46"/>
      <c r="UZK13" s="46"/>
      <c r="UZL13" s="46"/>
      <c r="UZM13" s="46"/>
      <c r="UZN13" s="46"/>
      <c r="UZO13" s="46"/>
      <c r="UZP13" s="46"/>
      <c r="UZQ13" s="46"/>
      <c r="UZR13" s="46"/>
      <c r="UZS13" s="46"/>
      <c r="UZT13" s="46"/>
      <c r="UZU13" s="46"/>
      <c r="UZV13" s="46"/>
      <c r="UZW13" s="46"/>
      <c r="UZX13" s="46"/>
      <c r="UZY13" s="46"/>
      <c r="UZZ13" s="46"/>
      <c r="VAA13" s="46"/>
      <c r="VAB13" s="46"/>
      <c r="VAC13" s="46"/>
      <c r="VAD13" s="46"/>
      <c r="VAE13" s="46"/>
      <c r="VAF13" s="46"/>
      <c r="VAG13" s="46"/>
      <c r="VAH13" s="46"/>
      <c r="VAI13" s="46"/>
      <c r="VAJ13" s="46"/>
      <c r="VAK13" s="46"/>
      <c r="VAL13" s="46"/>
      <c r="VAM13" s="46"/>
      <c r="VAN13" s="46"/>
      <c r="VAO13" s="46"/>
      <c r="VAP13" s="46"/>
      <c r="VAQ13" s="46"/>
      <c r="VAR13" s="46"/>
      <c r="VAS13" s="46"/>
      <c r="VAT13" s="46"/>
      <c r="VAU13" s="46"/>
      <c r="VAV13" s="46"/>
      <c r="VAW13" s="46"/>
      <c r="VAX13" s="46"/>
      <c r="VAY13" s="46"/>
      <c r="VAZ13" s="46"/>
      <c r="VBA13" s="46"/>
      <c r="VBB13" s="46"/>
      <c r="VBC13" s="46"/>
      <c r="VBD13" s="46"/>
      <c r="VBE13" s="46"/>
      <c r="VBF13" s="46"/>
      <c r="VBG13" s="46"/>
      <c r="VBH13" s="46"/>
      <c r="VBI13" s="46"/>
      <c r="VBJ13" s="46"/>
      <c r="VBK13" s="46"/>
      <c r="VBL13" s="46"/>
      <c r="VBM13" s="46"/>
      <c r="VBN13" s="46"/>
      <c r="VBO13" s="46"/>
      <c r="VBP13" s="46"/>
      <c r="VBQ13" s="46"/>
      <c r="VBR13" s="46"/>
      <c r="VBS13" s="46"/>
      <c r="VBT13" s="46"/>
      <c r="VBU13" s="46"/>
      <c r="VBV13" s="46"/>
      <c r="VBW13" s="46"/>
      <c r="VBX13" s="46"/>
      <c r="VBY13" s="46"/>
      <c r="VBZ13" s="46"/>
      <c r="VCA13" s="46"/>
      <c r="VCB13" s="46"/>
      <c r="VCC13" s="46"/>
      <c r="VCD13" s="46"/>
      <c r="VCE13" s="46"/>
      <c r="VCF13" s="46"/>
      <c r="VCG13" s="46"/>
      <c r="VCH13" s="46"/>
      <c r="VCI13" s="46"/>
      <c r="VCJ13" s="46"/>
      <c r="VCK13" s="46"/>
      <c r="VCL13" s="46"/>
      <c r="VCM13" s="46"/>
      <c r="VCN13" s="46"/>
      <c r="VCO13" s="46"/>
      <c r="VCP13" s="46"/>
      <c r="VCQ13" s="46"/>
      <c r="VCR13" s="46"/>
      <c r="VCS13" s="46"/>
      <c r="VCT13" s="46"/>
      <c r="VCU13" s="46"/>
      <c r="VCV13" s="46"/>
      <c r="VCW13" s="46"/>
      <c r="VCX13" s="46"/>
      <c r="VCY13" s="46"/>
      <c r="VCZ13" s="46"/>
      <c r="VDA13" s="46"/>
      <c r="VDB13" s="46"/>
      <c r="VDC13" s="46"/>
      <c r="VDD13" s="46"/>
      <c r="VDE13" s="46"/>
      <c r="VDF13" s="46"/>
      <c r="VDG13" s="46"/>
      <c r="VDH13" s="46"/>
      <c r="VDI13" s="46"/>
      <c r="VDJ13" s="46"/>
      <c r="VDK13" s="46"/>
      <c r="VDL13" s="46"/>
      <c r="VDM13" s="46"/>
      <c r="VDN13" s="46"/>
      <c r="VDO13" s="46"/>
      <c r="VDP13" s="46"/>
      <c r="VDQ13" s="46"/>
      <c r="VDR13" s="46"/>
      <c r="VDS13" s="46"/>
      <c r="VDT13" s="46"/>
      <c r="VDU13" s="46"/>
      <c r="VDV13" s="46"/>
      <c r="VDW13" s="46"/>
      <c r="VDX13" s="46"/>
      <c r="VDY13" s="46"/>
      <c r="VDZ13" s="46"/>
      <c r="VEA13" s="46"/>
      <c r="VEB13" s="46"/>
      <c r="VEC13" s="46"/>
      <c r="VED13" s="46"/>
      <c r="VEE13" s="46"/>
      <c r="VEF13" s="46"/>
      <c r="VEG13" s="46"/>
      <c r="VEH13" s="46"/>
      <c r="VEI13" s="46"/>
      <c r="VEJ13" s="46"/>
      <c r="VEK13" s="46"/>
      <c r="VEL13" s="46"/>
      <c r="VEM13" s="46"/>
      <c r="VEN13" s="46"/>
      <c r="VEO13" s="46"/>
      <c r="VEP13" s="46"/>
      <c r="VEQ13" s="46"/>
      <c r="VER13" s="46"/>
      <c r="VES13" s="46"/>
      <c r="VET13" s="46"/>
      <c r="VEU13" s="46"/>
      <c r="VEV13" s="46"/>
      <c r="VEW13" s="46"/>
      <c r="VEX13" s="46"/>
      <c r="VEY13" s="46"/>
      <c r="VEZ13" s="46"/>
      <c r="VFA13" s="46"/>
      <c r="VFB13" s="46"/>
      <c r="VFC13" s="46"/>
      <c r="VFD13" s="46"/>
      <c r="VFE13" s="46"/>
      <c r="VFF13" s="46"/>
      <c r="VFG13" s="46"/>
      <c r="VFH13" s="46"/>
      <c r="VFI13" s="46"/>
      <c r="VFJ13" s="46"/>
      <c r="VFK13" s="46"/>
      <c r="VFL13" s="46"/>
      <c r="VFM13" s="46"/>
      <c r="VFN13" s="46"/>
      <c r="VFO13" s="46"/>
      <c r="VFP13" s="46"/>
      <c r="VFQ13" s="46"/>
      <c r="VFR13" s="46"/>
      <c r="VFS13" s="46"/>
      <c r="VFT13" s="46"/>
      <c r="VFU13" s="46"/>
      <c r="VFV13" s="46"/>
      <c r="VFW13" s="46"/>
      <c r="VFX13" s="46"/>
      <c r="VFY13" s="46"/>
      <c r="VFZ13" s="46"/>
      <c r="VGA13" s="46"/>
      <c r="VGB13" s="46"/>
      <c r="VGC13" s="46"/>
      <c r="VGD13" s="46"/>
      <c r="VGE13" s="46"/>
      <c r="VGF13" s="46"/>
      <c r="VGG13" s="46"/>
      <c r="VGH13" s="46"/>
      <c r="VGI13" s="46"/>
      <c r="VGJ13" s="46"/>
      <c r="VGK13" s="46"/>
      <c r="VGL13" s="46"/>
      <c r="VGM13" s="46"/>
      <c r="VGN13" s="46"/>
      <c r="VGO13" s="46"/>
      <c r="VGP13" s="46"/>
      <c r="VGQ13" s="46"/>
      <c r="VGR13" s="46"/>
      <c r="VGS13" s="46"/>
      <c r="VGT13" s="46"/>
      <c r="VGU13" s="46"/>
      <c r="VGV13" s="46"/>
      <c r="VGW13" s="46"/>
      <c r="VGX13" s="46"/>
      <c r="VGY13" s="46"/>
      <c r="VGZ13" s="46"/>
      <c r="VHA13" s="46"/>
      <c r="VHB13" s="46"/>
      <c r="VHC13" s="46"/>
      <c r="VHD13" s="46"/>
      <c r="VHE13" s="46"/>
      <c r="VHF13" s="46"/>
      <c r="VHG13" s="46"/>
      <c r="VHH13" s="46"/>
      <c r="VHI13" s="46"/>
      <c r="VHJ13" s="46"/>
      <c r="VHK13" s="46"/>
      <c r="VHL13" s="46"/>
      <c r="VHM13" s="46"/>
      <c r="VHN13" s="46"/>
      <c r="VHO13" s="46"/>
      <c r="VHP13" s="46"/>
      <c r="VHQ13" s="46"/>
      <c r="VHR13" s="46"/>
      <c r="VHS13" s="46"/>
      <c r="VHT13" s="46"/>
      <c r="VHU13" s="46"/>
      <c r="VHV13" s="46"/>
      <c r="VHW13" s="46"/>
      <c r="VHX13" s="46"/>
      <c r="VHY13" s="46"/>
      <c r="VHZ13" s="46"/>
      <c r="VIA13" s="46"/>
      <c r="VIB13" s="46"/>
      <c r="VIC13" s="46"/>
      <c r="VID13" s="46"/>
      <c r="VIE13" s="46"/>
      <c r="VIF13" s="46"/>
      <c r="VIG13" s="46"/>
      <c r="VIH13" s="46"/>
      <c r="VII13" s="46"/>
      <c r="VIJ13" s="46"/>
      <c r="VIK13" s="46"/>
      <c r="VIL13" s="46"/>
      <c r="VIM13" s="46"/>
      <c r="VIN13" s="46"/>
      <c r="VIO13" s="46"/>
      <c r="VIP13" s="46"/>
      <c r="VIQ13" s="46"/>
      <c r="VIR13" s="46"/>
      <c r="VIS13" s="46"/>
      <c r="VIT13" s="46"/>
      <c r="VIU13" s="46"/>
      <c r="VIV13" s="46"/>
      <c r="VIW13" s="46"/>
      <c r="VIX13" s="46"/>
      <c r="VIY13" s="46"/>
      <c r="VIZ13" s="46"/>
      <c r="VJA13" s="46"/>
      <c r="VJB13" s="46"/>
      <c r="VJC13" s="46"/>
      <c r="VJD13" s="46"/>
      <c r="VJE13" s="46"/>
      <c r="VJF13" s="46"/>
      <c r="VJG13" s="46"/>
      <c r="VJH13" s="46"/>
      <c r="VJI13" s="46"/>
      <c r="VJJ13" s="46"/>
      <c r="VJK13" s="46"/>
      <c r="VJL13" s="46"/>
      <c r="VJM13" s="46"/>
      <c r="VJN13" s="46"/>
      <c r="VJO13" s="46"/>
      <c r="VJP13" s="46"/>
      <c r="VJQ13" s="46"/>
      <c r="VJR13" s="46"/>
      <c r="VJS13" s="46"/>
      <c r="VJT13" s="46"/>
      <c r="VJU13" s="46"/>
      <c r="VJV13" s="46"/>
      <c r="VJW13" s="46"/>
      <c r="VJX13" s="46"/>
      <c r="VJY13" s="46"/>
      <c r="VJZ13" s="46"/>
      <c r="VKA13" s="46"/>
      <c r="VKB13" s="46"/>
      <c r="VKC13" s="46"/>
      <c r="VKD13" s="46"/>
      <c r="VKE13" s="46"/>
      <c r="VKF13" s="46"/>
      <c r="VKG13" s="46"/>
      <c r="VKH13" s="46"/>
      <c r="VKI13" s="46"/>
      <c r="VKJ13" s="46"/>
      <c r="VKK13" s="46"/>
      <c r="VKL13" s="46"/>
      <c r="VKM13" s="46"/>
      <c r="VKN13" s="46"/>
      <c r="VKO13" s="46"/>
      <c r="VKP13" s="46"/>
      <c r="VKQ13" s="46"/>
      <c r="VKR13" s="46"/>
      <c r="VKS13" s="46"/>
      <c r="VKT13" s="46"/>
      <c r="VKU13" s="46"/>
      <c r="VKV13" s="46"/>
      <c r="VKW13" s="46"/>
      <c r="VKX13" s="46"/>
      <c r="VKY13" s="46"/>
      <c r="VKZ13" s="46"/>
      <c r="VLA13" s="46"/>
      <c r="VLB13" s="46"/>
      <c r="VLC13" s="46"/>
      <c r="VLD13" s="46"/>
      <c r="VLE13" s="46"/>
      <c r="VLF13" s="46"/>
      <c r="VLG13" s="46"/>
      <c r="VLH13" s="46"/>
      <c r="VLI13" s="46"/>
      <c r="VLJ13" s="46"/>
      <c r="VLK13" s="46"/>
      <c r="VLL13" s="46"/>
      <c r="VLM13" s="46"/>
      <c r="VLN13" s="46"/>
      <c r="VLO13" s="46"/>
      <c r="VLP13" s="46"/>
      <c r="VLQ13" s="46"/>
      <c r="VLR13" s="46"/>
      <c r="VLS13" s="46"/>
      <c r="VLT13" s="46"/>
      <c r="VLU13" s="46"/>
      <c r="VLV13" s="46"/>
      <c r="VLW13" s="46"/>
      <c r="VLX13" s="46"/>
      <c r="VLY13" s="46"/>
      <c r="VLZ13" s="46"/>
      <c r="VMA13" s="46"/>
      <c r="VMB13" s="46"/>
      <c r="VMC13" s="46"/>
      <c r="VMD13" s="46"/>
      <c r="VME13" s="46"/>
      <c r="VMF13" s="46"/>
      <c r="VMG13" s="46"/>
      <c r="VMH13" s="46"/>
      <c r="VMI13" s="46"/>
      <c r="VMJ13" s="46"/>
      <c r="VMK13" s="46"/>
      <c r="VML13" s="46"/>
      <c r="VMM13" s="46"/>
      <c r="VMN13" s="46"/>
      <c r="VMO13" s="46"/>
      <c r="VMP13" s="46"/>
      <c r="VMQ13" s="46"/>
      <c r="VMR13" s="46"/>
      <c r="VMS13" s="46"/>
      <c r="VMT13" s="46"/>
      <c r="VMU13" s="46"/>
      <c r="VMV13" s="46"/>
      <c r="VMW13" s="46"/>
      <c r="VMX13" s="46"/>
      <c r="VMY13" s="46"/>
      <c r="VMZ13" s="46"/>
      <c r="VNA13" s="46"/>
      <c r="VNB13" s="46"/>
      <c r="VNC13" s="46"/>
      <c r="VND13" s="46"/>
      <c r="VNE13" s="46"/>
      <c r="VNF13" s="46"/>
      <c r="VNG13" s="46"/>
      <c r="VNH13" s="46"/>
      <c r="VNI13" s="46"/>
      <c r="VNJ13" s="46"/>
      <c r="VNK13" s="46"/>
      <c r="VNL13" s="46"/>
      <c r="VNM13" s="46"/>
      <c r="VNN13" s="46"/>
      <c r="VNO13" s="46"/>
      <c r="VNP13" s="46"/>
      <c r="VNQ13" s="46"/>
      <c r="VNR13" s="46"/>
      <c r="VNS13" s="46"/>
      <c r="VNT13" s="46"/>
      <c r="VNU13" s="46"/>
      <c r="VNV13" s="46"/>
      <c r="VNW13" s="46"/>
      <c r="VNX13" s="46"/>
      <c r="VNY13" s="46"/>
      <c r="VNZ13" s="46"/>
      <c r="VOA13" s="46"/>
      <c r="VOB13" s="46"/>
      <c r="VOC13" s="46"/>
      <c r="VOD13" s="46"/>
      <c r="VOE13" s="46"/>
      <c r="VOF13" s="46"/>
      <c r="VOG13" s="46"/>
      <c r="VOH13" s="46"/>
      <c r="VOI13" s="46"/>
      <c r="VOJ13" s="46"/>
      <c r="VOK13" s="46"/>
      <c r="VOL13" s="46"/>
      <c r="VOM13" s="46"/>
      <c r="VON13" s="46"/>
      <c r="VOO13" s="46"/>
      <c r="VOP13" s="46"/>
      <c r="VOQ13" s="46"/>
      <c r="VOR13" s="46"/>
      <c r="VOS13" s="46"/>
      <c r="VOT13" s="46"/>
      <c r="VOU13" s="46"/>
      <c r="VOV13" s="46"/>
      <c r="VOW13" s="46"/>
      <c r="VOX13" s="46"/>
      <c r="VOY13" s="46"/>
      <c r="VOZ13" s="46"/>
      <c r="VPA13" s="46"/>
      <c r="VPB13" s="46"/>
      <c r="VPC13" s="46"/>
      <c r="VPD13" s="46"/>
      <c r="VPE13" s="46"/>
      <c r="VPF13" s="46"/>
      <c r="VPG13" s="46"/>
      <c r="VPH13" s="46"/>
      <c r="VPI13" s="46"/>
      <c r="VPJ13" s="46"/>
      <c r="VPK13" s="46"/>
      <c r="VPL13" s="46"/>
      <c r="VPM13" s="46"/>
      <c r="VPN13" s="46"/>
      <c r="VPO13" s="46"/>
      <c r="VPP13" s="46"/>
      <c r="VPQ13" s="46"/>
      <c r="VPR13" s="46"/>
      <c r="VPS13" s="46"/>
      <c r="VPT13" s="46"/>
      <c r="VPU13" s="46"/>
      <c r="VPV13" s="46"/>
      <c r="VPW13" s="46"/>
      <c r="VPX13" s="46"/>
      <c r="VPY13" s="46"/>
      <c r="VPZ13" s="46"/>
      <c r="VQA13" s="46"/>
      <c r="VQB13" s="46"/>
      <c r="VQC13" s="46"/>
      <c r="VQD13" s="46"/>
      <c r="VQE13" s="46"/>
      <c r="VQF13" s="46"/>
      <c r="VQG13" s="46"/>
      <c r="VQH13" s="46"/>
      <c r="VQI13" s="46"/>
      <c r="VQJ13" s="46"/>
      <c r="VQK13" s="46"/>
      <c r="VQL13" s="46"/>
      <c r="VQM13" s="46"/>
      <c r="VQN13" s="46"/>
      <c r="VQO13" s="46"/>
      <c r="VQP13" s="46"/>
      <c r="VQQ13" s="46"/>
      <c r="VQR13" s="46"/>
      <c r="VQS13" s="46"/>
      <c r="VQT13" s="46"/>
      <c r="VQU13" s="46"/>
      <c r="VQV13" s="46"/>
      <c r="VQW13" s="46"/>
      <c r="VQX13" s="46"/>
      <c r="VQY13" s="46"/>
      <c r="VQZ13" s="46"/>
      <c r="VRA13" s="46"/>
      <c r="VRB13" s="46"/>
      <c r="VRC13" s="46"/>
      <c r="VRD13" s="46"/>
      <c r="VRE13" s="46"/>
      <c r="VRF13" s="46"/>
      <c r="VRG13" s="46"/>
      <c r="VRH13" s="46"/>
      <c r="VRI13" s="46"/>
      <c r="VRJ13" s="46"/>
      <c r="VRK13" s="46"/>
      <c r="VRL13" s="46"/>
      <c r="VRM13" s="46"/>
      <c r="VRN13" s="46"/>
      <c r="VRO13" s="46"/>
      <c r="VRP13" s="46"/>
      <c r="VRQ13" s="46"/>
      <c r="VRR13" s="46"/>
      <c r="VRS13" s="46"/>
      <c r="VRT13" s="46"/>
      <c r="VRU13" s="46"/>
      <c r="VRV13" s="46"/>
      <c r="VRW13" s="46"/>
      <c r="VRX13" s="46"/>
      <c r="VRY13" s="46"/>
      <c r="VRZ13" s="46"/>
      <c r="VSA13" s="46"/>
      <c r="VSB13" s="46"/>
      <c r="VSC13" s="46"/>
      <c r="VSD13" s="46"/>
      <c r="VSE13" s="46"/>
      <c r="VSF13" s="46"/>
      <c r="VSG13" s="46"/>
      <c r="VSH13" s="46"/>
      <c r="VSI13" s="46"/>
      <c r="VSJ13" s="46"/>
      <c r="VSK13" s="46"/>
      <c r="VSL13" s="46"/>
      <c r="VSM13" s="46"/>
      <c r="VSN13" s="46"/>
      <c r="VSO13" s="46"/>
      <c r="VSP13" s="46"/>
      <c r="VSQ13" s="46"/>
      <c r="VSR13" s="46"/>
      <c r="VSS13" s="46"/>
      <c r="VST13" s="46"/>
      <c r="VSU13" s="46"/>
      <c r="VSV13" s="46"/>
      <c r="VSW13" s="46"/>
      <c r="VSX13" s="46"/>
      <c r="VSY13" s="46"/>
      <c r="VSZ13" s="46"/>
      <c r="VTA13" s="46"/>
      <c r="VTB13" s="46"/>
      <c r="VTC13" s="46"/>
      <c r="VTD13" s="46"/>
      <c r="VTE13" s="46"/>
      <c r="VTF13" s="46"/>
      <c r="VTG13" s="46"/>
      <c r="VTH13" s="46"/>
      <c r="VTI13" s="46"/>
      <c r="VTJ13" s="46"/>
      <c r="VTK13" s="46"/>
      <c r="VTL13" s="46"/>
      <c r="VTM13" s="46"/>
      <c r="VTN13" s="46"/>
      <c r="VTO13" s="46"/>
      <c r="VTP13" s="46"/>
      <c r="VTQ13" s="46"/>
      <c r="VTR13" s="46"/>
      <c r="VTS13" s="46"/>
      <c r="VTT13" s="46"/>
      <c r="VTU13" s="46"/>
      <c r="VTV13" s="46"/>
      <c r="VTW13" s="46"/>
      <c r="VTX13" s="46"/>
      <c r="VTY13" s="46"/>
      <c r="VTZ13" s="46"/>
      <c r="VUA13" s="46"/>
      <c r="VUB13" s="46"/>
      <c r="VUC13" s="46"/>
      <c r="VUD13" s="46"/>
      <c r="VUE13" s="46"/>
      <c r="VUF13" s="46"/>
      <c r="VUG13" s="46"/>
      <c r="VUH13" s="46"/>
      <c r="VUI13" s="46"/>
      <c r="VUJ13" s="46"/>
      <c r="VUK13" s="46"/>
      <c r="VUL13" s="46"/>
      <c r="VUM13" s="46"/>
      <c r="VUN13" s="46"/>
      <c r="VUO13" s="46"/>
      <c r="VUP13" s="46"/>
      <c r="VUQ13" s="46"/>
      <c r="VUR13" s="46"/>
      <c r="VUS13" s="46"/>
      <c r="VUT13" s="46"/>
      <c r="VUU13" s="46"/>
      <c r="VUV13" s="46"/>
      <c r="VUW13" s="46"/>
      <c r="VUX13" s="46"/>
      <c r="VUY13" s="46"/>
      <c r="VUZ13" s="46"/>
      <c r="VVA13" s="46"/>
      <c r="VVB13" s="46"/>
      <c r="VVC13" s="46"/>
      <c r="VVD13" s="46"/>
      <c r="VVE13" s="46"/>
      <c r="VVF13" s="46"/>
      <c r="VVG13" s="46"/>
      <c r="VVH13" s="46"/>
      <c r="VVI13" s="46"/>
      <c r="VVJ13" s="46"/>
      <c r="VVK13" s="46"/>
      <c r="VVL13" s="46"/>
      <c r="VVM13" s="46"/>
      <c r="VVN13" s="46"/>
      <c r="VVO13" s="46"/>
      <c r="VVP13" s="46"/>
      <c r="VVQ13" s="46"/>
      <c r="VVR13" s="46"/>
      <c r="VVS13" s="46"/>
      <c r="VVT13" s="46"/>
      <c r="VVU13" s="46"/>
      <c r="VVV13" s="46"/>
      <c r="VVW13" s="46"/>
      <c r="VVX13" s="46"/>
      <c r="VVY13" s="46"/>
      <c r="VVZ13" s="46"/>
      <c r="VWA13" s="46"/>
      <c r="VWB13" s="46"/>
      <c r="VWC13" s="46"/>
      <c r="VWD13" s="46"/>
      <c r="VWE13" s="46"/>
      <c r="VWF13" s="46"/>
      <c r="VWG13" s="46"/>
      <c r="VWH13" s="46"/>
      <c r="VWI13" s="46"/>
      <c r="VWJ13" s="46"/>
      <c r="VWK13" s="46"/>
      <c r="VWL13" s="46"/>
      <c r="VWM13" s="46"/>
      <c r="VWN13" s="46"/>
      <c r="VWO13" s="46"/>
      <c r="VWP13" s="46"/>
      <c r="VWQ13" s="46"/>
      <c r="VWR13" s="46"/>
      <c r="VWS13" s="46"/>
      <c r="VWT13" s="46"/>
      <c r="VWU13" s="46"/>
      <c r="VWV13" s="46"/>
      <c r="VWW13" s="46"/>
      <c r="VWX13" s="46"/>
      <c r="VWY13" s="46"/>
      <c r="VWZ13" s="46"/>
      <c r="VXA13" s="46"/>
      <c r="VXB13" s="46"/>
      <c r="VXC13" s="46"/>
      <c r="VXD13" s="46"/>
      <c r="VXE13" s="46"/>
      <c r="VXF13" s="46"/>
      <c r="VXG13" s="46"/>
      <c r="VXH13" s="46"/>
      <c r="VXI13" s="46"/>
      <c r="VXJ13" s="46"/>
      <c r="VXK13" s="46"/>
      <c r="VXL13" s="46"/>
      <c r="VXM13" s="46"/>
      <c r="VXN13" s="46"/>
      <c r="VXO13" s="46"/>
      <c r="VXP13" s="46"/>
      <c r="VXQ13" s="46"/>
      <c r="VXR13" s="46"/>
      <c r="VXS13" s="46"/>
      <c r="VXT13" s="46"/>
      <c r="VXU13" s="46"/>
      <c r="VXV13" s="46"/>
      <c r="VXW13" s="46"/>
      <c r="VXX13" s="46"/>
      <c r="VXY13" s="46"/>
      <c r="VXZ13" s="46"/>
      <c r="VYA13" s="46"/>
      <c r="VYB13" s="46"/>
      <c r="VYC13" s="46"/>
      <c r="VYD13" s="46"/>
      <c r="VYE13" s="46"/>
      <c r="VYF13" s="46"/>
      <c r="VYG13" s="46"/>
      <c r="VYH13" s="46"/>
      <c r="VYI13" s="46"/>
      <c r="VYJ13" s="46"/>
      <c r="VYK13" s="46"/>
      <c r="VYL13" s="46"/>
      <c r="VYM13" s="46"/>
      <c r="VYN13" s="46"/>
      <c r="VYO13" s="46"/>
      <c r="VYP13" s="46"/>
      <c r="VYQ13" s="46"/>
      <c r="VYR13" s="46"/>
      <c r="VYS13" s="46"/>
      <c r="VYT13" s="46"/>
      <c r="VYU13" s="46"/>
      <c r="VYV13" s="46"/>
      <c r="VYW13" s="46"/>
      <c r="VYX13" s="46"/>
      <c r="VYY13" s="46"/>
      <c r="VYZ13" s="46"/>
      <c r="VZA13" s="46"/>
      <c r="VZB13" s="46"/>
      <c r="VZC13" s="46"/>
      <c r="VZD13" s="46"/>
      <c r="VZE13" s="46"/>
      <c r="VZF13" s="46"/>
      <c r="VZG13" s="46"/>
      <c r="VZH13" s="46"/>
      <c r="VZI13" s="46"/>
      <c r="VZJ13" s="46"/>
      <c r="VZK13" s="46"/>
      <c r="VZL13" s="46"/>
      <c r="VZM13" s="46"/>
      <c r="VZN13" s="46"/>
      <c r="VZO13" s="46"/>
      <c r="VZP13" s="46"/>
      <c r="VZQ13" s="46"/>
      <c r="VZR13" s="46"/>
      <c r="VZS13" s="46"/>
      <c r="VZT13" s="46"/>
      <c r="VZU13" s="46"/>
      <c r="VZV13" s="46"/>
      <c r="VZW13" s="46"/>
      <c r="VZX13" s="46"/>
      <c r="VZY13" s="46"/>
      <c r="VZZ13" s="46"/>
      <c r="WAA13" s="46"/>
      <c r="WAB13" s="46"/>
      <c r="WAC13" s="46"/>
      <c r="WAD13" s="46"/>
      <c r="WAE13" s="46"/>
      <c r="WAF13" s="46"/>
      <c r="WAG13" s="46"/>
      <c r="WAH13" s="46"/>
      <c r="WAI13" s="46"/>
      <c r="WAJ13" s="46"/>
      <c r="WAK13" s="46"/>
      <c r="WAL13" s="46"/>
      <c r="WAM13" s="46"/>
      <c r="WAN13" s="46"/>
      <c r="WAO13" s="46"/>
      <c r="WAP13" s="46"/>
      <c r="WAQ13" s="46"/>
      <c r="WAR13" s="46"/>
      <c r="WAS13" s="46"/>
      <c r="WAT13" s="46"/>
      <c r="WAU13" s="46"/>
      <c r="WAV13" s="46"/>
      <c r="WAW13" s="46"/>
      <c r="WAX13" s="46"/>
      <c r="WAY13" s="46"/>
      <c r="WAZ13" s="46"/>
      <c r="WBA13" s="46"/>
      <c r="WBB13" s="46"/>
      <c r="WBC13" s="46"/>
      <c r="WBD13" s="46"/>
      <c r="WBE13" s="46"/>
      <c r="WBF13" s="46"/>
      <c r="WBG13" s="46"/>
      <c r="WBH13" s="46"/>
      <c r="WBI13" s="46"/>
      <c r="WBJ13" s="46"/>
      <c r="WBK13" s="46"/>
      <c r="WBL13" s="46"/>
      <c r="WBM13" s="46"/>
      <c r="WBN13" s="46"/>
      <c r="WBO13" s="46"/>
      <c r="WBP13" s="46"/>
      <c r="WBQ13" s="46"/>
      <c r="WBR13" s="46"/>
      <c r="WBS13" s="46"/>
      <c r="WBT13" s="46"/>
      <c r="WBU13" s="46"/>
      <c r="WBV13" s="46"/>
      <c r="WBW13" s="46"/>
      <c r="WBX13" s="46"/>
      <c r="WBY13" s="46"/>
      <c r="WBZ13" s="46"/>
      <c r="WCA13" s="46"/>
      <c r="WCB13" s="46"/>
      <c r="WCC13" s="46"/>
      <c r="WCD13" s="46"/>
      <c r="WCE13" s="46"/>
      <c r="WCF13" s="46"/>
      <c r="WCG13" s="46"/>
      <c r="WCH13" s="46"/>
      <c r="WCI13" s="46"/>
      <c r="WCJ13" s="46"/>
      <c r="WCK13" s="46"/>
      <c r="WCL13" s="46"/>
      <c r="WCM13" s="46"/>
      <c r="WCN13" s="46"/>
      <c r="WCO13" s="46"/>
      <c r="WCP13" s="46"/>
      <c r="WCQ13" s="46"/>
      <c r="WCR13" s="46"/>
      <c r="WCS13" s="46"/>
      <c r="WCT13" s="46"/>
      <c r="WCU13" s="46"/>
      <c r="WCV13" s="46"/>
      <c r="WCW13" s="46"/>
      <c r="WCX13" s="46"/>
      <c r="WCY13" s="46"/>
      <c r="WCZ13" s="46"/>
      <c r="WDA13" s="46"/>
      <c r="WDB13" s="46"/>
      <c r="WDC13" s="46"/>
      <c r="WDD13" s="46"/>
      <c r="WDE13" s="46"/>
      <c r="WDF13" s="46"/>
      <c r="WDG13" s="46"/>
      <c r="WDH13" s="46"/>
      <c r="WDI13" s="46"/>
      <c r="WDJ13" s="46"/>
      <c r="WDK13" s="46"/>
      <c r="WDL13" s="46"/>
      <c r="WDM13" s="46"/>
      <c r="WDN13" s="46"/>
      <c r="WDO13" s="46"/>
      <c r="WDP13" s="46"/>
      <c r="WDQ13" s="46"/>
      <c r="WDR13" s="46"/>
      <c r="WDS13" s="46"/>
      <c r="WDT13" s="46"/>
      <c r="WDU13" s="46"/>
      <c r="WDV13" s="46"/>
      <c r="WDW13" s="46"/>
      <c r="WDX13" s="46"/>
      <c r="WDY13" s="46"/>
      <c r="WDZ13" s="46"/>
      <c r="WEA13" s="46"/>
      <c r="WEB13" s="46"/>
      <c r="WEC13" s="46"/>
      <c r="WED13" s="46"/>
      <c r="WEE13" s="46"/>
      <c r="WEF13" s="46"/>
      <c r="WEG13" s="46"/>
      <c r="WEH13" s="46"/>
      <c r="WEI13" s="46"/>
      <c r="WEJ13" s="46"/>
      <c r="WEK13" s="46"/>
      <c r="WEL13" s="46"/>
      <c r="WEM13" s="46"/>
      <c r="WEN13" s="46"/>
      <c r="WEO13" s="46"/>
      <c r="WEP13" s="46"/>
      <c r="WEQ13" s="46"/>
      <c r="WER13" s="46"/>
      <c r="WES13" s="46"/>
      <c r="WET13" s="46"/>
      <c r="WEU13" s="46"/>
      <c r="WEV13" s="46"/>
      <c r="WEW13" s="46"/>
      <c r="WEX13" s="46"/>
      <c r="WEY13" s="46"/>
      <c r="WEZ13" s="46"/>
      <c r="WFA13" s="46"/>
      <c r="WFB13" s="46"/>
      <c r="WFC13" s="46"/>
      <c r="WFD13" s="46"/>
      <c r="WFE13" s="46"/>
      <c r="WFF13" s="46"/>
      <c r="WFG13" s="46"/>
      <c r="WFH13" s="46"/>
      <c r="WFI13" s="46"/>
      <c r="WFJ13" s="46"/>
      <c r="WFK13" s="46"/>
      <c r="WFL13" s="46"/>
      <c r="WFM13" s="46"/>
      <c r="WFN13" s="46"/>
      <c r="WFO13" s="46"/>
      <c r="WFP13" s="46"/>
      <c r="WFQ13" s="46"/>
      <c r="WFR13" s="46"/>
      <c r="WFS13" s="46"/>
      <c r="WFT13" s="46"/>
      <c r="WFU13" s="46"/>
      <c r="WFV13" s="46"/>
      <c r="WFW13" s="46"/>
      <c r="WFX13" s="46"/>
      <c r="WFY13" s="46"/>
      <c r="WFZ13" s="46"/>
      <c r="WGA13" s="46"/>
      <c r="WGB13" s="46"/>
      <c r="WGC13" s="46"/>
      <c r="WGD13" s="46"/>
      <c r="WGE13" s="46"/>
      <c r="WGF13" s="46"/>
      <c r="WGG13" s="46"/>
      <c r="WGH13" s="46"/>
      <c r="WGI13" s="46"/>
      <c r="WGJ13" s="46"/>
      <c r="WGK13" s="46"/>
      <c r="WGL13" s="46"/>
      <c r="WGM13" s="46"/>
      <c r="WGN13" s="46"/>
      <c r="WGO13" s="46"/>
      <c r="WGP13" s="46"/>
      <c r="WGQ13" s="46"/>
      <c r="WGR13" s="46"/>
      <c r="WGS13" s="46"/>
      <c r="WGT13" s="46"/>
      <c r="WGU13" s="46"/>
      <c r="WGV13" s="46"/>
      <c r="WGW13" s="46"/>
      <c r="WGX13" s="46"/>
      <c r="WGY13" s="46"/>
      <c r="WGZ13" s="46"/>
      <c r="WHA13" s="46"/>
      <c r="WHB13" s="46"/>
      <c r="WHC13" s="46"/>
      <c r="WHD13" s="46"/>
      <c r="WHE13" s="46"/>
      <c r="WHF13" s="46"/>
      <c r="WHG13" s="46"/>
      <c r="WHH13" s="46"/>
      <c r="WHI13" s="46"/>
      <c r="WHJ13" s="46"/>
      <c r="WHK13" s="46"/>
      <c r="WHL13" s="46"/>
      <c r="WHM13" s="46"/>
      <c r="WHN13" s="46"/>
      <c r="WHO13" s="46"/>
      <c r="WHP13" s="46"/>
      <c r="WHQ13" s="46"/>
      <c r="WHR13" s="46"/>
      <c r="WHS13" s="46"/>
      <c r="WHT13" s="46"/>
      <c r="WHU13" s="46"/>
      <c r="WHV13" s="46"/>
      <c r="WHW13" s="46"/>
      <c r="WHX13" s="46"/>
      <c r="WHY13" s="46"/>
      <c r="WHZ13" s="46"/>
      <c r="WIA13" s="46"/>
      <c r="WIB13" s="46"/>
      <c r="WIC13" s="46"/>
      <c r="WID13" s="46"/>
      <c r="WIE13" s="46"/>
      <c r="WIF13" s="46"/>
      <c r="WIG13" s="46"/>
      <c r="WIH13" s="46"/>
      <c r="WII13" s="46"/>
      <c r="WIJ13" s="46"/>
      <c r="WIK13" s="46"/>
      <c r="WIL13" s="46"/>
      <c r="WIM13" s="46"/>
      <c r="WIN13" s="46"/>
      <c r="WIO13" s="46"/>
      <c r="WIP13" s="46"/>
      <c r="WIQ13" s="46"/>
      <c r="WIR13" s="46"/>
      <c r="WIS13" s="46"/>
      <c r="WIT13" s="46"/>
      <c r="WIU13" s="46"/>
      <c r="WIV13" s="46"/>
      <c r="WIW13" s="46"/>
      <c r="WIX13" s="46"/>
      <c r="WIY13" s="46"/>
      <c r="WIZ13" s="46"/>
      <c r="WJA13" s="46"/>
      <c r="WJB13" s="46"/>
      <c r="WJC13" s="46"/>
      <c r="WJD13" s="46"/>
      <c r="WJE13" s="46"/>
      <c r="WJF13" s="46"/>
      <c r="WJG13" s="46"/>
      <c r="WJH13" s="46"/>
      <c r="WJI13" s="46"/>
      <c r="WJJ13" s="46"/>
      <c r="WJK13" s="46"/>
      <c r="WJL13" s="46"/>
      <c r="WJM13" s="46"/>
      <c r="WJN13" s="46"/>
      <c r="WJO13" s="46"/>
      <c r="WJP13" s="46"/>
      <c r="WJQ13" s="46"/>
      <c r="WJR13" s="46"/>
      <c r="WJS13" s="46"/>
      <c r="WJT13" s="46"/>
      <c r="WJU13" s="46"/>
      <c r="WJV13" s="46"/>
      <c r="WJW13" s="46"/>
      <c r="WJX13" s="46"/>
      <c r="WJY13" s="46"/>
      <c r="WJZ13" s="46"/>
      <c r="WKA13" s="46"/>
      <c r="WKB13" s="46"/>
      <c r="WKC13" s="46"/>
      <c r="WKD13" s="46"/>
      <c r="WKE13" s="46"/>
      <c r="WKF13" s="46"/>
      <c r="WKG13" s="46"/>
      <c r="WKH13" s="46"/>
      <c r="WKI13" s="46"/>
      <c r="WKJ13" s="46"/>
      <c r="WKK13" s="46"/>
      <c r="WKL13" s="46"/>
      <c r="WKM13" s="46"/>
      <c r="WKN13" s="46"/>
      <c r="WKO13" s="46"/>
      <c r="WKP13" s="46"/>
      <c r="WKQ13" s="46"/>
      <c r="WKR13" s="46"/>
      <c r="WKS13" s="46"/>
      <c r="WKT13" s="46"/>
      <c r="WKU13" s="46"/>
      <c r="WKV13" s="46"/>
      <c r="WKW13" s="46"/>
      <c r="WKX13" s="46"/>
      <c r="WKY13" s="46"/>
      <c r="WKZ13" s="46"/>
      <c r="WLA13" s="46"/>
      <c r="WLB13" s="46"/>
      <c r="WLC13" s="46"/>
      <c r="WLD13" s="46"/>
      <c r="WLE13" s="46"/>
      <c r="WLF13" s="46"/>
      <c r="WLG13" s="46"/>
      <c r="WLH13" s="46"/>
      <c r="WLI13" s="46"/>
      <c r="WLJ13" s="46"/>
      <c r="WLK13" s="46"/>
      <c r="WLL13" s="46"/>
      <c r="WLM13" s="46"/>
      <c r="WLN13" s="46"/>
      <c r="WLO13" s="46"/>
      <c r="WLP13" s="46"/>
      <c r="WLQ13" s="46"/>
      <c r="WLR13" s="46"/>
      <c r="WLS13" s="46"/>
      <c r="WLT13" s="46"/>
      <c r="WLU13" s="46"/>
      <c r="WLV13" s="46"/>
      <c r="WLW13" s="46"/>
      <c r="WLX13" s="46"/>
      <c r="WLY13" s="46"/>
      <c r="WLZ13" s="46"/>
      <c r="WMA13" s="46"/>
      <c r="WMB13" s="46"/>
      <c r="WMC13" s="46"/>
      <c r="WMD13" s="46"/>
      <c r="WME13" s="46"/>
      <c r="WMF13" s="46"/>
      <c r="WMG13" s="46"/>
      <c r="WMH13" s="46"/>
      <c r="WMI13" s="46"/>
      <c r="WMJ13" s="46"/>
      <c r="WMK13" s="46"/>
      <c r="WML13" s="46"/>
      <c r="WMM13" s="46"/>
      <c r="WMN13" s="46"/>
      <c r="WMO13" s="46"/>
      <c r="WMP13" s="46"/>
      <c r="WMQ13" s="46"/>
      <c r="WMR13" s="46"/>
      <c r="WMS13" s="46"/>
      <c r="WMT13" s="46"/>
      <c r="WMU13" s="46"/>
      <c r="WMV13" s="46"/>
      <c r="WMW13" s="46"/>
      <c r="WMX13" s="46"/>
      <c r="WMY13" s="46"/>
      <c r="WMZ13" s="46"/>
      <c r="WNA13" s="46"/>
      <c r="WNB13" s="46"/>
      <c r="WNC13" s="46"/>
      <c r="WND13" s="46"/>
      <c r="WNE13" s="46"/>
      <c r="WNF13" s="46"/>
      <c r="WNG13" s="46"/>
      <c r="WNH13" s="46"/>
      <c r="WNI13" s="46"/>
      <c r="WNJ13" s="46"/>
      <c r="WNK13" s="46"/>
      <c r="WNL13" s="46"/>
      <c r="WNM13" s="46"/>
      <c r="WNN13" s="46"/>
      <c r="WNO13" s="46"/>
      <c r="WNP13" s="46"/>
      <c r="WNQ13" s="46"/>
      <c r="WNR13" s="46"/>
      <c r="WNS13" s="46"/>
      <c r="WNT13" s="46"/>
      <c r="WNU13" s="46"/>
      <c r="WNV13" s="46"/>
      <c r="WNW13" s="46"/>
      <c r="WNX13" s="46"/>
      <c r="WNY13" s="46"/>
      <c r="WNZ13" s="46"/>
      <c r="WOA13" s="46"/>
      <c r="WOB13" s="46"/>
      <c r="WOC13" s="46"/>
      <c r="WOD13" s="46"/>
      <c r="WOE13" s="46"/>
      <c r="WOF13" s="46"/>
      <c r="WOG13" s="46"/>
      <c r="WOH13" s="46"/>
      <c r="WOI13" s="46"/>
      <c r="WOJ13" s="46"/>
      <c r="WOK13" s="46"/>
      <c r="WOL13" s="46"/>
      <c r="WOM13" s="46"/>
      <c r="WON13" s="46"/>
      <c r="WOO13" s="46"/>
      <c r="WOP13" s="46"/>
      <c r="WOQ13" s="46"/>
      <c r="WOR13" s="46"/>
      <c r="WOS13" s="46"/>
      <c r="WOT13" s="46"/>
      <c r="WOU13" s="46"/>
      <c r="WOV13" s="46"/>
      <c r="WOW13" s="46"/>
      <c r="WOX13" s="46"/>
      <c r="WOY13" s="46"/>
      <c r="WOZ13" s="46"/>
      <c r="WPA13" s="46"/>
      <c r="WPB13" s="46"/>
      <c r="WPC13" s="46"/>
      <c r="WPD13" s="46"/>
      <c r="WPE13" s="46"/>
      <c r="WPF13" s="46"/>
      <c r="WPG13" s="46"/>
      <c r="WPH13" s="46"/>
      <c r="WPI13" s="46"/>
      <c r="WPJ13" s="46"/>
      <c r="WPK13" s="46"/>
      <c r="WPL13" s="46"/>
      <c r="WPM13" s="46"/>
      <c r="WPN13" s="46"/>
      <c r="WPO13" s="46"/>
      <c r="WPP13" s="46"/>
      <c r="WPQ13" s="46"/>
      <c r="WPR13" s="46"/>
      <c r="WPS13" s="46"/>
      <c r="WPT13" s="46"/>
      <c r="WPU13" s="46"/>
      <c r="WPV13" s="46"/>
      <c r="WPW13" s="46"/>
      <c r="WPX13" s="46"/>
      <c r="WPY13" s="46"/>
      <c r="WPZ13" s="46"/>
      <c r="WQA13" s="46"/>
      <c r="WQB13" s="46"/>
      <c r="WQC13" s="46"/>
      <c r="WQD13" s="46"/>
      <c r="WQE13" s="46"/>
      <c r="WQF13" s="46"/>
      <c r="WQG13" s="46"/>
      <c r="WQH13" s="46"/>
      <c r="WQI13" s="46"/>
      <c r="WQJ13" s="46"/>
      <c r="WQK13" s="46"/>
      <c r="WQL13" s="46"/>
      <c r="WQM13" s="46"/>
      <c r="WQN13" s="46"/>
      <c r="WQO13" s="46"/>
      <c r="WQP13" s="46"/>
      <c r="WQQ13" s="46"/>
      <c r="WQR13" s="46"/>
      <c r="WQS13" s="46"/>
      <c r="WQT13" s="46"/>
      <c r="WQU13" s="46"/>
      <c r="WQV13" s="46"/>
      <c r="WQW13" s="46"/>
      <c r="WQX13" s="46"/>
      <c r="WQY13" s="46"/>
      <c r="WQZ13" s="46"/>
      <c r="WRA13" s="46"/>
      <c r="WRB13" s="46"/>
      <c r="WRC13" s="46"/>
      <c r="WRD13" s="46"/>
      <c r="WRE13" s="46"/>
      <c r="WRF13" s="46"/>
      <c r="WRG13" s="46"/>
      <c r="WRH13" s="46"/>
      <c r="WRI13" s="46"/>
      <c r="WRJ13" s="46"/>
      <c r="WRK13" s="46"/>
      <c r="WRL13" s="46"/>
      <c r="WRM13" s="46"/>
      <c r="WRN13" s="46"/>
      <c r="WRO13" s="46"/>
      <c r="WRP13" s="46"/>
      <c r="WRQ13" s="46"/>
      <c r="WRR13" s="46"/>
      <c r="WRS13" s="46"/>
      <c r="WRT13" s="46"/>
      <c r="WRU13" s="46"/>
      <c r="WRV13" s="46"/>
      <c r="WRW13" s="46"/>
      <c r="WRX13" s="46"/>
      <c r="WRY13" s="46"/>
      <c r="WRZ13" s="46"/>
      <c r="WSA13" s="46"/>
      <c r="WSB13" s="46"/>
      <c r="WSC13" s="46"/>
      <c r="WSD13" s="46"/>
      <c r="WSE13" s="46"/>
      <c r="WSF13" s="46"/>
      <c r="WSG13" s="46"/>
      <c r="WSH13" s="46"/>
      <c r="WSI13" s="46"/>
      <c r="WSJ13" s="46"/>
      <c r="WSK13" s="46"/>
      <c r="WSL13" s="46"/>
      <c r="WSM13" s="46"/>
      <c r="WSN13" s="46"/>
      <c r="WSO13" s="46"/>
      <c r="WSP13" s="46"/>
      <c r="WSQ13" s="46"/>
      <c r="WSR13" s="46"/>
      <c r="WSS13" s="46"/>
      <c r="WST13" s="46"/>
      <c r="WSU13" s="46"/>
      <c r="WSV13" s="46"/>
      <c r="WSW13" s="46"/>
      <c r="WSX13" s="46"/>
      <c r="WSY13" s="46"/>
      <c r="WSZ13" s="46"/>
      <c r="WTA13" s="46"/>
      <c r="WTB13" s="46"/>
      <c r="WTC13" s="46"/>
      <c r="WTD13" s="46"/>
      <c r="WTE13" s="46"/>
      <c r="WTF13" s="46"/>
      <c r="WTG13" s="46"/>
      <c r="WTH13" s="46"/>
      <c r="WTI13" s="46"/>
      <c r="WTJ13" s="46"/>
      <c r="WTK13" s="46"/>
      <c r="WTL13" s="46"/>
      <c r="WTM13" s="46"/>
      <c r="WTN13" s="46"/>
      <c r="WTO13" s="46"/>
      <c r="WTP13" s="46"/>
      <c r="WTQ13" s="46"/>
      <c r="WTR13" s="46"/>
      <c r="WTS13" s="46"/>
      <c r="WTT13" s="46"/>
      <c r="WTU13" s="46"/>
      <c r="WTV13" s="46"/>
      <c r="WTW13" s="46"/>
      <c r="WTX13" s="46"/>
      <c r="WTY13" s="46"/>
      <c r="WTZ13" s="46"/>
      <c r="WUA13" s="46"/>
      <c r="WUB13" s="46"/>
      <c r="WUC13" s="46"/>
      <c r="WUD13" s="46"/>
      <c r="WUE13" s="46"/>
      <c r="WUF13" s="46"/>
      <c r="WUG13" s="46"/>
      <c r="WUH13" s="46"/>
      <c r="WUI13" s="46"/>
      <c r="WUJ13" s="46"/>
      <c r="WUK13" s="46"/>
      <c r="WUL13" s="46"/>
      <c r="WUM13" s="46"/>
      <c r="WUN13" s="46"/>
      <c r="WUO13" s="46"/>
      <c r="WUP13" s="46"/>
      <c r="WUQ13" s="46"/>
      <c r="WUR13" s="46"/>
      <c r="WUS13" s="46"/>
      <c r="WUT13" s="46"/>
      <c r="WUU13" s="46"/>
      <c r="WUV13" s="46"/>
      <c r="WUW13" s="46"/>
      <c r="WUX13" s="46"/>
      <c r="WUY13" s="46"/>
    </row>
    <row r="14" spans="1:16119">
      <c r="A14" s="57">
        <v>6</v>
      </c>
      <c r="B14" s="1198" t="s">
        <v>1393</v>
      </c>
      <c r="C14" s="59">
        <f>'estimate civil'!F5</f>
        <v>0</v>
      </c>
      <c r="D14" s="59" t="s">
        <v>8</v>
      </c>
      <c r="E14" s="59" t="s">
        <v>8</v>
      </c>
      <c r="F14" s="59" t="s">
        <v>8</v>
      </c>
      <c r="G14" s="59" t="s">
        <v>8</v>
      </c>
      <c r="H14" s="59" t="s">
        <v>8</v>
      </c>
      <c r="I14" s="59" t="s">
        <v>8</v>
      </c>
      <c r="J14" s="59" t="s">
        <v>8</v>
      </c>
      <c r="K14" s="59" t="s">
        <v>8</v>
      </c>
      <c r="L14" s="59" t="s">
        <v>8</v>
      </c>
      <c r="M14" s="1197">
        <f>C14*0.05</f>
        <v>0</v>
      </c>
      <c r="N14" s="59" t="s">
        <v>8</v>
      </c>
      <c r="O14" s="59">
        <f>C14/20</f>
        <v>0</v>
      </c>
    </row>
    <row r="15" spans="1:16119" s="45" customFormat="1">
      <c r="A15" s="65"/>
      <c r="B15" s="1553" t="s">
        <v>87</v>
      </c>
      <c r="C15" s="1553"/>
      <c r="D15" s="66"/>
      <c r="E15" s="441">
        <f>SUM(E8:E13)</f>
        <v>1507.7028502625001</v>
      </c>
      <c r="F15" s="67"/>
      <c r="G15" s="67">
        <f>SUM(G8:G13)</f>
        <v>4706.7400259999995</v>
      </c>
      <c r="H15" s="67"/>
      <c r="I15" s="67">
        <f>SUM(I8:I13)</f>
        <v>2035.3313920000001</v>
      </c>
      <c r="J15" s="68"/>
      <c r="K15" s="67">
        <f>SUM(K8:K13)</f>
        <v>7327.2997849999992</v>
      </c>
      <c r="L15" s="68"/>
      <c r="M15" s="67"/>
      <c r="N15" s="1206"/>
      <c r="O15" s="120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c r="LG15" s="46"/>
      <c r="LH15" s="46"/>
      <c r="LI15" s="46"/>
      <c r="LJ15" s="46"/>
      <c r="LK15" s="46"/>
      <c r="LL15" s="46"/>
      <c r="LM15" s="46"/>
      <c r="LN15" s="46"/>
      <c r="LO15" s="46"/>
      <c r="LP15" s="46"/>
      <c r="LQ15" s="46"/>
      <c r="LR15" s="46"/>
      <c r="LS15" s="46"/>
      <c r="LT15" s="46"/>
      <c r="LU15" s="46"/>
      <c r="LV15" s="46"/>
      <c r="LW15" s="46"/>
      <c r="LX15" s="46"/>
      <c r="LY15" s="46"/>
      <c r="LZ15" s="46"/>
      <c r="MA15" s="46"/>
      <c r="MB15" s="46"/>
      <c r="MC15" s="46"/>
      <c r="MD15" s="46"/>
      <c r="ME15" s="46"/>
      <c r="MF15" s="46"/>
      <c r="MG15" s="46"/>
      <c r="MH15" s="46"/>
      <c r="MI15" s="46"/>
      <c r="MJ15" s="46"/>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c r="NK15" s="46"/>
      <c r="NL15" s="46"/>
      <c r="NM15" s="46"/>
      <c r="NN15" s="46"/>
      <c r="NO15" s="46"/>
      <c r="NP15" s="46"/>
      <c r="NQ15" s="46"/>
      <c r="NR15" s="46"/>
      <c r="NS15" s="46"/>
      <c r="NT15" s="46"/>
      <c r="NU15" s="46"/>
      <c r="NV15" s="46"/>
      <c r="NW15" s="46"/>
      <c r="NX15" s="46"/>
      <c r="NY15" s="46"/>
      <c r="NZ15" s="46"/>
      <c r="OA15" s="46"/>
      <c r="OB15" s="46"/>
      <c r="OC15" s="46"/>
      <c r="OD15" s="46"/>
      <c r="OE15" s="46"/>
      <c r="OF15" s="46"/>
      <c r="OG15" s="46"/>
      <c r="OH15" s="46"/>
      <c r="OI15" s="46"/>
      <c r="OJ15" s="46"/>
      <c r="OK15" s="46"/>
      <c r="OL15" s="46"/>
      <c r="OM15" s="46"/>
      <c r="ON15" s="46"/>
      <c r="OO15" s="46"/>
      <c r="OP15" s="46"/>
      <c r="OQ15" s="46"/>
      <c r="OR15" s="46"/>
      <c r="OS15" s="46"/>
      <c r="OT15" s="46"/>
      <c r="OU15" s="46"/>
      <c r="OV15" s="46"/>
      <c r="OW15" s="46"/>
      <c r="OX15" s="46"/>
      <c r="OY15" s="46"/>
      <c r="OZ15" s="46"/>
      <c r="PA15" s="46"/>
      <c r="PB15" s="46"/>
      <c r="PC15" s="46"/>
      <c r="PD15" s="46"/>
      <c r="PE15" s="46"/>
      <c r="PF15" s="46"/>
      <c r="PG15" s="46"/>
      <c r="PH15" s="46"/>
      <c r="PI15" s="46"/>
      <c r="PJ15" s="46"/>
      <c r="PK15" s="46"/>
      <c r="PL15" s="46"/>
      <c r="PM15" s="46"/>
      <c r="PN15" s="46"/>
      <c r="PO15" s="46"/>
      <c r="PP15" s="46"/>
      <c r="PQ15" s="46"/>
      <c r="PR15" s="46"/>
      <c r="PS15" s="46"/>
      <c r="PT15" s="46"/>
      <c r="PU15" s="46"/>
      <c r="PV15" s="46"/>
      <c r="PW15" s="46"/>
      <c r="PX15" s="46"/>
      <c r="PY15" s="46"/>
      <c r="PZ15" s="46"/>
      <c r="QA15" s="46"/>
      <c r="QB15" s="46"/>
      <c r="QC15" s="46"/>
      <c r="QD15" s="46"/>
      <c r="QE15" s="46"/>
      <c r="QF15" s="46"/>
      <c r="QG15" s="46"/>
      <c r="QH15" s="46"/>
      <c r="QI15" s="46"/>
      <c r="QJ15" s="46"/>
      <c r="QK15" s="46"/>
      <c r="QL15" s="46"/>
      <c r="QM15" s="46"/>
      <c r="QN15" s="46"/>
      <c r="QO15" s="46"/>
      <c r="QP15" s="46"/>
      <c r="QQ15" s="46"/>
      <c r="QR15" s="46"/>
      <c r="QS15" s="46"/>
      <c r="QT15" s="46"/>
      <c r="QU15" s="46"/>
      <c r="QV15" s="46"/>
      <c r="QW15" s="46"/>
      <c r="QX15" s="46"/>
      <c r="QY15" s="46"/>
      <c r="QZ15" s="46"/>
      <c r="RA15" s="46"/>
      <c r="RB15" s="46"/>
      <c r="RC15" s="46"/>
      <c r="RD15" s="46"/>
      <c r="RE15" s="46"/>
      <c r="RF15" s="46"/>
      <c r="RG15" s="46"/>
      <c r="RH15" s="46"/>
      <c r="RI15" s="46"/>
      <c r="RJ15" s="46"/>
      <c r="RK15" s="46"/>
      <c r="RL15" s="46"/>
      <c r="RM15" s="46"/>
      <c r="RN15" s="46"/>
      <c r="RO15" s="46"/>
      <c r="RP15" s="46"/>
      <c r="RQ15" s="46"/>
      <c r="RR15" s="46"/>
      <c r="RS15" s="46"/>
      <c r="RT15" s="46"/>
      <c r="RU15" s="46"/>
      <c r="RV15" s="46"/>
      <c r="RW15" s="46"/>
      <c r="RX15" s="46"/>
      <c r="RY15" s="46"/>
      <c r="RZ15" s="46"/>
      <c r="SA15" s="46"/>
      <c r="SB15" s="46"/>
      <c r="SC15" s="46"/>
      <c r="SD15" s="46"/>
      <c r="SE15" s="46"/>
      <c r="SF15" s="46"/>
      <c r="SG15" s="46"/>
      <c r="SH15" s="46"/>
      <c r="SI15" s="46"/>
      <c r="SJ15" s="46"/>
      <c r="SK15" s="46"/>
      <c r="SL15" s="46"/>
      <c r="SM15" s="46"/>
      <c r="SN15" s="46"/>
      <c r="SO15" s="46"/>
      <c r="SP15" s="46"/>
      <c r="SQ15" s="46"/>
      <c r="SR15" s="46"/>
      <c r="SS15" s="46"/>
      <c r="ST15" s="46"/>
      <c r="SU15" s="46"/>
      <c r="SV15" s="46"/>
      <c r="SW15" s="46"/>
      <c r="SX15" s="46"/>
      <c r="SY15" s="46"/>
      <c r="SZ15" s="46"/>
      <c r="TA15" s="46"/>
      <c r="TB15" s="46"/>
      <c r="TC15" s="46"/>
      <c r="TD15" s="46"/>
      <c r="TE15" s="46"/>
      <c r="TF15" s="46"/>
      <c r="TG15" s="46"/>
      <c r="TH15" s="46"/>
      <c r="TI15" s="46"/>
      <c r="TJ15" s="46"/>
      <c r="TK15" s="46"/>
      <c r="TL15" s="46"/>
      <c r="TM15" s="46"/>
      <c r="TN15" s="46"/>
      <c r="TO15" s="46"/>
      <c r="TP15" s="46"/>
      <c r="TQ15" s="46"/>
      <c r="TR15" s="46"/>
      <c r="TS15" s="46"/>
      <c r="TT15" s="46"/>
      <c r="TU15" s="46"/>
      <c r="TV15" s="46"/>
      <c r="TW15" s="46"/>
      <c r="TX15" s="46"/>
      <c r="TY15" s="46"/>
      <c r="TZ15" s="46"/>
      <c r="UA15" s="46"/>
      <c r="UB15" s="46"/>
      <c r="UC15" s="46"/>
      <c r="UD15" s="46"/>
      <c r="UE15" s="46"/>
      <c r="UF15" s="46"/>
      <c r="UG15" s="46"/>
      <c r="UH15" s="46"/>
      <c r="UI15" s="46"/>
      <c r="UJ15" s="46"/>
      <c r="UK15" s="46"/>
      <c r="UL15" s="46"/>
      <c r="UM15" s="46"/>
      <c r="UN15" s="46"/>
      <c r="UO15" s="46"/>
      <c r="UP15" s="46"/>
      <c r="UQ15" s="46"/>
      <c r="UR15" s="46"/>
      <c r="US15" s="46"/>
      <c r="UT15" s="46"/>
      <c r="UU15" s="46"/>
      <c r="UV15" s="46"/>
      <c r="UW15" s="46"/>
      <c r="UX15" s="46"/>
      <c r="UY15" s="46"/>
      <c r="UZ15" s="46"/>
      <c r="VA15" s="46"/>
      <c r="VB15" s="46"/>
      <c r="VC15" s="46"/>
      <c r="VD15" s="46"/>
      <c r="VE15" s="46"/>
      <c r="VF15" s="46"/>
      <c r="VG15" s="46"/>
      <c r="VH15" s="46"/>
      <c r="VI15" s="46"/>
      <c r="VJ15" s="46"/>
      <c r="VK15" s="46"/>
      <c r="VL15" s="46"/>
      <c r="VM15" s="46"/>
      <c r="VN15" s="46"/>
      <c r="VO15" s="46"/>
      <c r="VP15" s="46"/>
      <c r="VQ15" s="46"/>
      <c r="VR15" s="46"/>
      <c r="VS15" s="46"/>
      <c r="VT15" s="46"/>
      <c r="VU15" s="46"/>
      <c r="VV15" s="46"/>
      <c r="VW15" s="46"/>
      <c r="VX15" s="46"/>
      <c r="VY15" s="46"/>
      <c r="VZ15" s="46"/>
      <c r="WA15" s="46"/>
      <c r="WB15" s="46"/>
      <c r="WC15" s="46"/>
      <c r="WD15" s="46"/>
      <c r="WE15" s="46"/>
      <c r="WF15" s="46"/>
      <c r="WG15" s="46"/>
      <c r="WH15" s="46"/>
      <c r="WI15" s="46"/>
      <c r="WJ15" s="46"/>
      <c r="WK15" s="46"/>
      <c r="WL15" s="46"/>
      <c r="WM15" s="46"/>
      <c r="WN15" s="46"/>
      <c r="WO15" s="46"/>
      <c r="WP15" s="46"/>
      <c r="WQ15" s="46"/>
      <c r="WR15" s="46"/>
      <c r="WS15" s="46"/>
      <c r="WT15" s="46"/>
      <c r="WU15" s="46"/>
      <c r="WV15" s="46"/>
      <c r="WW15" s="46"/>
      <c r="WX15" s="46"/>
      <c r="WY15" s="46"/>
      <c r="WZ15" s="46"/>
      <c r="XA15" s="46"/>
      <c r="XB15" s="46"/>
      <c r="XC15" s="46"/>
      <c r="XD15" s="46"/>
      <c r="XE15" s="46"/>
      <c r="XF15" s="46"/>
      <c r="XG15" s="46"/>
      <c r="XH15" s="46"/>
      <c r="XI15" s="46"/>
      <c r="XJ15" s="46"/>
      <c r="XK15" s="46"/>
      <c r="XL15" s="46"/>
      <c r="XM15" s="46"/>
      <c r="XN15" s="46"/>
      <c r="XO15" s="46"/>
      <c r="XP15" s="46"/>
      <c r="XQ15" s="46"/>
      <c r="XR15" s="46"/>
      <c r="XS15" s="46"/>
      <c r="XT15" s="46"/>
      <c r="XU15" s="46"/>
      <c r="XV15" s="46"/>
      <c r="XW15" s="46"/>
      <c r="XX15" s="46"/>
      <c r="XY15" s="46"/>
      <c r="XZ15" s="46"/>
      <c r="YA15" s="46"/>
      <c r="YB15" s="46"/>
      <c r="YC15" s="46"/>
      <c r="YD15" s="46"/>
      <c r="YE15" s="46"/>
      <c r="YF15" s="46"/>
      <c r="YG15" s="46"/>
      <c r="YH15" s="46"/>
      <c r="YI15" s="46"/>
      <c r="YJ15" s="46"/>
      <c r="YK15" s="46"/>
      <c r="YL15" s="46"/>
      <c r="YM15" s="46"/>
      <c r="YN15" s="46"/>
      <c r="YO15" s="46"/>
      <c r="YP15" s="46"/>
      <c r="YQ15" s="46"/>
      <c r="YR15" s="46"/>
      <c r="YS15" s="46"/>
      <c r="YT15" s="46"/>
      <c r="YU15" s="46"/>
      <c r="YV15" s="46"/>
      <c r="YW15" s="46"/>
      <c r="YX15" s="46"/>
      <c r="YY15" s="46"/>
      <c r="YZ15" s="46"/>
      <c r="ZA15" s="46"/>
      <c r="ZB15" s="46"/>
      <c r="ZC15" s="46"/>
      <c r="ZD15" s="46"/>
      <c r="ZE15" s="46"/>
      <c r="ZF15" s="46"/>
      <c r="ZG15" s="46"/>
      <c r="ZH15" s="46"/>
      <c r="ZI15" s="46"/>
      <c r="ZJ15" s="46"/>
      <c r="ZK15" s="46"/>
      <c r="ZL15" s="46"/>
      <c r="ZM15" s="46"/>
      <c r="ZN15" s="46"/>
      <c r="ZO15" s="46"/>
      <c r="ZP15" s="46"/>
      <c r="ZQ15" s="46"/>
      <c r="ZR15" s="46"/>
      <c r="ZS15" s="46"/>
      <c r="ZT15" s="46"/>
      <c r="ZU15" s="46"/>
      <c r="ZV15" s="46"/>
      <c r="ZW15" s="46"/>
      <c r="ZX15" s="46"/>
      <c r="ZY15" s="46"/>
      <c r="ZZ15" s="46"/>
      <c r="AAA15" s="46"/>
      <c r="AAB15" s="46"/>
      <c r="AAC15" s="46"/>
      <c r="AAD15" s="46"/>
      <c r="AAE15" s="46"/>
      <c r="AAF15" s="46"/>
      <c r="AAG15" s="46"/>
      <c r="AAH15" s="46"/>
      <c r="AAI15" s="46"/>
      <c r="AAJ15" s="46"/>
      <c r="AAK15" s="46"/>
      <c r="AAL15" s="46"/>
      <c r="AAM15" s="46"/>
      <c r="AAN15" s="46"/>
      <c r="AAO15" s="46"/>
      <c r="AAP15" s="46"/>
      <c r="AAQ15" s="46"/>
      <c r="AAR15" s="46"/>
      <c r="AAS15" s="46"/>
      <c r="AAT15" s="46"/>
      <c r="AAU15" s="46"/>
      <c r="AAV15" s="46"/>
      <c r="AAW15" s="46"/>
      <c r="AAX15" s="46"/>
      <c r="AAY15" s="46"/>
      <c r="AAZ15" s="46"/>
      <c r="ABA15" s="46"/>
      <c r="ABB15" s="46"/>
      <c r="ABC15" s="46"/>
      <c r="ABD15" s="46"/>
      <c r="ABE15" s="46"/>
      <c r="ABF15" s="46"/>
      <c r="ABG15" s="46"/>
      <c r="ABH15" s="46"/>
      <c r="ABI15" s="46"/>
      <c r="ABJ15" s="46"/>
      <c r="ABK15" s="46"/>
      <c r="ABL15" s="46"/>
      <c r="ABM15" s="46"/>
      <c r="ABN15" s="46"/>
      <c r="ABO15" s="46"/>
      <c r="ABP15" s="46"/>
      <c r="ABQ15" s="46"/>
      <c r="ABR15" s="46"/>
      <c r="ABS15" s="46"/>
      <c r="ABT15" s="46"/>
      <c r="ABU15" s="46"/>
      <c r="ABV15" s="46"/>
      <c r="ABW15" s="46"/>
      <c r="ABX15" s="46"/>
      <c r="ABY15" s="46"/>
      <c r="ABZ15" s="46"/>
      <c r="ACA15" s="46"/>
      <c r="ACB15" s="46"/>
      <c r="ACC15" s="46"/>
      <c r="ACD15" s="46"/>
      <c r="ACE15" s="46"/>
      <c r="ACF15" s="46"/>
      <c r="ACG15" s="46"/>
      <c r="ACH15" s="46"/>
      <c r="ACI15" s="46"/>
      <c r="ACJ15" s="46"/>
      <c r="ACK15" s="46"/>
      <c r="ACL15" s="46"/>
      <c r="ACM15" s="46"/>
      <c r="ACN15" s="46"/>
      <c r="ACO15" s="46"/>
      <c r="ACP15" s="46"/>
      <c r="ACQ15" s="46"/>
      <c r="ACR15" s="46"/>
      <c r="ACS15" s="46"/>
      <c r="ACT15" s="46"/>
      <c r="ACU15" s="46"/>
      <c r="ACV15" s="46"/>
      <c r="ACW15" s="46"/>
      <c r="ACX15" s="46"/>
      <c r="ACY15" s="46"/>
      <c r="ACZ15" s="46"/>
      <c r="ADA15" s="46"/>
      <c r="ADB15" s="46"/>
      <c r="ADC15" s="46"/>
      <c r="ADD15" s="46"/>
      <c r="ADE15" s="46"/>
      <c r="ADF15" s="46"/>
      <c r="ADG15" s="46"/>
      <c r="ADH15" s="46"/>
      <c r="ADI15" s="46"/>
      <c r="ADJ15" s="46"/>
      <c r="ADK15" s="46"/>
      <c r="ADL15" s="46"/>
      <c r="ADM15" s="46"/>
      <c r="ADN15" s="46"/>
      <c r="ADO15" s="46"/>
      <c r="ADP15" s="46"/>
      <c r="ADQ15" s="46"/>
      <c r="ADR15" s="46"/>
      <c r="ADS15" s="46"/>
      <c r="ADT15" s="46"/>
      <c r="ADU15" s="46"/>
      <c r="ADV15" s="46"/>
      <c r="ADW15" s="46"/>
      <c r="ADX15" s="46"/>
      <c r="ADY15" s="46"/>
      <c r="ADZ15" s="46"/>
      <c r="AEA15" s="46"/>
      <c r="AEB15" s="46"/>
      <c r="AEC15" s="46"/>
      <c r="AED15" s="46"/>
      <c r="AEE15" s="46"/>
      <c r="AEF15" s="46"/>
      <c r="AEG15" s="46"/>
      <c r="AEH15" s="46"/>
      <c r="AEI15" s="46"/>
      <c r="AEJ15" s="46"/>
      <c r="AEK15" s="46"/>
      <c r="AEL15" s="46"/>
      <c r="AEM15" s="46"/>
      <c r="AEN15" s="46"/>
      <c r="AEO15" s="46"/>
      <c r="AEP15" s="46"/>
      <c r="AEQ15" s="46"/>
      <c r="AER15" s="46"/>
      <c r="AES15" s="46"/>
      <c r="AET15" s="46"/>
      <c r="AEU15" s="46"/>
      <c r="AEV15" s="46"/>
      <c r="AEW15" s="46"/>
      <c r="AEX15" s="46"/>
      <c r="AEY15" s="46"/>
      <c r="AEZ15" s="46"/>
      <c r="AFA15" s="46"/>
      <c r="AFB15" s="46"/>
      <c r="AFC15" s="46"/>
      <c r="AFD15" s="46"/>
      <c r="AFE15" s="46"/>
      <c r="AFF15" s="46"/>
      <c r="AFG15" s="46"/>
      <c r="AFH15" s="46"/>
      <c r="AFI15" s="46"/>
      <c r="AFJ15" s="46"/>
      <c r="AFK15" s="46"/>
      <c r="AFL15" s="46"/>
      <c r="AFM15" s="46"/>
      <c r="AFN15" s="46"/>
      <c r="AFO15" s="46"/>
      <c r="AFP15" s="46"/>
      <c r="AFQ15" s="46"/>
      <c r="AFR15" s="46"/>
      <c r="AFS15" s="46"/>
      <c r="AFT15" s="46"/>
      <c r="AFU15" s="46"/>
      <c r="AFV15" s="46"/>
      <c r="AFW15" s="46"/>
      <c r="AFX15" s="46"/>
      <c r="AFY15" s="46"/>
      <c r="AFZ15" s="46"/>
      <c r="AGA15" s="46"/>
      <c r="AGB15" s="46"/>
      <c r="AGC15" s="46"/>
      <c r="AGD15" s="46"/>
      <c r="AGE15" s="46"/>
      <c r="AGF15" s="46"/>
      <c r="AGG15" s="46"/>
      <c r="AGH15" s="46"/>
      <c r="AGI15" s="46"/>
      <c r="AGJ15" s="46"/>
      <c r="AGK15" s="46"/>
      <c r="AGL15" s="46"/>
      <c r="AGM15" s="46"/>
      <c r="AGN15" s="46"/>
      <c r="AGO15" s="46"/>
      <c r="AGP15" s="46"/>
      <c r="AGQ15" s="46"/>
      <c r="AGR15" s="46"/>
      <c r="AGS15" s="46"/>
      <c r="AGT15" s="46"/>
      <c r="AGU15" s="46"/>
      <c r="AGV15" s="46"/>
      <c r="AGW15" s="46"/>
      <c r="AGX15" s="46"/>
      <c r="AGY15" s="46"/>
      <c r="AGZ15" s="46"/>
      <c r="AHA15" s="46"/>
      <c r="AHB15" s="46"/>
      <c r="AHC15" s="46"/>
      <c r="AHD15" s="46"/>
      <c r="AHE15" s="46"/>
      <c r="AHF15" s="46"/>
      <c r="AHG15" s="46"/>
      <c r="AHH15" s="46"/>
      <c r="AHI15" s="46"/>
      <c r="AHJ15" s="46"/>
      <c r="AHK15" s="46"/>
      <c r="AHL15" s="46"/>
      <c r="AHM15" s="46"/>
      <c r="AHN15" s="46"/>
      <c r="AHO15" s="46"/>
      <c r="AHP15" s="46"/>
      <c r="AHQ15" s="46"/>
      <c r="AHR15" s="46"/>
      <c r="AHS15" s="46"/>
      <c r="AHT15" s="46"/>
      <c r="AHU15" s="46"/>
      <c r="AHV15" s="46"/>
      <c r="AHW15" s="46"/>
      <c r="AHX15" s="46"/>
      <c r="AHY15" s="46"/>
      <c r="AHZ15" s="46"/>
      <c r="AIA15" s="46"/>
      <c r="AIB15" s="46"/>
      <c r="AIC15" s="46"/>
      <c r="AID15" s="46"/>
      <c r="AIE15" s="46"/>
      <c r="AIF15" s="46"/>
      <c r="AIG15" s="46"/>
      <c r="AIH15" s="46"/>
      <c r="AII15" s="46"/>
      <c r="AIJ15" s="46"/>
      <c r="AIK15" s="46"/>
      <c r="AIL15" s="46"/>
      <c r="AIM15" s="46"/>
      <c r="AIN15" s="46"/>
      <c r="AIO15" s="46"/>
      <c r="AIP15" s="46"/>
      <c r="AIQ15" s="46"/>
      <c r="AIR15" s="46"/>
      <c r="AIS15" s="46"/>
      <c r="AIT15" s="46"/>
      <c r="AIU15" s="46"/>
      <c r="AIV15" s="46"/>
      <c r="AIW15" s="46"/>
      <c r="AIX15" s="46"/>
      <c r="AIY15" s="46"/>
      <c r="AIZ15" s="46"/>
      <c r="AJA15" s="46"/>
      <c r="AJB15" s="46"/>
      <c r="AJC15" s="46"/>
      <c r="AJD15" s="46"/>
      <c r="AJE15" s="46"/>
      <c r="AJF15" s="46"/>
      <c r="AJG15" s="46"/>
      <c r="AJH15" s="46"/>
      <c r="AJI15" s="46"/>
      <c r="AJJ15" s="46"/>
      <c r="AJK15" s="46"/>
      <c r="AJL15" s="46"/>
      <c r="AJM15" s="46"/>
      <c r="AJN15" s="46"/>
      <c r="AJO15" s="46"/>
      <c r="AJP15" s="46"/>
      <c r="AJQ15" s="46"/>
      <c r="AJR15" s="46"/>
      <c r="AJS15" s="46"/>
      <c r="AJT15" s="46"/>
      <c r="AJU15" s="46"/>
      <c r="AJV15" s="46"/>
      <c r="AJW15" s="46"/>
      <c r="AJX15" s="46"/>
      <c r="AJY15" s="46"/>
      <c r="AJZ15" s="46"/>
      <c r="AKA15" s="46"/>
      <c r="AKB15" s="46"/>
      <c r="AKC15" s="46"/>
      <c r="AKD15" s="46"/>
      <c r="AKE15" s="46"/>
      <c r="AKF15" s="46"/>
      <c r="AKG15" s="46"/>
      <c r="AKH15" s="46"/>
      <c r="AKI15" s="46"/>
      <c r="AKJ15" s="46"/>
      <c r="AKK15" s="46"/>
      <c r="AKL15" s="46"/>
      <c r="AKM15" s="46"/>
      <c r="AKN15" s="46"/>
      <c r="AKO15" s="46"/>
      <c r="AKP15" s="46"/>
      <c r="AKQ15" s="46"/>
      <c r="AKR15" s="46"/>
      <c r="AKS15" s="46"/>
      <c r="AKT15" s="46"/>
      <c r="AKU15" s="46"/>
      <c r="AKV15" s="46"/>
      <c r="AKW15" s="46"/>
      <c r="AKX15" s="46"/>
      <c r="AKY15" s="46"/>
      <c r="AKZ15" s="46"/>
      <c r="ALA15" s="46"/>
      <c r="ALB15" s="46"/>
      <c r="ALC15" s="46"/>
      <c r="ALD15" s="46"/>
      <c r="ALE15" s="46"/>
      <c r="ALF15" s="46"/>
      <c r="ALG15" s="46"/>
      <c r="ALH15" s="46"/>
      <c r="ALI15" s="46"/>
      <c r="ALJ15" s="46"/>
      <c r="ALK15" s="46"/>
      <c r="ALL15" s="46"/>
      <c r="ALM15" s="46"/>
      <c r="ALN15" s="46"/>
      <c r="ALO15" s="46"/>
      <c r="ALP15" s="46"/>
      <c r="ALQ15" s="46"/>
      <c r="ALR15" s="46"/>
      <c r="ALS15" s="46"/>
      <c r="ALT15" s="46"/>
      <c r="ALU15" s="46"/>
      <c r="ALV15" s="46"/>
      <c r="ALW15" s="46"/>
      <c r="ALX15" s="46"/>
      <c r="ALY15" s="46"/>
      <c r="ALZ15" s="46"/>
      <c r="AMA15" s="46"/>
      <c r="AMB15" s="46"/>
      <c r="AMC15" s="46"/>
      <c r="AMD15" s="46"/>
      <c r="AME15" s="46"/>
      <c r="AMF15" s="46"/>
      <c r="AMG15" s="46"/>
      <c r="AMH15" s="46"/>
      <c r="AMI15" s="46"/>
      <c r="AMJ15" s="46"/>
      <c r="AMK15" s="46"/>
      <c r="AML15" s="46"/>
      <c r="AMM15" s="46"/>
      <c r="AMN15" s="46"/>
      <c r="AMO15" s="46"/>
      <c r="AMP15" s="46"/>
      <c r="AMQ15" s="46"/>
      <c r="AMR15" s="46"/>
      <c r="AMS15" s="46"/>
      <c r="AMT15" s="46"/>
      <c r="AMU15" s="46"/>
      <c r="AMV15" s="46"/>
      <c r="AMW15" s="46"/>
      <c r="AMX15" s="46"/>
      <c r="AMY15" s="46"/>
      <c r="AMZ15" s="46"/>
      <c r="ANA15" s="46"/>
      <c r="ANB15" s="46"/>
      <c r="ANC15" s="46"/>
      <c r="AND15" s="46"/>
      <c r="ANE15" s="46"/>
      <c r="ANF15" s="46"/>
      <c r="ANG15" s="46"/>
      <c r="ANH15" s="46"/>
      <c r="ANI15" s="46"/>
      <c r="ANJ15" s="46"/>
      <c r="ANK15" s="46"/>
      <c r="ANL15" s="46"/>
      <c r="ANM15" s="46"/>
      <c r="ANN15" s="46"/>
      <c r="ANO15" s="46"/>
      <c r="ANP15" s="46"/>
      <c r="ANQ15" s="46"/>
      <c r="ANR15" s="46"/>
      <c r="ANS15" s="46"/>
      <c r="ANT15" s="46"/>
      <c r="ANU15" s="46"/>
      <c r="ANV15" s="46"/>
      <c r="ANW15" s="46"/>
      <c r="ANX15" s="46"/>
      <c r="ANY15" s="46"/>
      <c r="ANZ15" s="46"/>
      <c r="AOA15" s="46"/>
      <c r="AOB15" s="46"/>
      <c r="AOC15" s="46"/>
      <c r="AOD15" s="46"/>
      <c r="AOE15" s="46"/>
      <c r="AOF15" s="46"/>
      <c r="AOG15" s="46"/>
      <c r="AOH15" s="46"/>
      <c r="AOI15" s="46"/>
      <c r="AOJ15" s="46"/>
      <c r="AOK15" s="46"/>
      <c r="AOL15" s="46"/>
      <c r="AOM15" s="46"/>
      <c r="AON15" s="46"/>
      <c r="AOO15" s="46"/>
      <c r="AOP15" s="46"/>
      <c r="AOQ15" s="46"/>
      <c r="AOR15" s="46"/>
      <c r="AOS15" s="46"/>
      <c r="AOT15" s="46"/>
      <c r="AOU15" s="46"/>
      <c r="AOV15" s="46"/>
      <c r="AOW15" s="46"/>
      <c r="AOX15" s="46"/>
      <c r="AOY15" s="46"/>
      <c r="AOZ15" s="46"/>
      <c r="APA15" s="46"/>
      <c r="APB15" s="46"/>
      <c r="APC15" s="46"/>
      <c r="APD15" s="46"/>
      <c r="APE15" s="46"/>
      <c r="APF15" s="46"/>
      <c r="APG15" s="46"/>
      <c r="APH15" s="46"/>
      <c r="API15" s="46"/>
      <c r="APJ15" s="46"/>
      <c r="APK15" s="46"/>
      <c r="APL15" s="46"/>
      <c r="APM15" s="46"/>
      <c r="APN15" s="46"/>
      <c r="APO15" s="46"/>
      <c r="APP15" s="46"/>
      <c r="APQ15" s="46"/>
      <c r="APR15" s="46"/>
      <c r="APS15" s="46"/>
      <c r="APT15" s="46"/>
      <c r="APU15" s="46"/>
      <c r="APV15" s="46"/>
      <c r="APW15" s="46"/>
      <c r="APX15" s="46"/>
      <c r="APY15" s="46"/>
      <c r="APZ15" s="46"/>
      <c r="AQA15" s="46"/>
      <c r="AQB15" s="46"/>
      <c r="AQC15" s="46"/>
      <c r="AQD15" s="46"/>
      <c r="AQE15" s="46"/>
      <c r="AQF15" s="46"/>
      <c r="AQG15" s="46"/>
      <c r="AQH15" s="46"/>
      <c r="AQI15" s="46"/>
      <c r="AQJ15" s="46"/>
      <c r="AQK15" s="46"/>
      <c r="AQL15" s="46"/>
      <c r="AQM15" s="46"/>
      <c r="AQN15" s="46"/>
      <c r="AQO15" s="46"/>
      <c r="AQP15" s="46"/>
      <c r="AQQ15" s="46"/>
      <c r="AQR15" s="46"/>
      <c r="AQS15" s="46"/>
      <c r="AQT15" s="46"/>
      <c r="AQU15" s="46"/>
      <c r="AQV15" s="46"/>
      <c r="AQW15" s="46"/>
      <c r="AQX15" s="46"/>
      <c r="AQY15" s="46"/>
      <c r="AQZ15" s="46"/>
      <c r="ARA15" s="46"/>
      <c r="ARB15" s="46"/>
      <c r="ARC15" s="46"/>
      <c r="ARD15" s="46"/>
      <c r="ARE15" s="46"/>
      <c r="ARF15" s="46"/>
      <c r="ARG15" s="46"/>
      <c r="ARH15" s="46"/>
      <c r="ARI15" s="46"/>
      <c r="ARJ15" s="46"/>
      <c r="ARK15" s="46"/>
      <c r="ARL15" s="46"/>
      <c r="ARM15" s="46"/>
      <c r="ARN15" s="46"/>
      <c r="ARO15" s="46"/>
      <c r="ARP15" s="46"/>
      <c r="ARQ15" s="46"/>
      <c r="ARR15" s="46"/>
      <c r="ARS15" s="46"/>
      <c r="ART15" s="46"/>
      <c r="ARU15" s="46"/>
      <c r="ARV15" s="46"/>
      <c r="ARW15" s="46"/>
      <c r="ARX15" s="46"/>
      <c r="ARY15" s="46"/>
      <c r="ARZ15" s="46"/>
      <c r="ASA15" s="46"/>
      <c r="ASB15" s="46"/>
      <c r="ASC15" s="46"/>
      <c r="ASD15" s="46"/>
      <c r="ASE15" s="46"/>
      <c r="ASF15" s="46"/>
      <c r="ASG15" s="46"/>
      <c r="ASH15" s="46"/>
      <c r="ASI15" s="46"/>
      <c r="ASJ15" s="46"/>
      <c r="ASK15" s="46"/>
      <c r="ASL15" s="46"/>
      <c r="ASM15" s="46"/>
      <c r="ASN15" s="46"/>
      <c r="ASO15" s="46"/>
      <c r="ASP15" s="46"/>
      <c r="ASQ15" s="46"/>
      <c r="ASR15" s="46"/>
      <c r="ASS15" s="46"/>
      <c r="AST15" s="46"/>
      <c r="ASU15" s="46"/>
      <c r="ASV15" s="46"/>
      <c r="ASW15" s="46"/>
      <c r="ASX15" s="46"/>
      <c r="ASY15" s="46"/>
      <c r="ASZ15" s="46"/>
      <c r="ATA15" s="46"/>
      <c r="ATB15" s="46"/>
      <c r="ATC15" s="46"/>
      <c r="ATD15" s="46"/>
      <c r="ATE15" s="46"/>
      <c r="ATF15" s="46"/>
      <c r="ATG15" s="46"/>
      <c r="ATH15" s="46"/>
      <c r="ATI15" s="46"/>
      <c r="ATJ15" s="46"/>
      <c r="ATK15" s="46"/>
      <c r="ATL15" s="46"/>
      <c r="ATM15" s="46"/>
      <c r="ATN15" s="46"/>
      <c r="ATO15" s="46"/>
      <c r="ATP15" s="46"/>
      <c r="ATQ15" s="46"/>
      <c r="ATR15" s="46"/>
      <c r="ATS15" s="46"/>
      <c r="ATT15" s="46"/>
      <c r="ATU15" s="46"/>
      <c r="ATV15" s="46"/>
      <c r="ATW15" s="46"/>
      <c r="ATX15" s="46"/>
      <c r="ATY15" s="46"/>
      <c r="ATZ15" s="46"/>
      <c r="AUA15" s="46"/>
      <c r="AUB15" s="46"/>
      <c r="AUC15" s="46"/>
      <c r="AUD15" s="46"/>
      <c r="AUE15" s="46"/>
      <c r="AUF15" s="46"/>
      <c r="AUG15" s="46"/>
      <c r="AUH15" s="46"/>
      <c r="AUI15" s="46"/>
      <c r="AUJ15" s="46"/>
      <c r="AUK15" s="46"/>
      <c r="AUL15" s="46"/>
      <c r="AUM15" s="46"/>
      <c r="AUN15" s="46"/>
      <c r="AUO15" s="46"/>
      <c r="AUP15" s="46"/>
      <c r="AUQ15" s="46"/>
      <c r="AUR15" s="46"/>
      <c r="AUS15" s="46"/>
      <c r="AUT15" s="46"/>
      <c r="AUU15" s="46"/>
      <c r="AUV15" s="46"/>
      <c r="AUW15" s="46"/>
      <c r="AUX15" s="46"/>
      <c r="AUY15" s="46"/>
      <c r="AUZ15" s="46"/>
      <c r="AVA15" s="46"/>
      <c r="AVB15" s="46"/>
      <c r="AVC15" s="46"/>
      <c r="AVD15" s="46"/>
      <c r="AVE15" s="46"/>
      <c r="AVF15" s="46"/>
      <c r="AVG15" s="46"/>
      <c r="AVH15" s="46"/>
      <c r="AVI15" s="46"/>
      <c r="AVJ15" s="46"/>
      <c r="AVK15" s="46"/>
      <c r="AVL15" s="46"/>
      <c r="AVM15" s="46"/>
      <c r="AVN15" s="46"/>
      <c r="AVO15" s="46"/>
      <c r="AVP15" s="46"/>
      <c r="AVQ15" s="46"/>
      <c r="AVR15" s="46"/>
      <c r="AVS15" s="46"/>
      <c r="AVT15" s="46"/>
      <c r="AVU15" s="46"/>
      <c r="AVV15" s="46"/>
      <c r="AVW15" s="46"/>
      <c r="AVX15" s="46"/>
      <c r="AVY15" s="46"/>
      <c r="AVZ15" s="46"/>
      <c r="AWA15" s="46"/>
      <c r="AWB15" s="46"/>
      <c r="AWC15" s="46"/>
      <c r="AWD15" s="46"/>
      <c r="AWE15" s="46"/>
      <c r="AWF15" s="46"/>
      <c r="AWG15" s="46"/>
      <c r="AWH15" s="46"/>
      <c r="AWI15" s="46"/>
      <c r="AWJ15" s="46"/>
      <c r="AWK15" s="46"/>
      <c r="AWL15" s="46"/>
      <c r="AWM15" s="46"/>
      <c r="AWN15" s="46"/>
      <c r="AWO15" s="46"/>
      <c r="AWP15" s="46"/>
      <c r="AWQ15" s="46"/>
      <c r="AWR15" s="46"/>
      <c r="AWS15" s="46"/>
      <c r="AWT15" s="46"/>
      <c r="AWU15" s="46"/>
      <c r="AWV15" s="46"/>
      <c r="AWW15" s="46"/>
      <c r="AWX15" s="46"/>
      <c r="AWY15" s="46"/>
      <c r="AWZ15" s="46"/>
      <c r="AXA15" s="46"/>
      <c r="AXB15" s="46"/>
      <c r="AXC15" s="46"/>
      <c r="AXD15" s="46"/>
      <c r="AXE15" s="46"/>
      <c r="AXF15" s="46"/>
      <c r="AXG15" s="46"/>
      <c r="AXH15" s="46"/>
      <c r="AXI15" s="46"/>
      <c r="AXJ15" s="46"/>
      <c r="AXK15" s="46"/>
      <c r="AXL15" s="46"/>
      <c r="AXM15" s="46"/>
      <c r="AXN15" s="46"/>
      <c r="AXO15" s="46"/>
      <c r="AXP15" s="46"/>
      <c r="AXQ15" s="46"/>
      <c r="AXR15" s="46"/>
      <c r="AXS15" s="46"/>
      <c r="AXT15" s="46"/>
      <c r="AXU15" s="46"/>
      <c r="AXV15" s="46"/>
      <c r="AXW15" s="46"/>
      <c r="AXX15" s="46"/>
      <c r="AXY15" s="46"/>
      <c r="AXZ15" s="46"/>
      <c r="AYA15" s="46"/>
      <c r="AYB15" s="46"/>
      <c r="AYC15" s="46"/>
      <c r="AYD15" s="46"/>
      <c r="AYE15" s="46"/>
      <c r="AYF15" s="46"/>
      <c r="AYG15" s="46"/>
      <c r="AYH15" s="46"/>
      <c r="AYI15" s="46"/>
      <c r="AYJ15" s="46"/>
      <c r="AYK15" s="46"/>
      <c r="AYL15" s="46"/>
      <c r="AYM15" s="46"/>
      <c r="AYN15" s="46"/>
      <c r="AYO15" s="46"/>
      <c r="AYP15" s="46"/>
      <c r="AYQ15" s="46"/>
      <c r="AYR15" s="46"/>
      <c r="AYS15" s="46"/>
      <c r="AYT15" s="46"/>
      <c r="AYU15" s="46"/>
      <c r="AYV15" s="46"/>
      <c r="AYW15" s="46"/>
      <c r="AYX15" s="46"/>
      <c r="AYY15" s="46"/>
      <c r="AYZ15" s="46"/>
      <c r="AZA15" s="46"/>
      <c r="AZB15" s="46"/>
      <c r="AZC15" s="46"/>
      <c r="AZD15" s="46"/>
      <c r="AZE15" s="46"/>
      <c r="AZF15" s="46"/>
      <c r="AZG15" s="46"/>
      <c r="AZH15" s="46"/>
      <c r="AZI15" s="46"/>
      <c r="AZJ15" s="46"/>
      <c r="AZK15" s="46"/>
      <c r="AZL15" s="46"/>
      <c r="AZM15" s="46"/>
      <c r="AZN15" s="46"/>
      <c r="AZO15" s="46"/>
      <c r="AZP15" s="46"/>
      <c r="AZQ15" s="46"/>
      <c r="AZR15" s="46"/>
      <c r="AZS15" s="46"/>
      <c r="AZT15" s="46"/>
      <c r="AZU15" s="46"/>
      <c r="AZV15" s="46"/>
      <c r="AZW15" s="46"/>
      <c r="AZX15" s="46"/>
      <c r="AZY15" s="46"/>
      <c r="AZZ15" s="46"/>
      <c r="BAA15" s="46"/>
      <c r="BAB15" s="46"/>
      <c r="BAC15" s="46"/>
      <c r="BAD15" s="46"/>
      <c r="BAE15" s="46"/>
      <c r="BAF15" s="46"/>
      <c r="BAG15" s="46"/>
      <c r="BAH15" s="46"/>
      <c r="BAI15" s="46"/>
      <c r="BAJ15" s="46"/>
      <c r="BAK15" s="46"/>
      <c r="BAL15" s="46"/>
      <c r="BAM15" s="46"/>
      <c r="BAN15" s="46"/>
      <c r="BAO15" s="46"/>
      <c r="BAP15" s="46"/>
      <c r="BAQ15" s="46"/>
      <c r="BAR15" s="46"/>
      <c r="BAS15" s="46"/>
      <c r="BAT15" s="46"/>
      <c r="BAU15" s="46"/>
      <c r="BAV15" s="46"/>
      <c r="BAW15" s="46"/>
      <c r="BAX15" s="46"/>
      <c r="BAY15" s="46"/>
      <c r="BAZ15" s="46"/>
      <c r="BBA15" s="46"/>
      <c r="BBB15" s="46"/>
      <c r="BBC15" s="46"/>
      <c r="BBD15" s="46"/>
      <c r="BBE15" s="46"/>
      <c r="BBF15" s="46"/>
      <c r="BBG15" s="46"/>
      <c r="BBH15" s="46"/>
      <c r="BBI15" s="46"/>
      <c r="BBJ15" s="46"/>
      <c r="BBK15" s="46"/>
      <c r="BBL15" s="46"/>
      <c r="BBM15" s="46"/>
      <c r="BBN15" s="46"/>
      <c r="BBO15" s="46"/>
      <c r="BBP15" s="46"/>
      <c r="BBQ15" s="46"/>
      <c r="BBR15" s="46"/>
      <c r="BBS15" s="46"/>
      <c r="BBT15" s="46"/>
      <c r="BBU15" s="46"/>
      <c r="BBV15" s="46"/>
      <c r="BBW15" s="46"/>
      <c r="BBX15" s="46"/>
      <c r="BBY15" s="46"/>
      <c r="BBZ15" s="46"/>
      <c r="BCA15" s="46"/>
      <c r="BCB15" s="46"/>
      <c r="BCC15" s="46"/>
      <c r="BCD15" s="46"/>
      <c r="BCE15" s="46"/>
      <c r="BCF15" s="46"/>
      <c r="BCG15" s="46"/>
      <c r="BCH15" s="46"/>
      <c r="BCI15" s="46"/>
      <c r="BCJ15" s="46"/>
      <c r="BCK15" s="46"/>
      <c r="BCL15" s="46"/>
      <c r="BCM15" s="46"/>
      <c r="BCN15" s="46"/>
      <c r="BCO15" s="46"/>
      <c r="BCP15" s="46"/>
      <c r="BCQ15" s="46"/>
      <c r="BCR15" s="46"/>
      <c r="BCS15" s="46"/>
      <c r="BCT15" s="46"/>
      <c r="BCU15" s="46"/>
      <c r="BCV15" s="46"/>
      <c r="BCW15" s="46"/>
      <c r="BCX15" s="46"/>
      <c r="BCY15" s="46"/>
      <c r="BCZ15" s="46"/>
      <c r="BDA15" s="46"/>
      <c r="BDB15" s="46"/>
      <c r="BDC15" s="46"/>
      <c r="BDD15" s="46"/>
      <c r="BDE15" s="46"/>
      <c r="BDF15" s="46"/>
      <c r="BDG15" s="46"/>
      <c r="BDH15" s="46"/>
      <c r="BDI15" s="46"/>
      <c r="BDJ15" s="46"/>
      <c r="BDK15" s="46"/>
      <c r="BDL15" s="46"/>
      <c r="BDM15" s="46"/>
      <c r="BDN15" s="46"/>
      <c r="BDO15" s="46"/>
      <c r="BDP15" s="46"/>
      <c r="BDQ15" s="46"/>
      <c r="BDR15" s="46"/>
      <c r="BDS15" s="46"/>
      <c r="BDT15" s="46"/>
      <c r="BDU15" s="46"/>
      <c r="BDV15" s="46"/>
      <c r="BDW15" s="46"/>
      <c r="BDX15" s="46"/>
      <c r="BDY15" s="46"/>
      <c r="BDZ15" s="46"/>
      <c r="BEA15" s="46"/>
      <c r="BEB15" s="46"/>
      <c r="BEC15" s="46"/>
      <c r="BED15" s="46"/>
      <c r="BEE15" s="46"/>
      <c r="BEF15" s="46"/>
      <c r="BEG15" s="46"/>
      <c r="BEH15" s="46"/>
      <c r="BEI15" s="46"/>
      <c r="BEJ15" s="46"/>
      <c r="BEK15" s="46"/>
      <c r="BEL15" s="46"/>
      <c r="BEM15" s="46"/>
      <c r="BEN15" s="46"/>
      <c r="BEO15" s="46"/>
      <c r="BEP15" s="46"/>
      <c r="BEQ15" s="46"/>
      <c r="BER15" s="46"/>
      <c r="BES15" s="46"/>
      <c r="BET15" s="46"/>
      <c r="BEU15" s="46"/>
      <c r="BEV15" s="46"/>
      <c r="BEW15" s="46"/>
      <c r="BEX15" s="46"/>
      <c r="BEY15" s="46"/>
      <c r="BEZ15" s="46"/>
      <c r="BFA15" s="46"/>
      <c r="BFB15" s="46"/>
      <c r="BFC15" s="46"/>
      <c r="BFD15" s="46"/>
      <c r="BFE15" s="46"/>
      <c r="BFF15" s="46"/>
      <c r="BFG15" s="46"/>
      <c r="BFH15" s="46"/>
      <c r="BFI15" s="46"/>
      <c r="BFJ15" s="46"/>
      <c r="BFK15" s="46"/>
      <c r="BFL15" s="46"/>
      <c r="BFM15" s="46"/>
      <c r="BFN15" s="46"/>
      <c r="BFO15" s="46"/>
      <c r="BFP15" s="46"/>
      <c r="BFQ15" s="46"/>
      <c r="BFR15" s="46"/>
      <c r="BFS15" s="46"/>
      <c r="BFT15" s="46"/>
      <c r="BFU15" s="46"/>
      <c r="BFV15" s="46"/>
      <c r="BFW15" s="46"/>
      <c r="BFX15" s="46"/>
      <c r="BFY15" s="46"/>
      <c r="BFZ15" s="46"/>
      <c r="BGA15" s="46"/>
      <c r="BGB15" s="46"/>
      <c r="BGC15" s="46"/>
      <c r="BGD15" s="46"/>
      <c r="BGE15" s="46"/>
      <c r="BGF15" s="46"/>
      <c r="BGG15" s="46"/>
      <c r="BGH15" s="46"/>
      <c r="BGI15" s="46"/>
      <c r="BGJ15" s="46"/>
      <c r="BGK15" s="46"/>
      <c r="BGL15" s="46"/>
      <c r="BGM15" s="46"/>
      <c r="BGN15" s="46"/>
      <c r="BGO15" s="46"/>
      <c r="BGP15" s="46"/>
      <c r="BGQ15" s="46"/>
      <c r="BGR15" s="46"/>
      <c r="BGS15" s="46"/>
      <c r="BGT15" s="46"/>
      <c r="BGU15" s="46"/>
      <c r="BGV15" s="46"/>
      <c r="BGW15" s="46"/>
      <c r="BGX15" s="46"/>
      <c r="BGY15" s="46"/>
      <c r="BGZ15" s="46"/>
      <c r="BHA15" s="46"/>
      <c r="BHB15" s="46"/>
      <c r="BHC15" s="46"/>
      <c r="BHD15" s="46"/>
      <c r="BHE15" s="46"/>
      <c r="BHF15" s="46"/>
      <c r="BHG15" s="46"/>
      <c r="BHH15" s="46"/>
      <c r="BHI15" s="46"/>
      <c r="BHJ15" s="46"/>
      <c r="BHK15" s="46"/>
      <c r="BHL15" s="46"/>
      <c r="BHM15" s="46"/>
      <c r="BHN15" s="46"/>
      <c r="BHO15" s="46"/>
      <c r="BHP15" s="46"/>
      <c r="BHQ15" s="46"/>
      <c r="BHR15" s="46"/>
      <c r="BHS15" s="46"/>
      <c r="BHT15" s="46"/>
      <c r="BHU15" s="46"/>
      <c r="BHV15" s="46"/>
      <c r="BHW15" s="46"/>
      <c r="BHX15" s="46"/>
      <c r="BHY15" s="46"/>
      <c r="BHZ15" s="46"/>
      <c r="BIA15" s="46"/>
      <c r="BIB15" s="46"/>
      <c r="BIC15" s="46"/>
      <c r="BID15" s="46"/>
      <c r="BIE15" s="46"/>
      <c r="BIF15" s="46"/>
      <c r="BIG15" s="46"/>
      <c r="BIH15" s="46"/>
      <c r="BII15" s="46"/>
      <c r="BIJ15" s="46"/>
      <c r="BIK15" s="46"/>
      <c r="BIL15" s="46"/>
      <c r="BIM15" s="46"/>
      <c r="BIN15" s="46"/>
      <c r="BIO15" s="46"/>
      <c r="BIP15" s="46"/>
      <c r="BIQ15" s="46"/>
      <c r="BIR15" s="46"/>
      <c r="BIS15" s="46"/>
      <c r="BIT15" s="46"/>
      <c r="BIU15" s="46"/>
      <c r="BIV15" s="46"/>
      <c r="BIW15" s="46"/>
      <c r="BIX15" s="46"/>
      <c r="BIY15" s="46"/>
      <c r="BIZ15" s="46"/>
      <c r="BJA15" s="46"/>
      <c r="BJB15" s="46"/>
      <c r="BJC15" s="46"/>
      <c r="BJD15" s="46"/>
      <c r="BJE15" s="46"/>
      <c r="BJF15" s="46"/>
      <c r="BJG15" s="46"/>
      <c r="BJH15" s="46"/>
      <c r="BJI15" s="46"/>
      <c r="BJJ15" s="46"/>
      <c r="BJK15" s="46"/>
      <c r="BJL15" s="46"/>
      <c r="BJM15" s="46"/>
      <c r="BJN15" s="46"/>
      <c r="BJO15" s="46"/>
      <c r="BJP15" s="46"/>
      <c r="BJQ15" s="46"/>
      <c r="BJR15" s="46"/>
      <c r="BJS15" s="46"/>
      <c r="BJT15" s="46"/>
      <c r="BJU15" s="46"/>
      <c r="BJV15" s="46"/>
      <c r="BJW15" s="46"/>
      <c r="BJX15" s="46"/>
      <c r="BJY15" s="46"/>
      <c r="BJZ15" s="46"/>
      <c r="BKA15" s="46"/>
      <c r="BKB15" s="46"/>
      <c r="BKC15" s="46"/>
      <c r="BKD15" s="46"/>
      <c r="BKE15" s="46"/>
      <c r="BKF15" s="46"/>
      <c r="BKG15" s="46"/>
      <c r="BKH15" s="46"/>
      <c r="BKI15" s="46"/>
      <c r="BKJ15" s="46"/>
      <c r="BKK15" s="46"/>
      <c r="BKL15" s="46"/>
      <c r="BKM15" s="46"/>
      <c r="BKN15" s="46"/>
      <c r="BKO15" s="46"/>
      <c r="BKP15" s="46"/>
      <c r="BKQ15" s="46"/>
      <c r="BKR15" s="46"/>
      <c r="BKS15" s="46"/>
      <c r="BKT15" s="46"/>
      <c r="BKU15" s="46"/>
      <c r="BKV15" s="46"/>
      <c r="BKW15" s="46"/>
      <c r="BKX15" s="46"/>
      <c r="BKY15" s="46"/>
      <c r="BKZ15" s="46"/>
      <c r="BLA15" s="46"/>
      <c r="BLB15" s="46"/>
      <c r="BLC15" s="46"/>
      <c r="BLD15" s="46"/>
      <c r="BLE15" s="46"/>
      <c r="BLF15" s="46"/>
      <c r="BLG15" s="46"/>
      <c r="BLH15" s="46"/>
      <c r="BLI15" s="46"/>
      <c r="BLJ15" s="46"/>
      <c r="BLK15" s="46"/>
      <c r="BLL15" s="46"/>
      <c r="BLM15" s="46"/>
      <c r="BLN15" s="46"/>
      <c r="BLO15" s="46"/>
      <c r="BLP15" s="46"/>
      <c r="BLQ15" s="46"/>
      <c r="BLR15" s="46"/>
      <c r="BLS15" s="46"/>
      <c r="BLT15" s="46"/>
      <c r="BLU15" s="46"/>
      <c r="BLV15" s="46"/>
      <c r="BLW15" s="46"/>
      <c r="BLX15" s="46"/>
      <c r="BLY15" s="46"/>
      <c r="BLZ15" s="46"/>
      <c r="BMA15" s="46"/>
      <c r="BMB15" s="46"/>
      <c r="BMC15" s="46"/>
      <c r="BMD15" s="46"/>
      <c r="BME15" s="46"/>
      <c r="BMF15" s="46"/>
      <c r="BMG15" s="46"/>
      <c r="BMH15" s="46"/>
      <c r="BMI15" s="46"/>
      <c r="BMJ15" s="46"/>
      <c r="BMK15" s="46"/>
      <c r="BML15" s="46"/>
      <c r="BMM15" s="46"/>
      <c r="BMN15" s="46"/>
      <c r="BMO15" s="46"/>
      <c r="BMP15" s="46"/>
      <c r="BMQ15" s="46"/>
      <c r="BMR15" s="46"/>
      <c r="BMS15" s="46"/>
      <c r="BMT15" s="46"/>
      <c r="BMU15" s="46"/>
      <c r="BMV15" s="46"/>
      <c r="BMW15" s="46"/>
      <c r="BMX15" s="46"/>
      <c r="BMY15" s="46"/>
      <c r="BMZ15" s="46"/>
      <c r="BNA15" s="46"/>
      <c r="BNB15" s="46"/>
      <c r="BNC15" s="46"/>
      <c r="BND15" s="46"/>
      <c r="BNE15" s="46"/>
      <c r="BNF15" s="46"/>
      <c r="BNG15" s="46"/>
      <c r="BNH15" s="46"/>
      <c r="BNI15" s="46"/>
      <c r="BNJ15" s="46"/>
      <c r="BNK15" s="46"/>
      <c r="BNL15" s="46"/>
      <c r="BNM15" s="46"/>
      <c r="BNN15" s="46"/>
      <c r="BNO15" s="46"/>
      <c r="BNP15" s="46"/>
      <c r="BNQ15" s="46"/>
      <c r="BNR15" s="46"/>
      <c r="BNS15" s="46"/>
      <c r="BNT15" s="46"/>
      <c r="BNU15" s="46"/>
      <c r="BNV15" s="46"/>
      <c r="BNW15" s="46"/>
      <c r="BNX15" s="46"/>
      <c r="BNY15" s="46"/>
      <c r="BNZ15" s="46"/>
      <c r="BOA15" s="46"/>
      <c r="BOB15" s="46"/>
      <c r="BOC15" s="46"/>
      <c r="BOD15" s="46"/>
      <c r="BOE15" s="46"/>
      <c r="BOF15" s="46"/>
      <c r="BOG15" s="46"/>
      <c r="BOH15" s="46"/>
      <c r="BOI15" s="46"/>
      <c r="BOJ15" s="46"/>
      <c r="BOK15" s="46"/>
      <c r="BOL15" s="46"/>
      <c r="BOM15" s="46"/>
      <c r="BON15" s="46"/>
      <c r="BOO15" s="46"/>
      <c r="BOP15" s="46"/>
      <c r="BOQ15" s="46"/>
      <c r="BOR15" s="46"/>
      <c r="BOS15" s="46"/>
      <c r="BOT15" s="46"/>
      <c r="BOU15" s="46"/>
      <c r="BOV15" s="46"/>
      <c r="BOW15" s="46"/>
      <c r="BOX15" s="46"/>
      <c r="BOY15" s="46"/>
      <c r="BOZ15" s="46"/>
      <c r="BPA15" s="46"/>
      <c r="BPB15" s="46"/>
      <c r="BPC15" s="46"/>
      <c r="BPD15" s="46"/>
      <c r="BPE15" s="46"/>
      <c r="BPF15" s="46"/>
      <c r="BPG15" s="46"/>
      <c r="BPH15" s="46"/>
      <c r="BPI15" s="46"/>
      <c r="BPJ15" s="46"/>
      <c r="BPK15" s="46"/>
      <c r="BPL15" s="46"/>
      <c r="BPM15" s="46"/>
      <c r="BPN15" s="46"/>
      <c r="BPO15" s="46"/>
      <c r="BPP15" s="46"/>
      <c r="BPQ15" s="46"/>
      <c r="BPR15" s="46"/>
      <c r="BPS15" s="46"/>
      <c r="BPT15" s="46"/>
      <c r="BPU15" s="46"/>
      <c r="BPV15" s="46"/>
      <c r="BPW15" s="46"/>
      <c r="BPX15" s="46"/>
      <c r="BPY15" s="46"/>
      <c r="BPZ15" s="46"/>
      <c r="BQA15" s="46"/>
      <c r="BQB15" s="46"/>
      <c r="BQC15" s="46"/>
      <c r="BQD15" s="46"/>
      <c r="BQE15" s="46"/>
      <c r="BQF15" s="46"/>
      <c r="BQG15" s="46"/>
      <c r="BQH15" s="46"/>
      <c r="BQI15" s="46"/>
      <c r="BQJ15" s="46"/>
      <c r="BQK15" s="46"/>
      <c r="BQL15" s="46"/>
      <c r="BQM15" s="46"/>
      <c r="BQN15" s="46"/>
      <c r="BQO15" s="46"/>
      <c r="BQP15" s="46"/>
      <c r="BQQ15" s="46"/>
      <c r="BQR15" s="46"/>
      <c r="BQS15" s="46"/>
      <c r="BQT15" s="46"/>
      <c r="BQU15" s="46"/>
      <c r="BQV15" s="46"/>
      <c r="BQW15" s="46"/>
      <c r="BQX15" s="46"/>
      <c r="BQY15" s="46"/>
      <c r="BQZ15" s="46"/>
      <c r="BRA15" s="46"/>
      <c r="BRB15" s="46"/>
      <c r="BRC15" s="46"/>
      <c r="BRD15" s="46"/>
      <c r="BRE15" s="46"/>
      <c r="BRF15" s="46"/>
      <c r="BRG15" s="46"/>
      <c r="BRH15" s="46"/>
      <c r="BRI15" s="46"/>
      <c r="BRJ15" s="46"/>
      <c r="BRK15" s="46"/>
      <c r="BRL15" s="46"/>
      <c r="BRM15" s="46"/>
      <c r="BRN15" s="46"/>
      <c r="BRO15" s="46"/>
      <c r="BRP15" s="46"/>
      <c r="BRQ15" s="46"/>
      <c r="BRR15" s="46"/>
      <c r="BRS15" s="46"/>
      <c r="BRT15" s="46"/>
      <c r="BRU15" s="46"/>
      <c r="BRV15" s="46"/>
      <c r="BRW15" s="46"/>
      <c r="BRX15" s="46"/>
      <c r="BRY15" s="46"/>
      <c r="BRZ15" s="46"/>
      <c r="BSA15" s="46"/>
      <c r="BSB15" s="46"/>
      <c r="BSC15" s="46"/>
      <c r="BSD15" s="46"/>
      <c r="BSE15" s="46"/>
      <c r="BSF15" s="46"/>
      <c r="BSG15" s="46"/>
      <c r="BSH15" s="46"/>
      <c r="BSI15" s="46"/>
      <c r="BSJ15" s="46"/>
      <c r="BSK15" s="46"/>
      <c r="BSL15" s="46"/>
      <c r="BSM15" s="46"/>
      <c r="BSN15" s="46"/>
      <c r="BSO15" s="46"/>
      <c r="BSP15" s="46"/>
      <c r="BSQ15" s="46"/>
      <c r="BSR15" s="46"/>
      <c r="BSS15" s="46"/>
      <c r="BST15" s="46"/>
      <c r="BSU15" s="46"/>
      <c r="BSV15" s="46"/>
      <c r="BSW15" s="46"/>
      <c r="BSX15" s="46"/>
      <c r="BSY15" s="46"/>
      <c r="BSZ15" s="46"/>
      <c r="BTA15" s="46"/>
      <c r="BTB15" s="46"/>
      <c r="BTC15" s="46"/>
      <c r="BTD15" s="46"/>
      <c r="BTE15" s="46"/>
      <c r="BTF15" s="46"/>
      <c r="BTG15" s="46"/>
      <c r="BTH15" s="46"/>
      <c r="BTI15" s="46"/>
      <c r="BTJ15" s="46"/>
      <c r="BTK15" s="46"/>
      <c r="BTL15" s="46"/>
      <c r="BTM15" s="46"/>
      <c r="BTN15" s="46"/>
      <c r="BTO15" s="46"/>
      <c r="BTP15" s="46"/>
      <c r="BTQ15" s="46"/>
      <c r="BTR15" s="46"/>
      <c r="BTS15" s="46"/>
      <c r="BTT15" s="46"/>
      <c r="BTU15" s="46"/>
      <c r="BTV15" s="46"/>
      <c r="BTW15" s="46"/>
      <c r="BTX15" s="46"/>
      <c r="BTY15" s="46"/>
      <c r="BTZ15" s="46"/>
      <c r="BUA15" s="46"/>
      <c r="BUB15" s="46"/>
      <c r="BUC15" s="46"/>
      <c r="BUD15" s="46"/>
      <c r="BUE15" s="46"/>
      <c r="BUF15" s="46"/>
      <c r="BUG15" s="46"/>
      <c r="BUH15" s="46"/>
      <c r="BUI15" s="46"/>
      <c r="BUJ15" s="46"/>
      <c r="BUK15" s="46"/>
      <c r="BUL15" s="46"/>
      <c r="BUM15" s="46"/>
      <c r="BUN15" s="46"/>
      <c r="BUO15" s="46"/>
      <c r="BUP15" s="46"/>
      <c r="BUQ15" s="46"/>
      <c r="BUR15" s="46"/>
      <c r="BUS15" s="46"/>
      <c r="BUT15" s="46"/>
      <c r="BUU15" s="46"/>
      <c r="BUV15" s="46"/>
      <c r="BUW15" s="46"/>
      <c r="BUX15" s="46"/>
      <c r="BUY15" s="46"/>
      <c r="BUZ15" s="46"/>
      <c r="BVA15" s="46"/>
      <c r="BVB15" s="46"/>
      <c r="BVC15" s="46"/>
      <c r="BVD15" s="46"/>
      <c r="BVE15" s="46"/>
      <c r="BVF15" s="46"/>
      <c r="BVG15" s="46"/>
      <c r="BVH15" s="46"/>
      <c r="BVI15" s="46"/>
      <c r="BVJ15" s="46"/>
      <c r="BVK15" s="46"/>
      <c r="BVL15" s="46"/>
      <c r="BVM15" s="46"/>
      <c r="BVN15" s="46"/>
      <c r="BVO15" s="46"/>
      <c r="BVP15" s="46"/>
      <c r="BVQ15" s="46"/>
      <c r="BVR15" s="46"/>
      <c r="BVS15" s="46"/>
      <c r="BVT15" s="46"/>
      <c r="BVU15" s="46"/>
      <c r="BVV15" s="46"/>
      <c r="BVW15" s="46"/>
      <c r="BVX15" s="46"/>
      <c r="BVY15" s="46"/>
      <c r="BVZ15" s="46"/>
      <c r="BWA15" s="46"/>
      <c r="BWB15" s="46"/>
      <c r="BWC15" s="46"/>
      <c r="BWD15" s="46"/>
      <c r="BWE15" s="46"/>
      <c r="BWF15" s="46"/>
      <c r="BWG15" s="46"/>
      <c r="BWH15" s="46"/>
      <c r="BWI15" s="46"/>
      <c r="BWJ15" s="46"/>
      <c r="BWK15" s="46"/>
      <c r="BWL15" s="46"/>
      <c r="BWM15" s="46"/>
      <c r="BWN15" s="46"/>
      <c r="BWO15" s="46"/>
      <c r="BWP15" s="46"/>
      <c r="BWQ15" s="46"/>
      <c r="BWR15" s="46"/>
      <c r="BWS15" s="46"/>
      <c r="BWT15" s="46"/>
      <c r="BWU15" s="46"/>
      <c r="BWV15" s="46"/>
      <c r="BWW15" s="46"/>
      <c r="BWX15" s="46"/>
      <c r="BWY15" s="46"/>
      <c r="BWZ15" s="46"/>
      <c r="BXA15" s="46"/>
      <c r="BXB15" s="46"/>
      <c r="BXC15" s="46"/>
      <c r="BXD15" s="46"/>
      <c r="BXE15" s="46"/>
      <c r="BXF15" s="46"/>
      <c r="BXG15" s="46"/>
      <c r="BXH15" s="46"/>
      <c r="BXI15" s="46"/>
      <c r="BXJ15" s="46"/>
      <c r="BXK15" s="46"/>
      <c r="BXL15" s="46"/>
      <c r="BXM15" s="46"/>
      <c r="BXN15" s="46"/>
      <c r="BXO15" s="46"/>
      <c r="BXP15" s="46"/>
      <c r="BXQ15" s="46"/>
      <c r="BXR15" s="46"/>
      <c r="BXS15" s="46"/>
      <c r="BXT15" s="46"/>
      <c r="BXU15" s="46"/>
      <c r="BXV15" s="46"/>
      <c r="BXW15" s="46"/>
      <c r="BXX15" s="46"/>
      <c r="BXY15" s="46"/>
      <c r="BXZ15" s="46"/>
      <c r="BYA15" s="46"/>
      <c r="BYB15" s="46"/>
      <c r="BYC15" s="46"/>
      <c r="BYD15" s="46"/>
      <c r="BYE15" s="46"/>
      <c r="BYF15" s="46"/>
      <c r="BYG15" s="46"/>
      <c r="BYH15" s="46"/>
      <c r="BYI15" s="46"/>
      <c r="BYJ15" s="46"/>
      <c r="BYK15" s="46"/>
      <c r="BYL15" s="46"/>
      <c r="BYM15" s="46"/>
      <c r="BYN15" s="46"/>
      <c r="BYO15" s="46"/>
      <c r="BYP15" s="46"/>
      <c r="BYQ15" s="46"/>
      <c r="BYR15" s="46"/>
      <c r="BYS15" s="46"/>
      <c r="BYT15" s="46"/>
      <c r="BYU15" s="46"/>
      <c r="BYV15" s="46"/>
      <c r="BYW15" s="46"/>
      <c r="BYX15" s="46"/>
      <c r="BYY15" s="46"/>
      <c r="BYZ15" s="46"/>
      <c r="BZA15" s="46"/>
      <c r="BZB15" s="46"/>
      <c r="BZC15" s="46"/>
      <c r="BZD15" s="46"/>
      <c r="BZE15" s="46"/>
      <c r="BZF15" s="46"/>
      <c r="BZG15" s="46"/>
      <c r="BZH15" s="46"/>
      <c r="BZI15" s="46"/>
      <c r="BZJ15" s="46"/>
      <c r="BZK15" s="46"/>
      <c r="BZL15" s="46"/>
      <c r="BZM15" s="46"/>
      <c r="BZN15" s="46"/>
      <c r="BZO15" s="46"/>
      <c r="BZP15" s="46"/>
      <c r="BZQ15" s="46"/>
      <c r="BZR15" s="46"/>
      <c r="BZS15" s="46"/>
      <c r="BZT15" s="46"/>
      <c r="BZU15" s="46"/>
      <c r="BZV15" s="46"/>
      <c r="BZW15" s="46"/>
      <c r="BZX15" s="46"/>
      <c r="BZY15" s="46"/>
      <c r="BZZ15" s="46"/>
      <c r="CAA15" s="46"/>
      <c r="CAB15" s="46"/>
      <c r="CAC15" s="46"/>
      <c r="CAD15" s="46"/>
      <c r="CAE15" s="46"/>
      <c r="CAF15" s="46"/>
      <c r="CAG15" s="46"/>
      <c r="CAH15" s="46"/>
      <c r="CAI15" s="46"/>
      <c r="CAJ15" s="46"/>
      <c r="CAK15" s="46"/>
      <c r="CAL15" s="46"/>
      <c r="CAM15" s="46"/>
      <c r="CAN15" s="46"/>
      <c r="CAO15" s="46"/>
      <c r="CAP15" s="46"/>
      <c r="CAQ15" s="46"/>
      <c r="CAR15" s="46"/>
      <c r="CAS15" s="46"/>
      <c r="CAT15" s="46"/>
      <c r="CAU15" s="46"/>
      <c r="CAV15" s="46"/>
      <c r="CAW15" s="46"/>
      <c r="CAX15" s="46"/>
      <c r="CAY15" s="46"/>
      <c r="CAZ15" s="46"/>
      <c r="CBA15" s="46"/>
      <c r="CBB15" s="46"/>
      <c r="CBC15" s="46"/>
      <c r="CBD15" s="46"/>
      <c r="CBE15" s="46"/>
      <c r="CBF15" s="46"/>
      <c r="CBG15" s="46"/>
      <c r="CBH15" s="46"/>
      <c r="CBI15" s="46"/>
      <c r="CBJ15" s="46"/>
      <c r="CBK15" s="46"/>
      <c r="CBL15" s="46"/>
      <c r="CBM15" s="46"/>
      <c r="CBN15" s="46"/>
      <c r="CBO15" s="46"/>
      <c r="CBP15" s="46"/>
      <c r="CBQ15" s="46"/>
      <c r="CBR15" s="46"/>
      <c r="CBS15" s="46"/>
      <c r="CBT15" s="46"/>
      <c r="CBU15" s="46"/>
      <c r="CBV15" s="46"/>
      <c r="CBW15" s="46"/>
      <c r="CBX15" s="46"/>
      <c r="CBY15" s="46"/>
      <c r="CBZ15" s="46"/>
      <c r="CCA15" s="46"/>
      <c r="CCB15" s="46"/>
      <c r="CCC15" s="46"/>
      <c r="CCD15" s="46"/>
      <c r="CCE15" s="46"/>
      <c r="CCF15" s="46"/>
      <c r="CCG15" s="46"/>
      <c r="CCH15" s="46"/>
      <c r="CCI15" s="46"/>
      <c r="CCJ15" s="46"/>
      <c r="CCK15" s="46"/>
      <c r="CCL15" s="46"/>
      <c r="CCM15" s="46"/>
      <c r="CCN15" s="46"/>
      <c r="CCO15" s="46"/>
      <c r="CCP15" s="46"/>
      <c r="CCQ15" s="46"/>
      <c r="CCR15" s="46"/>
      <c r="CCS15" s="46"/>
      <c r="CCT15" s="46"/>
      <c r="CCU15" s="46"/>
      <c r="CCV15" s="46"/>
      <c r="CCW15" s="46"/>
      <c r="CCX15" s="46"/>
      <c r="CCY15" s="46"/>
      <c r="CCZ15" s="46"/>
      <c r="CDA15" s="46"/>
      <c r="CDB15" s="46"/>
      <c r="CDC15" s="46"/>
      <c r="CDD15" s="46"/>
      <c r="CDE15" s="46"/>
      <c r="CDF15" s="46"/>
      <c r="CDG15" s="46"/>
      <c r="CDH15" s="46"/>
      <c r="CDI15" s="46"/>
      <c r="CDJ15" s="46"/>
      <c r="CDK15" s="46"/>
      <c r="CDL15" s="46"/>
      <c r="CDM15" s="46"/>
      <c r="CDN15" s="46"/>
      <c r="CDO15" s="46"/>
      <c r="CDP15" s="46"/>
      <c r="CDQ15" s="46"/>
      <c r="CDR15" s="46"/>
      <c r="CDS15" s="46"/>
      <c r="CDT15" s="46"/>
      <c r="CDU15" s="46"/>
      <c r="CDV15" s="46"/>
      <c r="CDW15" s="46"/>
      <c r="CDX15" s="46"/>
      <c r="CDY15" s="46"/>
      <c r="CDZ15" s="46"/>
      <c r="CEA15" s="46"/>
      <c r="CEB15" s="46"/>
      <c r="CEC15" s="46"/>
      <c r="CED15" s="46"/>
      <c r="CEE15" s="46"/>
      <c r="CEF15" s="46"/>
      <c r="CEG15" s="46"/>
      <c r="CEH15" s="46"/>
      <c r="CEI15" s="46"/>
      <c r="CEJ15" s="46"/>
      <c r="CEK15" s="46"/>
      <c r="CEL15" s="46"/>
      <c r="CEM15" s="46"/>
      <c r="CEN15" s="46"/>
      <c r="CEO15" s="46"/>
      <c r="CEP15" s="46"/>
      <c r="CEQ15" s="46"/>
      <c r="CER15" s="46"/>
      <c r="CES15" s="46"/>
      <c r="CET15" s="46"/>
      <c r="CEU15" s="46"/>
      <c r="CEV15" s="46"/>
      <c r="CEW15" s="46"/>
      <c r="CEX15" s="46"/>
      <c r="CEY15" s="46"/>
      <c r="CEZ15" s="46"/>
      <c r="CFA15" s="46"/>
      <c r="CFB15" s="46"/>
      <c r="CFC15" s="46"/>
      <c r="CFD15" s="46"/>
      <c r="CFE15" s="46"/>
      <c r="CFF15" s="46"/>
      <c r="CFG15" s="46"/>
      <c r="CFH15" s="46"/>
      <c r="CFI15" s="46"/>
      <c r="CFJ15" s="46"/>
      <c r="CFK15" s="46"/>
      <c r="CFL15" s="46"/>
      <c r="CFM15" s="46"/>
      <c r="CFN15" s="46"/>
      <c r="CFO15" s="46"/>
      <c r="CFP15" s="46"/>
      <c r="CFQ15" s="46"/>
      <c r="CFR15" s="46"/>
      <c r="CFS15" s="46"/>
      <c r="CFT15" s="46"/>
      <c r="CFU15" s="46"/>
      <c r="CFV15" s="46"/>
      <c r="CFW15" s="46"/>
      <c r="CFX15" s="46"/>
      <c r="CFY15" s="46"/>
      <c r="CFZ15" s="46"/>
      <c r="CGA15" s="46"/>
      <c r="CGB15" s="46"/>
      <c r="CGC15" s="46"/>
      <c r="CGD15" s="46"/>
      <c r="CGE15" s="46"/>
      <c r="CGF15" s="46"/>
      <c r="CGG15" s="46"/>
      <c r="CGH15" s="46"/>
      <c r="CGI15" s="46"/>
      <c r="CGJ15" s="46"/>
      <c r="CGK15" s="46"/>
      <c r="CGL15" s="46"/>
      <c r="CGM15" s="46"/>
      <c r="CGN15" s="46"/>
      <c r="CGO15" s="46"/>
      <c r="CGP15" s="46"/>
      <c r="CGQ15" s="46"/>
      <c r="CGR15" s="46"/>
      <c r="CGS15" s="46"/>
      <c r="CGT15" s="46"/>
      <c r="CGU15" s="46"/>
      <c r="CGV15" s="46"/>
      <c r="CGW15" s="46"/>
      <c r="CGX15" s="46"/>
      <c r="CGY15" s="46"/>
      <c r="CGZ15" s="46"/>
      <c r="CHA15" s="46"/>
      <c r="CHB15" s="46"/>
      <c r="CHC15" s="46"/>
      <c r="CHD15" s="46"/>
      <c r="CHE15" s="46"/>
      <c r="CHF15" s="46"/>
      <c r="CHG15" s="46"/>
      <c r="CHH15" s="46"/>
      <c r="CHI15" s="46"/>
      <c r="CHJ15" s="46"/>
      <c r="CHK15" s="46"/>
      <c r="CHL15" s="46"/>
      <c r="CHM15" s="46"/>
      <c r="CHN15" s="46"/>
      <c r="CHO15" s="46"/>
      <c r="CHP15" s="46"/>
      <c r="CHQ15" s="46"/>
      <c r="CHR15" s="46"/>
      <c r="CHS15" s="46"/>
      <c r="CHT15" s="46"/>
      <c r="CHU15" s="46"/>
      <c r="CHV15" s="46"/>
      <c r="CHW15" s="46"/>
      <c r="CHX15" s="46"/>
      <c r="CHY15" s="46"/>
      <c r="CHZ15" s="46"/>
      <c r="CIA15" s="46"/>
      <c r="CIB15" s="46"/>
      <c r="CIC15" s="46"/>
      <c r="CID15" s="46"/>
      <c r="CIE15" s="46"/>
      <c r="CIF15" s="46"/>
      <c r="CIG15" s="46"/>
      <c r="CIH15" s="46"/>
      <c r="CII15" s="46"/>
      <c r="CIJ15" s="46"/>
      <c r="CIK15" s="46"/>
      <c r="CIL15" s="46"/>
      <c r="CIM15" s="46"/>
      <c r="CIN15" s="46"/>
      <c r="CIO15" s="46"/>
      <c r="CIP15" s="46"/>
      <c r="CIQ15" s="46"/>
      <c r="CIR15" s="46"/>
      <c r="CIS15" s="46"/>
      <c r="CIT15" s="46"/>
      <c r="CIU15" s="46"/>
      <c r="CIV15" s="46"/>
      <c r="CIW15" s="46"/>
      <c r="CIX15" s="46"/>
      <c r="CIY15" s="46"/>
      <c r="CIZ15" s="46"/>
      <c r="CJA15" s="46"/>
      <c r="CJB15" s="46"/>
      <c r="CJC15" s="46"/>
      <c r="CJD15" s="46"/>
      <c r="CJE15" s="46"/>
      <c r="CJF15" s="46"/>
      <c r="CJG15" s="46"/>
      <c r="CJH15" s="46"/>
      <c r="CJI15" s="46"/>
      <c r="CJJ15" s="46"/>
      <c r="CJK15" s="46"/>
      <c r="CJL15" s="46"/>
      <c r="CJM15" s="46"/>
      <c r="CJN15" s="46"/>
      <c r="CJO15" s="46"/>
      <c r="CJP15" s="46"/>
      <c r="CJQ15" s="46"/>
      <c r="CJR15" s="46"/>
      <c r="CJS15" s="46"/>
      <c r="CJT15" s="46"/>
      <c r="CJU15" s="46"/>
      <c r="CJV15" s="46"/>
      <c r="CJW15" s="46"/>
      <c r="CJX15" s="46"/>
      <c r="CJY15" s="46"/>
      <c r="CJZ15" s="46"/>
      <c r="CKA15" s="46"/>
      <c r="CKB15" s="46"/>
      <c r="CKC15" s="46"/>
      <c r="CKD15" s="46"/>
      <c r="CKE15" s="46"/>
      <c r="CKF15" s="46"/>
      <c r="CKG15" s="46"/>
      <c r="CKH15" s="46"/>
      <c r="CKI15" s="46"/>
      <c r="CKJ15" s="46"/>
      <c r="CKK15" s="46"/>
      <c r="CKL15" s="46"/>
      <c r="CKM15" s="46"/>
      <c r="CKN15" s="46"/>
      <c r="CKO15" s="46"/>
      <c r="CKP15" s="46"/>
      <c r="CKQ15" s="46"/>
      <c r="CKR15" s="46"/>
      <c r="CKS15" s="46"/>
      <c r="CKT15" s="46"/>
      <c r="CKU15" s="46"/>
      <c r="CKV15" s="46"/>
      <c r="CKW15" s="46"/>
      <c r="CKX15" s="46"/>
      <c r="CKY15" s="46"/>
      <c r="CKZ15" s="46"/>
      <c r="CLA15" s="46"/>
      <c r="CLB15" s="46"/>
      <c r="CLC15" s="46"/>
      <c r="CLD15" s="46"/>
      <c r="CLE15" s="46"/>
      <c r="CLF15" s="46"/>
      <c r="CLG15" s="46"/>
      <c r="CLH15" s="46"/>
      <c r="CLI15" s="46"/>
      <c r="CLJ15" s="46"/>
      <c r="CLK15" s="46"/>
      <c r="CLL15" s="46"/>
      <c r="CLM15" s="46"/>
      <c r="CLN15" s="46"/>
      <c r="CLO15" s="46"/>
      <c r="CLP15" s="46"/>
      <c r="CLQ15" s="46"/>
      <c r="CLR15" s="46"/>
      <c r="CLS15" s="46"/>
      <c r="CLT15" s="46"/>
      <c r="CLU15" s="46"/>
      <c r="CLV15" s="46"/>
      <c r="CLW15" s="46"/>
      <c r="CLX15" s="46"/>
      <c r="CLY15" s="46"/>
      <c r="CLZ15" s="46"/>
      <c r="CMA15" s="46"/>
      <c r="CMB15" s="46"/>
      <c r="CMC15" s="46"/>
      <c r="CMD15" s="46"/>
      <c r="CME15" s="46"/>
      <c r="CMF15" s="46"/>
      <c r="CMG15" s="46"/>
      <c r="CMH15" s="46"/>
      <c r="CMI15" s="46"/>
      <c r="CMJ15" s="46"/>
      <c r="CMK15" s="46"/>
      <c r="CML15" s="46"/>
      <c r="CMM15" s="46"/>
      <c r="CMN15" s="46"/>
      <c r="CMO15" s="46"/>
      <c r="CMP15" s="46"/>
      <c r="CMQ15" s="46"/>
      <c r="CMR15" s="46"/>
      <c r="CMS15" s="46"/>
      <c r="CMT15" s="46"/>
      <c r="CMU15" s="46"/>
      <c r="CMV15" s="46"/>
      <c r="CMW15" s="46"/>
      <c r="CMX15" s="46"/>
      <c r="CMY15" s="46"/>
      <c r="CMZ15" s="46"/>
      <c r="CNA15" s="46"/>
      <c r="CNB15" s="46"/>
      <c r="CNC15" s="46"/>
      <c r="CND15" s="46"/>
      <c r="CNE15" s="46"/>
      <c r="CNF15" s="46"/>
      <c r="CNG15" s="46"/>
      <c r="CNH15" s="46"/>
      <c r="CNI15" s="46"/>
      <c r="CNJ15" s="46"/>
      <c r="CNK15" s="46"/>
      <c r="CNL15" s="46"/>
      <c r="CNM15" s="46"/>
      <c r="CNN15" s="46"/>
      <c r="CNO15" s="46"/>
      <c r="CNP15" s="46"/>
      <c r="CNQ15" s="46"/>
      <c r="CNR15" s="46"/>
      <c r="CNS15" s="46"/>
      <c r="CNT15" s="46"/>
      <c r="CNU15" s="46"/>
      <c r="CNV15" s="46"/>
      <c r="CNW15" s="46"/>
      <c r="CNX15" s="46"/>
      <c r="CNY15" s="46"/>
      <c r="CNZ15" s="46"/>
      <c r="COA15" s="46"/>
      <c r="COB15" s="46"/>
      <c r="COC15" s="46"/>
      <c r="COD15" s="46"/>
      <c r="COE15" s="46"/>
      <c r="COF15" s="46"/>
      <c r="COG15" s="46"/>
      <c r="COH15" s="46"/>
      <c r="COI15" s="46"/>
      <c r="COJ15" s="46"/>
      <c r="COK15" s="46"/>
      <c r="COL15" s="46"/>
      <c r="COM15" s="46"/>
      <c r="CON15" s="46"/>
      <c r="COO15" s="46"/>
      <c r="COP15" s="46"/>
      <c r="COQ15" s="46"/>
      <c r="COR15" s="46"/>
      <c r="COS15" s="46"/>
      <c r="COT15" s="46"/>
      <c r="COU15" s="46"/>
      <c r="COV15" s="46"/>
      <c r="COW15" s="46"/>
      <c r="COX15" s="46"/>
      <c r="COY15" s="46"/>
      <c r="COZ15" s="46"/>
      <c r="CPA15" s="46"/>
      <c r="CPB15" s="46"/>
      <c r="CPC15" s="46"/>
      <c r="CPD15" s="46"/>
      <c r="CPE15" s="46"/>
      <c r="CPF15" s="46"/>
      <c r="CPG15" s="46"/>
      <c r="CPH15" s="46"/>
      <c r="CPI15" s="46"/>
      <c r="CPJ15" s="46"/>
      <c r="CPK15" s="46"/>
      <c r="CPL15" s="46"/>
      <c r="CPM15" s="46"/>
      <c r="CPN15" s="46"/>
      <c r="CPO15" s="46"/>
      <c r="CPP15" s="46"/>
      <c r="CPQ15" s="46"/>
      <c r="CPR15" s="46"/>
      <c r="CPS15" s="46"/>
      <c r="CPT15" s="46"/>
      <c r="CPU15" s="46"/>
      <c r="CPV15" s="46"/>
      <c r="CPW15" s="46"/>
      <c r="CPX15" s="46"/>
      <c r="CPY15" s="46"/>
      <c r="CPZ15" s="46"/>
      <c r="CQA15" s="46"/>
      <c r="CQB15" s="46"/>
      <c r="CQC15" s="46"/>
      <c r="CQD15" s="46"/>
      <c r="CQE15" s="46"/>
      <c r="CQF15" s="46"/>
      <c r="CQG15" s="46"/>
      <c r="CQH15" s="46"/>
      <c r="CQI15" s="46"/>
      <c r="CQJ15" s="46"/>
      <c r="CQK15" s="46"/>
      <c r="CQL15" s="46"/>
      <c r="CQM15" s="46"/>
      <c r="CQN15" s="46"/>
      <c r="CQO15" s="46"/>
      <c r="CQP15" s="46"/>
      <c r="CQQ15" s="46"/>
      <c r="CQR15" s="46"/>
      <c r="CQS15" s="46"/>
      <c r="CQT15" s="46"/>
      <c r="CQU15" s="46"/>
      <c r="CQV15" s="46"/>
      <c r="CQW15" s="46"/>
      <c r="CQX15" s="46"/>
      <c r="CQY15" s="46"/>
      <c r="CQZ15" s="46"/>
      <c r="CRA15" s="46"/>
      <c r="CRB15" s="46"/>
      <c r="CRC15" s="46"/>
      <c r="CRD15" s="46"/>
      <c r="CRE15" s="46"/>
      <c r="CRF15" s="46"/>
      <c r="CRG15" s="46"/>
      <c r="CRH15" s="46"/>
      <c r="CRI15" s="46"/>
      <c r="CRJ15" s="46"/>
      <c r="CRK15" s="46"/>
      <c r="CRL15" s="46"/>
      <c r="CRM15" s="46"/>
      <c r="CRN15" s="46"/>
      <c r="CRO15" s="46"/>
      <c r="CRP15" s="46"/>
      <c r="CRQ15" s="46"/>
      <c r="CRR15" s="46"/>
      <c r="CRS15" s="46"/>
      <c r="CRT15" s="46"/>
      <c r="CRU15" s="46"/>
      <c r="CRV15" s="46"/>
      <c r="CRW15" s="46"/>
      <c r="CRX15" s="46"/>
      <c r="CRY15" s="46"/>
      <c r="CRZ15" s="46"/>
      <c r="CSA15" s="46"/>
      <c r="CSB15" s="46"/>
      <c r="CSC15" s="46"/>
      <c r="CSD15" s="46"/>
      <c r="CSE15" s="46"/>
      <c r="CSF15" s="46"/>
      <c r="CSG15" s="46"/>
      <c r="CSH15" s="46"/>
      <c r="CSI15" s="46"/>
      <c r="CSJ15" s="46"/>
      <c r="CSK15" s="46"/>
      <c r="CSL15" s="46"/>
      <c r="CSM15" s="46"/>
      <c r="CSN15" s="46"/>
      <c r="CSO15" s="46"/>
      <c r="CSP15" s="46"/>
      <c r="CSQ15" s="46"/>
      <c r="CSR15" s="46"/>
      <c r="CSS15" s="46"/>
      <c r="CST15" s="46"/>
      <c r="CSU15" s="46"/>
      <c r="CSV15" s="46"/>
      <c r="CSW15" s="46"/>
      <c r="CSX15" s="46"/>
      <c r="CSY15" s="46"/>
      <c r="CSZ15" s="46"/>
      <c r="CTA15" s="46"/>
      <c r="CTB15" s="46"/>
      <c r="CTC15" s="46"/>
      <c r="CTD15" s="46"/>
      <c r="CTE15" s="46"/>
      <c r="CTF15" s="46"/>
      <c r="CTG15" s="46"/>
      <c r="CTH15" s="46"/>
      <c r="CTI15" s="46"/>
      <c r="CTJ15" s="46"/>
      <c r="CTK15" s="46"/>
      <c r="CTL15" s="46"/>
      <c r="CTM15" s="46"/>
      <c r="CTN15" s="46"/>
      <c r="CTO15" s="46"/>
      <c r="CTP15" s="46"/>
      <c r="CTQ15" s="46"/>
      <c r="CTR15" s="46"/>
      <c r="CTS15" s="46"/>
      <c r="CTT15" s="46"/>
      <c r="CTU15" s="46"/>
      <c r="CTV15" s="46"/>
      <c r="CTW15" s="46"/>
      <c r="CTX15" s="46"/>
      <c r="CTY15" s="46"/>
      <c r="CTZ15" s="46"/>
      <c r="CUA15" s="46"/>
      <c r="CUB15" s="46"/>
      <c r="CUC15" s="46"/>
      <c r="CUD15" s="46"/>
      <c r="CUE15" s="46"/>
      <c r="CUF15" s="46"/>
      <c r="CUG15" s="46"/>
      <c r="CUH15" s="46"/>
      <c r="CUI15" s="46"/>
      <c r="CUJ15" s="46"/>
      <c r="CUK15" s="46"/>
      <c r="CUL15" s="46"/>
      <c r="CUM15" s="46"/>
      <c r="CUN15" s="46"/>
      <c r="CUO15" s="46"/>
      <c r="CUP15" s="46"/>
      <c r="CUQ15" s="46"/>
      <c r="CUR15" s="46"/>
      <c r="CUS15" s="46"/>
      <c r="CUT15" s="46"/>
      <c r="CUU15" s="46"/>
      <c r="CUV15" s="46"/>
      <c r="CUW15" s="46"/>
      <c r="CUX15" s="46"/>
      <c r="CUY15" s="46"/>
      <c r="CUZ15" s="46"/>
      <c r="CVA15" s="46"/>
      <c r="CVB15" s="46"/>
      <c r="CVC15" s="46"/>
      <c r="CVD15" s="46"/>
      <c r="CVE15" s="46"/>
      <c r="CVF15" s="46"/>
      <c r="CVG15" s="46"/>
      <c r="CVH15" s="46"/>
      <c r="CVI15" s="46"/>
      <c r="CVJ15" s="46"/>
      <c r="CVK15" s="46"/>
      <c r="CVL15" s="46"/>
      <c r="CVM15" s="46"/>
      <c r="CVN15" s="46"/>
      <c r="CVO15" s="46"/>
      <c r="CVP15" s="46"/>
      <c r="CVQ15" s="46"/>
      <c r="CVR15" s="46"/>
      <c r="CVS15" s="46"/>
      <c r="CVT15" s="46"/>
      <c r="CVU15" s="46"/>
      <c r="CVV15" s="46"/>
      <c r="CVW15" s="46"/>
      <c r="CVX15" s="46"/>
      <c r="CVY15" s="46"/>
      <c r="CVZ15" s="46"/>
      <c r="CWA15" s="46"/>
      <c r="CWB15" s="46"/>
      <c r="CWC15" s="46"/>
      <c r="CWD15" s="46"/>
      <c r="CWE15" s="46"/>
      <c r="CWF15" s="46"/>
      <c r="CWG15" s="46"/>
      <c r="CWH15" s="46"/>
      <c r="CWI15" s="46"/>
      <c r="CWJ15" s="46"/>
      <c r="CWK15" s="46"/>
      <c r="CWL15" s="46"/>
      <c r="CWM15" s="46"/>
      <c r="CWN15" s="46"/>
      <c r="CWO15" s="46"/>
      <c r="CWP15" s="46"/>
      <c r="CWQ15" s="46"/>
      <c r="CWR15" s="46"/>
      <c r="CWS15" s="46"/>
      <c r="CWT15" s="46"/>
      <c r="CWU15" s="46"/>
      <c r="CWV15" s="46"/>
      <c r="CWW15" s="46"/>
      <c r="CWX15" s="46"/>
      <c r="CWY15" s="46"/>
      <c r="CWZ15" s="46"/>
      <c r="CXA15" s="46"/>
      <c r="CXB15" s="46"/>
      <c r="CXC15" s="46"/>
      <c r="CXD15" s="46"/>
      <c r="CXE15" s="46"/>
      <c r="CXF15" s="46"/>
      <c r="CXG15" s="46"/>
      <c r="CXH15" s="46"/>
      <c r="CXI15" s="46"/>
      <c r="CXJ15" s="46"/>
      <c r="CXK15" s="46"/>
      <c r="CXL15" s="46"/>
      <c r="CXM15" s="46"/>
      <c r="CXN15" s="46"/>
      <c r="CXO15" s="46"/>
      <c r="CXP15" s="46"/>
      <c r="CXQ15" s="46"/>
      <c r="CXR15" s="46"/>
      <c r="CXS15" s="46"/>
      <c r="CXT15" s="46"/>
      <c r="CXU15" s="46"/>
      <c r="CXV15" s="46"/>
      <c r="CXW15" s="46"/>
      <c r="CXX15" s="46"/>
      <c r="CXY15" s="46"/>
      <c r="CXZ15" s="46"/>
      <c r="CYA15" s="46"/>
      <c r="CYB15" s="46"/>
      <c r="CYC15" s="46"/>
      <c r="CYD15" s="46"/>
      <c r="CYE15" s="46"/>
      <c r="CYF15" s="46"/>
      <c r="CYG15" s="46"/>
      <c r="CYH15" s="46"/>
      <c r="CYI15" s="46"/>
      <c r="CYJ15" s="46"/>
      <c r="CYK15" s="46"/>
      <c r="CYL15" s="46"/>
      <c r="CYM15" s="46"/>
      <c r="CYN15" s="46"/>
      <c r="CYO15" s="46"/>
      <c r="CYP15" s="46"/>
      <c r="CYQ15" s="46"/>
      <c r="CYR15" s="46"/>
      <c r="CYS15" s="46"/>
      <c r="CYT15" s="46"/>
      <c r="CYU15" s="46"/>
      <c r="CYV15" s="46"/>
      <c r="CYW15" s="46"/>
      <c r="CYX15" s="46"/>
      <c r="CYY15" s="46"/>
      <c r="CYZ15" s="46"/>
      <c r="CZA15" s="46"/>
      <c r="CZB15" s="46"/>
      <c r="CZC15" s="46"/>
      <c r="CZD15" s="46"/>
      <c r="CZE15" s="46"/>
      <c r="CZF15" s="46"/>
      <c r="CZG15" s="46"/>
      <c r="CZH15" s="46"/>
      <c r="CZI15" s="46"/>
      <c r="CZJ15" s="46"/>
      <c r="CZK15" s="46"/>
      <c r="CZL15" s="46"/>
      <c r="CZM15" s="46"/>
      <c r="CZN15" s="46"/>
      <c r="CZO15" s="46"/>
      <c r="CZP15" s="46"/>
      <c r="CZQ15" s="46"/>
      <c r="CZR15" s="46"/>
      <c r="CZS15" s="46"/>
      <c r="CZT15" s="46"/>
      <c r="CZU15" s="46"/>
      <c r="CZV15" s="46"/>
      <c r="CZW15" s="46"/>
      <c r="CZX15" s="46"/>
      <c r="CZY15" s="46"/>
      <c r="CZZ15" s="46"/>
      <c r="DAA15" s="46"/>
      <c r="DAB15" s="46"/>
      <c r="DAC15" s="46"/>
      <c r="DAD15" s="46"/>
      <c r="DAE15" s="46"/>
      <c r="DAF15" s="46"/>
      <c r="DAG15" s="46"/>
      <c r="DAH15" s="46"/>
      <c r="DAI15" s="46"/>
      <c r="DAJ15" s="46"/>
      <c r="DAK15" s="46"/>
      <c r="DAL15" s="46"/>
      <c r="DAM15" s="46"/>
      <c r="DAN15" s="46"/>
      <c r="DAO15" s="46"/>
      <c r="DAP15" s="46"/>
      <c r="DAQ15" s="46"/>
      <c r="DAR15" s="46"/>
      <c r="DAS15" s="46"/>
      <c r="DAT15" s="46"/>
      <c r="DAU15" s="46"/>
      <c r="DAV15" s="46"/>
      <c r="DAW15" s="46"/>
      <c r="DAX15" s="46"/>
      <c r="DAY15" s="46"/>
      <c r="DAZ15" s="46"/>
      <c r="DBA15" s="46"/>
      <c r="DBB15" s="46"/>
      <c r="DBC15" s="46"/>
      <c r="DBD15" s="46"/>
      <c r="DBE15" s="46"/>
      <c r="DBF15" s="46"/>
      <c r="DBG15" s="46"/>
      <c r="DBH15" s="46"/>
      <c r="DBI15" s="46"/>
      <c r="DBJ15" s="46"/>
      <c r="DBK15" s="46"/>
      <c r="DBL15" s="46"/>
      <c r="DBM15" s="46"/>
      <c r="DBN15" s="46"/>
      <c r="DBO15" s="46"/>
      <c r="DBP15" s="46"/>
      <c r="DBQ15" s="46"/>
      <c r="DBR15" s="46"/>
      <c r="DBS15" s="46"/>
      <c r="DBT15" s="46"/>
      <c r="DBU15" s="46"/>
      <c r="DBV15" s="46"/>
      <c r="DBW15" s="46"/>
      <c r="DBX15" s="46"/>
      <c r="DBY15" s="46"/>
      <c r="DBZ15" s="46"/>
      <c r="DCA15" s="46"/>
      <c r="DCB15" s="46"/>
      <c r="DCC15" s="46"/>
      <c r="DCD15" s="46"/>
      <c r="DCE15" s="46"/>
      <c r="DCF15" s="46"/>
      <c r="DCG15" s="46"/>
      <c r="DCH15" s="46"/>
      <c r="DCI15" s="46"/>
      <c r="DCJ15" s="46"/>
      <c r="DCK15" s="46"/>
      <c r="DCL15" s="46"/>
      <c r="DCM15" s="46"/>
      <c r="DCN15" s="46"/>
      <c r="DCO15" s="46"/>
      <c r="DCP15" s="46"/>
      <c r="DCQ15" s="46"/>
      <c r="DCR15" s="46"/>
      <c r="DCS15" s="46"/>
      <c r="DCT15" s="46"/>
      <c r="DCU15" s="46"/>
      <c r="DCV15" s="46"/>
      <c r="DCW15" s="46"/>
      <c r="DCX15" s="46"/>
      <c r="DCY15" s="46"/>
      <c r="DCZ15" s="46"/>
      <c r="DDA15" s="46"/>
      <c r="DDB15" s="46"/>
      <c r="DDC15" s="46"/>
      <c r="DDD15" s="46"/>
      <c r="DDE15" s="46"/>
      <c r="DDF15" s="46"/>
      <c r="DDG15" s="46"/>
      <c r="DDH15" s="46"/>
      <c r="DDI15" s="46"/>
      <c r="DDJ15" s="46"/>
      <c r="DDK15" s="46"/>
      <c r="DDL15" s="46"/>
      <c r="DDM15" s="46"/>
      <c r="DDN15" s="46"/>
      <c r="DDO15" s="46"/>
      <c r="DDP15" s="46"/>
      <c r="DDQ15" s="46"/>
      <c r="DDR15" s="46"/>
      <c r="DDS15" s="46"/>
      <c r="DDT15" s="46"/>
      <c r="DDU15" s="46"/>
      <c r="DDV15" s="46"/>
      <c r="DDW15" s="46"/>
      <c r="DDX15" s="46"/>
      <c r="DDY15" s="46"/>
      <c r="DDZ15" s="46"/>
      <c r="DEA15" s="46"/>
      <c r="DEB15" s="46"/>
      <c r="DEC15" s="46"/>
      <c r="DED15" s="46"/>
      <c r="DEE15" s="46"/>
      <c r="DEF15" s="46"/>
      <c r="DEG15" s="46"/>
      <c r="DEH15" s="46"/>
      <c r="DEI15" s="46"/>
      <c r="DEJ15" s="46"/>
      <c r="DEK15" s="46"/>
      <c r="DEL15" s="46"/>
      <c r="DEM15" s="46"/>
      <c r="DEN15" s="46"/>
      <c r="DEO15" s="46"/>
      <c r="DEP15" s="46"/>
      <c r="DEQ15" s="46"/>
      <c r="DER15" s="46"/>
      <c r="DES15" s="46"/>
      <c r="DET15" s="46"/>
      <c r="DEU15" s="46"/>
      <c r="DEV15" s="46"/>
      <c r="DEW15" s="46"/>
      <c r="DEX15" s="46"/>
      <c r="DEY15" s="46"/>
      <c r="DEZ15" s="46"/>
      <c r="DFA15" s="46"/>
      <c r="DFB15" s="46"/>
      <c r="DFC15" s="46"/>
      <c r="DFD15" s="46"/>
      <c r="DFE15" s="46"/>
      <c r="DFF15" s="46"/>
      <c r="DFG15" s="46"/>
      <c r="DFH15" s="46"/>
      <c r="DFI15" s="46"/>
      <c r="DFJ15" s="46"/>
      <c r="DFK15" s="46"/>
      <c r="DFL15" s="46"/>
      <c r="DFM15" s="46"/>
      <c r="DFN15" s="46"/>
      <c r="DFO15" s="46"/>
      <c r="DFP15" s="46"/>
      <c r="DFQ15" s="46"/>
      <c r="DFR15" s="46"/>
      <c r="DFS15" s="46"/>
      <c r="DFT15" s="46"/>
      <c r="DFU15" s="46"/>
      <c r="DFV15" s="46"/>
      <c r="DFW15" s="46"/>
      <c r="DFX15" s="46"/>
      <c r="DFY15" s="46"/>
      <c r="DFZ15" s="46"/>
      <c r="DGA15" s="46"/>
      <c r="DGB15" s="46"/>
      <c r="DGC15" s="46"/>
      <c r="DGD15" s="46"/>
      <c r="DGE15" s="46"/>
      <c r="DGF15" s="46"/>
      <c r="DGG15" s="46"/>
      <c r="DGH15" s="46"/>
      <c r="DGI15" s="46"/>
      <c r="DGJ15" s="46"/>
      <c r="DGK15" s="46"/>
      <c r="DGL15" s="46"/>
      <c r="DGM15" s="46"/>
      <c r="DGN15" s="46"/>
      <c r="DGO15" s="46"/>
      <c r="DGP15" s="46"/>
      <c r="DGQ15" s="46"/>
      <c r="DGR15" s="46"/>
      <c r="DGS15" s="46"/>
      <c r="DGT15" s="46"/>
      <c r="DGU15" s="46"/>
      <c r="DGV15" s="46"/>
      <c r="DGW15" s="46"/>
      <c r="DGX15" s="46"/>
      <c r="DGY15" s="46"/>
      <c r="DGZ15" s="46"/>
      <c r="DHA15" s="46"/>
      <c r="DHB15" s="46"/>
      <c r="DHC15" s="46"/>
      <c r="DHD15" s="46"/>
      <c r="DHE15" s="46"/>
      <c r="DHF15" s="46"/>
      <c r="DHG15" s="46"/>
      <c r="DHH15" s="46"/>
      <c r="DHI15" s="46"/>
      <c r="DHJ15" s="46"/>
      <c r="DHK15" s="46"/>
      <c r="DHL15" s="46"/>
      <c r="DHM15" s="46"/>
      <c r="DHN15" s="46"/>
      <c r="DHO15" s="46"/>
      <c r="DHP15" s="46"/>
      <c r="DHQ15" s="46"/>
      <c r="DHR15" s="46"/>
      <c r="DHS15" s="46"/>
      <c r="DHT15" s="46"/>
      <c r="DHU15" s="46"/>
      <c r="DHV15" s="46"/>
      <c r="DHW15" s="46"/>
      <c r="DHX15" s="46"/>
      <c r="DHY15" s="46"/>
      <c r="DHZ15" s="46"/>
      <c r="DIA15" s="46"/>
      <c r="DIB15" s="46"/>
      <c r="DIC15" s="46"/>
      <c r="DID15" s="46"/>
      <c r="DIE15" s="46"/>
      <c r="DIF15" s="46"/>
      <c r="DIG15" s="46"/>
      <c r="DIH15" s="46"/>
      <c r="DII15" s="46"/>
      <c r="DIJ15" s="46"/>
      <c r="DIK15" s="46"/>
      <c r="DIL15" s="46"/>
      <c r="DIM15" s="46"/>
      <c r="DIN15" s="46"/>
      <c r="DIO15" s="46"/>
      <c r="DIP15" s="46"/>
      <c r="DIQ15" s="46"/>
      <c r="DIR15" s="46"/>
      <c r="DIS15" s="46"/>
      <c r="DIT15" s="46"/>
      <c r="DIU15" s="46"/>
      <c r="DIV15" s="46"/>
      <c r="DIW15" s="46"/>
      <c r="DIX15" s="46"/>
      <c r="DIY15" s="46"/>
      <c r="DIZ15" s="46"/>
      <c r="DJA15" s="46"/>
      <c r="DJB15" s="46"/>
      <c r="DJC15" s="46"/>
      <c r="DJD15" s="46"/>
      <c r="DJE15" s="46"/>
      <c r="DJF15" s="46"/>
      <c r="DJG15" s="46"/>
      <c r="DJH15" s="46"/>
      <c r="DJI15" s="46"/>
      <c r="DJJ15" s="46"/>
      <c r="DJK15" s="46"/>
      <c r="DJL15" s="46"/>
      <c r="DJM15" s="46"/>
      <c r="DJN15" s="46"/>
      <c r="DJO15" s="46"/>
      <c r="DJP15" s="46"/>
      <c r="DJQ15" s="46"/>
      <c r="DJR15" s="46"/>
      <c r="DJS15" s="46"/>
      <c r="DJT15" s="46"/>
      <c r="DJU15" s="46"/>
      <c r="DJV15" s="46"/>
      <c r="DJW15" s="46"/>
      <c r="DJX15" s="46"/>
      <c r="DJY15" s="46"/>
      <c r="DJZ15" s="46"/>
      <c r="DKA15" s="46"/>
      <c r="DKB15" s="46"/>
      <c r="DKC15" s="46"/>
      <c r="DKD15" s="46"/>
      <c r="DKE15" s="46"/>
      <c r="DKF15" s="46"/>
      <c r="DKG15" s="46"/>
      <c r="DKH15" s="46"/>
      <c r="DKI15" s="46"/>
      <c r="DKJ15" s="46"/>
      <c r="DKK15" s="46"/>
      <c r="DKL15" s="46"/>
      <c r="DKM15" s="46"/>
      <c r="DKN15" s="46"/>
      <c r="DKO15" s="46"/>
      <c r="DKP15" s="46"/>
      <c r="DKQ15" s="46"/>
      <c r="DKR15" s="46"/>
      <c r="DKS15" s="46"/>
      <c r="DKT15" s="46"/>
      <c r="DKU15" s="46"/>
      <c r="DKV15" s="46"/>
      <c r="DKW15" s="46"/>
      <c r="DKX15" s="46"/>
      <c r="DKY15" s="46"/>
      <c r="DKZ15" s="46"/>
      <c r="DLA15" s="46"/>
      <c r="DLB15" s="46"/>
      <c r="DLC15" s="46"/>
      <c r="DLD15" s="46"/>
      <c r="DLE15" s="46"/>
      <c r="DLF15" s="46"/>
      <c r="DLG15" s="46"/>
      <c r="DLH15" s="46"/>
      <c r="DLI15" s="46"/>
      <c r="DLJ15" s="46"/>
      <c r="DLK15" s="46"/>
      <c r="DLL15" s="46"/>
      <c r="DLM15" s="46"/>
      <c r="DLN15" s="46"/>
      <c r="DLO15" s="46"/>
      <c r="DLP15" s="46"/>
      <c r="DLQ15" s="46"/>
      <c r="DLR15" s="46"/>
      <c r="DLS15" s="46"/>
      <c r="DLT15" s="46"/>
      <c r="DLU15" s="46"/>
      <c r="DLV15" s="46"/>
      <c r="DLW15" s="46"/>
      <c r="DLX15" s="46"/>
      <c r="DLY15" s="46"/>
      <c r="DLZ15" s="46"/>
      <c r="DMA15" s="46"/>
      <c r="DMB15" s="46"/>
      <c r="DMC15" s="46"/>
      <c r="DMD15" s="46"/>
      <c r="DME15" s="46"/>
      <c r="DMF15" s="46"/>
      <c r="DMG15" s="46"/>
      <c r="DMH15" s="46"/>
      <c r="DMI15" s="46"/>
      <c r="DMJ15" s="46"/>
      <c r="DMK15" s="46"/>
      <c r="DML15" s="46"/>
      <c r="DMM15" s="46"/>
      <c r="DMN15" s="46"/>
      <c r="DMO15" s="46"/>
      <c r="DMP15" s="46"/>
      <c r="DMQ15" s="46"/>
      <c r="DMR15" s="46"/>
      <c r="DMS15" s="46"/>
      <c r="DMT15" s="46"/>
      <c r="DMU15" s="46"/>
      <c r="DMV15" s="46"/>
      <c r="DMW15" s="46"/>
      <c r="DMX15" s="46"/>
      <c r="DMY15" s="46"/>
      <c r="DMZ15" s="46"/>
      <c r="DNA15" s="46"/>
      <c r="DNB15" s="46"/>
      <c r="DNC15" s="46"/>
      <c r="DND15" s="46"/>
      <c r="DNE15" s="46"/>
      <c r="DNF15" s="46"/>
      <c r="DNG15" s="46"/>
      <c r="DNH15" s="46"/>
      <c r="DNI15" s="46"/>
      <c r="DNJ15" s="46"/>
      <c r="DNK15" s="46"/>
      <c r="DNL15" s="46"/>
      <c r="DNM15" s="46"/>
      <c r="DNN15" s="46"/>
      <c r="DNO15" s="46"/>
      <c r="DNP15" s="46"/>
      <c r="DNQ15" s="46"/>
      <c r="DNR15" s="46"/>
      <c r="DNS15" s="46"/>
      <c r="DNT15" s="46"/>
      <c r="DNU15" s="46"/>
      <c r="DNV15" s="46"/>
      <c r="DNW15" s="46"/>
      <c r="DNX15" s="46"/>
      <c r="DNY15" s="46"/>
      <c r="DNZ15" s="46"/>
      <c r="DOA15" s="46"/>
      <c r="DOB15" s="46"/>
      <c r="DOC15" s="46"/>
      <c r="DOD15" s="46"/>
      <c r="DOE15" s="46"/>
      <c r="DOF15" s="46"/>
      <c r="DOG15" s="46"/>
      <c r="DOH15" s="46"/>
      <c r="DOI15" s="46"/>
      <c r="DOJ15" s="46"/>
      <c r="DOK15" s="46"/>
      <c r="DOL15" s="46"/>
      <c r="DOM15" s="46"/>
      <c r="DON15" s="46"/>
      <c r="DOO15" s="46"/>
      <c r="DOP15" s="46"/>
      <c r="DOQ15" s="46"/>
      <c r="DOR15" s="46"/>
      <c r="DOS15" s="46"/>
      <c r="DOT15" s="46"/>
      <c r="DOU15" s="46"/>
      <c r="DOV15" s="46"/>
      <c r="DOW15" s="46"/>
      <c r="DOX15" s="46"/>
      <c r="DOY15" s="46"/>
      <c r="DOZ15" s="46"/>
      <c r="DPA15" s="46"/>
      <c r="DPB15" s="46"/>
      <c r="DPC15" s="46"/>
      <c r="DPD15" s="46"/>
      <c r="DPE15" s="46"/>
      <c r="DPF15" s="46"/>
      <c r="DPG15" s="46"/>
      <c r="DPH15" s="46"/>
      <c r="DPI15" s="46"/>
      <c r="DPJ15" s="46"/>
      <c r="DPK15" s="46"/>
      <c r="DPL15" s="46"/>
      <c r="DPM15" s="46"/>
      <c r="DPN15" s="46"/>
      <c r="DPO15" s="46"/>
      <c r="DPP15" s="46"/>
      <c r="DPQ15" s="46"/>
      <c r="DPR15" s="46"/>
      <c r="DPS15" s="46"/>
      <c r="DPT15" s="46"/>
      <c r="DPU15" s="46"/>
      <c r="DPV15" s="46"/>
      <c r="DPW15" s="46"/>
      <c r="DPX15" s="46"/>
      <c r="DPY15" s="46"/>
      <c r="DPZ15" s="46"/>
      <c r="DQA15" s="46"/>
      <c r="DQB15" s="46"/>
      <c r="DQC15" s="46"/>
      <c r="DQD15" s="46"/>
      <c r="DQE15" s="46"/>
      <c r="DQF15" s="46"/>
      <c r="DQG15" s="46"/>
      <c r="DQH15" s="46"/>
      <c r="DQI15" s="46"/>
      <c r="DQJ15" s="46"/>
      <c r="DQK15" s="46"/>
      <c r="DQL15" s="46"/>
      <c r="DQM15" s="46"/>
      <c r="DQN15" s="46"/>
      <c r="DQO15" s="46"/>
      <c r="DQP15" s="46"/>
      <c r="DQQ15" s="46"/>
      <c r="DQR15" s="46"/>
      <c r="DQS15" s="46"/>
      <c r="DQT15" s="46"/>
      <c r="DQU15" s="46"/>
      <c r="DQV15" s="46"/>
      <c r="DQW15" s="46"/>
      <c r="DQX15" s="46"/>
      <c r="DQY15" s="46"/>
      <c r="DQZ15" s="46"/>
      <c r="DRA15" s="46"/>
      <c r="DRB15" s="46"/>
      <c r="DRC15" s="46"/>
      <c r="DRD15" s="46"/>
      <c r="DRE15" s="46"/>
      <c r="DRF15" s="46"/>
      <c r="DRG15" s="46"/>
      <c r="DRH15" s="46"/>
      <c r="DRI15" s="46"/>
      <c r="DRJ15" s="46"/>
      <c r="DRK15" s="46"/>
      <c r="DRL15" s="46"/>
      <c r="DRM15" s="46"/>
      <c r="DRN15" s="46"/>
      <c r="DRO15" s="46"/>
      <c r="DRP15" s="46"/>
      <c r="DRQ15" s="46"/>
      <c r="DRR15" s="46"/>
      <c r="DRS15" s="46"/>
      <c r="DRT15" s="46"/>
      <c r="DRU15" s="46"/>
      <c r="DRV15" s="46"/>
      <c r="DRW15" s="46"/>
      <c r="DRX15" s="46"/>
      <c r="DRY15" s="46"/>
      <c r="DRZ15" s="46"/>
      <c r="DSA15" s="46"/>
      <c r="DSB15" s="46"/>
      <c r="DSC15" s="46"/>
      <c r="DSD15" s="46"/>
      <c r="DSE15" s="46"/>
      <c r="DSF15" s="46"/>
      <c r="DSG15" s="46"/>
      <c r="DSH15" s="46"/>
      <c r="DSI15" s="46"/>
      <c r="DSJ15" s="46"/>
      <c r="DSK15" s="46"/>
      <c r="DSL15" s="46"/>
      <c r="DSM15" s="46"/>
      <c r="DSN15" s="46"/>
      <c r="DSO15" s="46"/>
      <c r="DSP15" s="46"/>
      <c r="DSQ15" s="46"/>
      <c r="DSR15" s="46"/>
      <c r="DSS15" s="46"/>
      <c r="DST15" s="46"/>
      <c r="DSU15" s="46"/>
      <c r="DSV15" s="46"/>
      <c r="DSW15" s="46"/>
      <c r="DSX15" s="46"/>
      <c r="DSY15" s="46"/>
      <c r="DSZ15" s="46"/>
      <c r="DTA15" s="46"/>
      <c r="DTB15" s="46"/>
      <c r="DTC15" s="46"/>
      <c r="DTD15" s="46"/>
      <c r="DTE15" s="46"/>
      <c r="DTF15" s="46"/>
      <c r="DTG15" s="46"/>
      <c r="DTH15" s="46"/>
      <c r="DTI15" s="46"/>
      <c r="DTJ15" s="46"/>
      <c r="DTK15" s="46"/>
      <c r="DTL15" s="46"/>
      <c r="DTM15" s="46"/>
      <c r="DTN15" s="46"/>
      <c r="DTO15" s="46"/>
      <c r="DTP15" s="46"/>
      <c r="DTQ15" s="46"/>
      <c r="DTR15" s="46"/>
      <c r="DTS15" s="46"/>
      <c r="DTT15" s="46"/>
      <c r="DTU15" s="46"/>
      <c r="DTV15" s="46"/>
      <c r="DTW15" s="46"/>
      <c r="DTX15" s="46"/>
      <c r="DTY15" s="46"/>
      <c r="DTZ15" s="46"/>
      <c r="DUA15" s="46"/>
      <c r="DUB15" s="46"/>
      <c r="DUC15" s="46"/>
      <c r="DUD15" s="46"/>
      <c r="DUE15" s="46"/>
      <c r="DUF15" s="46"/>
      <c r="DUG15" s="46"/>
      <c r="DUH15" s="46"/>
      <c r="DUI15" s="46"/>
      <c r="DUJ15" s="46"/>
      <c r="DUK15" s="46"/>
      <c r="DUL15" s="46"/>
      <c r="DUM15" s="46"/>
      <c r="DUN15" s="46"/>
      <c r="DUO15" s="46"/>
      <c r="DUP15" s="46"/>
      <c r="DUQ15" s="46"/>
      <c r="DUR15" s="46"/>
      <c r="DUS15" s="46"/>
      <c r="DUT15" s="46"/>
      <c r="DUU15" s="46"/>
      <c r="DUV15" s="46"/>
      <c r="DUW15" s="46"/>
      <c r="DUX15" s="46"/>
      <c r="DUY15" s="46"/>
      <c r="DUZ15" s="46"/>
      <c r="DVA15" s="46"/>
      <c r="DVB15" s="46"/>
      <c r="DVC15" s="46"/>
      <c r="DVD15" s="46"/>
      <c r="DVE15" s="46"/>
      <c r="DVF15" s="46"/>
      <c r="DVG15" s="46"/>
      <c r="DVH15" s="46"/>
      <c r="DVI15" s="46"/>
      <c r="DVJ15" s="46"/>
      <c r="DVK15" s="46"/>
      <c r="DVL15" s="46"/>
      <c r="DVM15" s="46"/>
      <c r="DVN15" s="46"/>
      <c r="DVO15" s="46"/>
      <c r="DVP15" s="46"/>
      <c r="DVQ15" s="46"/>
      <c r="DVR15" s="46"/>
      <c r="DVS15" s="46"/>
      <c r="DVT15" s="46"/>
      <c r="DVU15" s="46"/>
      <c r="DVV15" s="46"/>
      <c r="DVW15" s="46"/>
      <c r="DVX15" s="46"/>
      <c r="DVY15" s="46"/>
      <c r="DVZ15" s="46"/>
      <c r="DWA15" s="46"/>
      <c r="DWB15" s="46"/>
      <c r="DWC15" s="46"/>
      <c r="DWD15" s="46"/>
      <c r="DWE15" s="46"/>
      <c r="DWF15" s="46"/>
      <c r="DWG15" s="46"/>
      <c r="DWH15" s="46"/>
      <c r="DWI15" s="46"/>
      <c r="DWJ15" s="46"/>
      <c r="DWK15" s="46"/>
      <c r="DWL15" s="46"/>
      <c r="DWM15" s="46"/>
      <c r="DWN15" s="46"/>
      <c r="DWO15" s="46"/>
      <c r="DWP15" s="46"/>
      <c r="DWQ15" s="46"/>
      <c r="DWR15" s="46"/>
      <c r="DWS15" s="46"/>
      <c r="DWT15" s="46"/>
      <c r="DWU15" s="46"/>
      <c r="DWV15" s="46"/>
      <c r="DWW15" s="46"/>
      <c r="DWX15" s="46"/>
      <c r="DWY15" s="46"/>
      <c r="DWZ15" s="46"/>
      <c r="DXA15" s="46"/>
      <c r="DXB15" s="46"/>
      <c r="DXC15" s="46"/>
      <c r="DXD15" s="46"/>
      <c r="DXE15" s="46"/>
      <c r="DXF15" s="46"/>
      <c r="DXG15" s="46"/>
      <c r="DXH15" s="46"/>
      <c r="DXI15" s="46"/>
      <c r="DXJ15" s="46"/>
      <c r="DXK15" s="46"/>
      <c r="DXL15" s="46"/>
      <c r="DXM15" s="46"/>
      <c r="DXN15" s="46"/>
      <c r="DXO15" s="46"/>
      <c r="DXP15" s="46"/>
      <c r="DXQ15" s="46"/>
      <c r="DXR15" s="46"/>
      <c r="DXS15" s="46"/>
      <c r="DXT15" s="46"/>
      <c r="DXU15" s="46"/>
      <c r="DXV15" s="46"/>
      <c r="DXW15" s="46"/>
      <c r="DXX15" s="46"/>
      <c r="DXY15" s="46"/>
      <c r="DXZ15" s="46"/>
      <c r="DYA15" s="46"/>
      <c r="DYB15" s="46"/>
      <c r="DYC15" s="46"/>
      <c r="DYD15" s="46"/>
      <c r="DYE15" s="46"/>
      <c r="DYF15" s="46"/>
      <c r="DYG15" s="46"/>
      <c r="DYH15" s="46"/>
      <c r="DYI15" s="46"/>
      <c r="DYJ15" s="46"/>
      <c r="DYK15" s="46"/>
      <c r="DYL15" s="46"/>
      <c r="DYM15" s="46"/>
      <c r="DYN15" s="46"/>
      <c r="DYO15" s="46"/>
      <c r="DYP15" s="46"/>
      <c r="DYQ15" s="46"/>
      <c r="DYR15" s="46"/>
      <c r="DYS15" s="46"/>
      <c r="DYT15" s="46"/>
      <c r="DYU15" s="46"/>
      <c r="DYV15" s="46"/>
      <c r="DYW15" s="46"/>
      <c r="DYX15" s="46"/>
      <c r="DYY15" s="46"/>
      <c r="DYZ15" s="46"/>
      <c r="DZA15" s="46"/>
      <c r="DZB15" s="46"/>
      <c r="DZC15" s="46"/>
      <c r="DZD15" s="46"/>
      <c r="DZE15" s="46"/>
      <c r="DZF15" s="46"/>
      <c r="DZG15" s="46"/>
      <c r="DZH15" s="46"/>
      <c r="DZI15" s="46"/>
      <c r="DZJ15" s="46"/>
      <c r="DZK15" s="46"/>
      <c r="DZL15" s="46"/>
      <c r="DZM15" s="46"/>
      <c r="DZN15" s="46"/>
      <c r="DZO15" s="46"/>
      <c r="DZP15" s="46"/>
      <c r="DZQ15" s="46"/>
      <c r="DZR15" s="46"/>
      <c r="DZS15" s="46"/>
      <c r="DZT15" s="46"/>
      <c r="DZU15" s="46"/>
      <c r="DZV15" s="46"/>
      <c r="DZW15" s="46"/>
      <c r="DZX15" s="46"/>
      <c r="DZY15" s="46"/>
      <c r="DZZ15" s="46"/>
      <c r="EAA15" s="46"/>
      <c r="EAB15" s="46"/>
      <c r="EAC15" s="46"/>
      <c r="EAD15" s="46"/>
      <c r="EAE15" s="46"/>
      <c r="EAF15" s="46"/>
      <c r="EAG15" s="46"/>
      <c r="EAH15" s="46"/>
      <c r="EAI15" s="46"/>
      <c r="EAJ15" s="46"/>
      <c r="EAK15" s="46"/>
      <c r="EAL15" s="46"/>
      <c r="EAM15" s="46"/>
      <c r="EAN15" s="46"/>
      <c r="EAO15" s="46"/>
      <c r="EAP15" s="46"/>
      <c r="EAQ15" s="46"/>
      <c r="EAR15" s="46"/>
      <c r="EAS15" s="46"/>
      <c r="EAT15" s="46"/>
      <c r="EAU15" s="46"/>
      <c r="EAV15" s="46"/>
      <c r="EAW15" s="46"/>
      <c r="EAX15" s="46"/>
      <c r="EAY15" s="46"/>
      <c r="EAZ15" s="46"/>
      <c r="EBA15" s="46"/>
      <c r="EBB15" s="46"/>
      <c r="EBC15" s="46"/>
      <c r="EBD15" s="46"/>
      <c r="EBE15" s="46"/>
      <c r="EBF15" s="46"/>
      <c r="EBG15" s="46"/>
      <c r="EBH15" s="46"/>
      <c r="EBI15" s="46"/>
      <c r="EBJ15" s="46"/>
      <c r="EBK15" s="46"/>
      <c r="EBL15" s="46"/>
      <c r="EBM15" s="46"/>
      <c r="EBN15" s="46"/>
      <c r="EBO15" s="46"/>
      <c r="EBP15" s="46"/>
      <c r="EBQ15" s="46"/>
      <c r="EBR15" s="46"/>
      <c r="EBS15" s="46"/>
      <c r="EBT15" s="46"/>
      <c r="EBU15" s="46"/>
      <c r="EBV15" s="46"/>
      <c r="EBW15" s="46"/>
      <c r="EBX15" s="46"/>
      <c r="EBY15" s="46"/>
      <c r="EBZ15" s="46"/>
      <c r="ECA15" s="46"/>
      <c r="ECB15" s="46"/>
      <c r="ECC15" s="46"/>
      <c r="ECD15" s="46"/>
      <c r="ECE15" s="46"/>
      <c r="ECF15" s="46"/>
      <c r="ECG15" s="46"/>
      <c r="ECH15" s="46"/>
      <c r="ECI15" s="46"/>
      <c r="ECJ15" s="46"/>
      <c r="ECK15" s="46"/>
      <c r="ECL15" s="46"/>
      <c r="ECM15" s="46"/>
      <c r="ECN15" s="46"/>
      <c r="ECO15" s="46"/>
      <c r="ECP15" s="46"/>
      <c r="ECQ15" s="46"/>
      <c r="ECR15" s="46"/>
      <c r="ECS15" s="46"/>
      <c r="ECT15" s="46"/>
      <c r="ECU15" s="46"/>
      <c r="ECV15" s="46"/>
      <c r="ECW15" s="46"/>
      <c r="ECX15" s="46"/>
      <c r="ECY15" s="46"/>
      <c r="ECZ15" s="46"/>
      <c r="EDA15" s="46"/>
      <c r="EDB15" s="46"/>
      <c r="EDC15" s="46"/>
      <c r="EDD15" s="46"/>
      <c r="EDE15" s="46"/>
      <c r="EDF15" s="46"/>
      <c r="EDG15" s="46"/>
      <c r="EDH15" s="46"/>
      <c r="EDI15" s="46"/>
      <c r="EDJ15" s="46"/>
      <c r="EDK15" s="46"/>
      <c r="EDL15" s="46"/>
      <c r="EDM15" s="46"/>
      <c r="EDN15" s="46"/>
      <c r="EDO15" s="46"/>
      <c r="EDP15" s="46"/>
      <c r="EDQ15" s="46"/>
      <c r="EDR15" s="46"/>
      <c r="EDS15" s="46"/>
      <c r="EDT15" s="46"/>
      <c r="EDU15" s="46"/>
      <c r="EDV15" s="46"/>
      <c r="EDW15" s="46"/>
      <c r="EDX15" s="46"/>
      <c r="EDY15" s="46"/>
      <c r="EDZ15" s="46"/>
      <c r="EEA15" s="46"/>
      <c r="EEB15" s="46"/>
      <c r="EEC15" s="46"/>
      <c r="EED15" s="46"/>
      <c r="EEE15" s="46"/>
      <c r="EEF15" s="46"/>
      <c r="EEG15" s="46"/>
      <c r="EEH15" s="46"/>
      <c r="EEI15" s="46"/>
      <c r="EEJ15" s="46"/>
      <c r="EEK15" s="46"/>
      <c r="EEL15" s="46"/>
      <c r="EEM15" s="46"/>
      <c r="EEN15" s="46"/>
      <c r="EEO15" s="46"/>
      <c r="EEP15" s="46"/>
      <c r="EEQ15" s="46"/>
      <c r="EER15" s="46"/>
      <c r="EES15" s="46"/>
      <c r="EET15" s="46"/>
      <c r="EEU15" s="46"/>
      <c r="EEV15" s="46"/>
      <c r="EEW15" s="46"/>
      <c r="EEX15" s="46"/>
      <c r="EEY15" s="46"/>
      <c r="EEZ15" s="46"/>
      <c r="EFA15" s="46"/>
      <c r="EFB15" s="46"/>
      <c r="EFC15" s="46"/>
      <c r="EFD15" s="46"/>
      <c r="EFE15" s="46"/>
      <c r="EFF15" s="46"/>
      <c r="EFG15" s="46"/>
      <c r="EFH15" s="46"/>
      <c r="EFI15" s="46"/>
      <c r="EFJ15" s="46"/>
      <c r="EFK15" s="46"/>
      <c r="EFL15" s="46"/>
      <c r="EFM15" s="46"/>
      <c r="EFN15" s="46"/>
      <c r="EFO15" s="46"/>
      <c r="EFP15" s="46"/>
      <c r="EFQ15" s="46"/>
      <c r="EFR15" s="46"/>
      <c r="EFS15" s="46"/>
      <c r="EFT15" s="46"/>
      <c r="EFU15" s="46"/>
      <c r="EFV15" s="46"/>
      <c r="EFW15" s="46"/>
      <c r="EFX15" s="46"/>
      <c r="EFY15" s="46"/>
      <c r="EFZ15" s="46"/>
      <c r="EGA15" s="46"/>
      <c r="EGB15" s="46"/>
      <c r="EGC15" s="46"/>
      <c r="EGD15" s="46"/>
      <c r="EGE15" s="46"/>
      <c r="EGF15" s="46"/>
      <c r="EGG15" s="46"/>
      <c r="EGH15" s="46"/>
      <c r="EGI15" s="46"/>
      <c r="EGJ15" s="46"/>
      <c r="EGK15" s="46"/>
      <c r="EGL15" s="46"/>
      <c r="EGM15" s="46"/>
      <c r="EGN15" s="46"/>
      <c r="EGO15" s="46"/>
      <c r="EGP15" s="46"/>
      <c r="EGQ15" s="46"/>
      <c r="EGR15" s="46"/>
      <c r="EGS15" s="46"/>
      <c r="EGT15" s="46"/>
      <c r="EGU15" s="46"/>
      <c r="EGV15" s="46"/>
      <c r="EGW15" s="46"/>
      <c r="EGX15" s="46"/>
      <c r="EGY15" s="46"/>
      <c r="EGZ15" s="46"/>
      <c r="EHA15" s="46"/>
      <c r="EHB15" s="46"/>
      <c r="EHC15" s="46"/>
      <c r="EHD15" s="46"/>
      <c r="EHE15" s="46"/>
      <c r="EHF15" s="46"/>
      <c r="EHG15" s="46"/>
      <c r="EHH15" s="46"/>
      <c r="EHI15" s="46"/>
      <c r="EHJ15" s="46"/>
      <c r="EHK15" s="46"/>
      <c r="EHL15" s="46"/>
      <c r="EHM15" s="46"/>
      <c r="EHN15" s="46"/>
      <c r="EHO15" s="46"/>
      <c r="EHP15" s="46"/>
      <c r="EHQ15" s="46"/>
      <c r="EHR15" s="46"/>
      <c r="EHS15" s="46"/>
      <c r="EHT15" s="46"/>
      <c r="EHU15" s="46"/>
      <c r="EHV15" s="46"/>
      <c r="EHW15" s="46"/>
      <c r="EHX15" s="46"/>
      <c r="EHY15" s="46"/>
      <c r="EHZ15" s="46"/>
      <c r="EIA15" s="46"/>
      <c r="EIB15" s="46"/>
      <c r="EIC15" s="46"/>
      <c r="EID15" s="46"/>
      <c r="EIE15" s="46"/>
      <c r="EIF15" s="46"/>
      <c r="EIG15" s="46"/>
      <c r="EIH15" s="46"/>
      <c r="EII15" s="46"/>
      <c r="EIJ15" s="46"/>
      <c r="EIK15" s="46"/>
      <c r="EIL15" s="46"/>
      <c r="EIM15" s="46"/>
      <c r="EIN15" s="46"/>
      <c r="EIO15" s="46"/>
      <c r="EIP15" s="46"/>
      <c r="EIQ15" s="46"/>
      <c r="EIR15" s="46"/>
      <c r="EIS15" s="46"/>
      <c r="EIT15" s="46"/>
      <c r="EIU15" s="46"/>
      <c r="EIV15" s="46"/>
      <c r="EIW15" s="46"/>
      <c r="EIX15" s="46"/>
      <c r="EIY15" s="46"/>
      <c r="EIZ15" s="46"/>
      <c r="EJA15" s="46"/>
      <c r="EJB15" s="46"/>
      <c r="EJC15" s="46"/>
      <c r="EJD15" s="46"/>
      <c r="EJE15" s="46"/>
      <c r="EJF15" s="46"/>
      <c r="EJG15" s="46"/>
      <c r="EJH15" s="46"/>
      <c r="EJI15" s="46"/>
      <c r="EJJ15" s="46"/>
      <c r="EJK15" s="46"/>
      <c r="EJL15" s="46"/>
      <c r="EJM15" s="46"/>
      <c r="EJN15" s="46"/>
      <c r="EJO15" s="46"/>
      <c r="EJP15" s="46"/>
      <c r="EJQ15" s="46"/>
      <c r="EJR15" s="46"/>
      <c r="EJS15" s="46"/>
      <c r="EJT15" s="46"/>
      <c r="EJU15" s="46"/>
      <c r="EJV15" s="46"/>
      <c r="EJW15" s="46"/>
      <c r="EJX15" s="46"/>
      <c r="EJY15" s="46"/>
      <c r="EJZ15" s="46"/>
      <c r="EKA15" s="46"/>
      <c r="EKB15" s="46"/>
      <c r="EKC15" s="46"/>
      <c r="EKD15" s="46"/>
      <c r="EKE15" s="46"/>
      <c r="EKF15" s="46"/>
      <c r="EKG15" s="46"/>
      <c r="EKH15" s="46"/>
      <c r="EKI15" s="46"/>
      <c r="EKJ15" s="46"/>
      <c r="EKK15" s="46"/>
      <c r="EKL15" s="46"/>
      <c r="EKM15" s="46"/>
      <c r="EKN15" s="46"/>
      <c r="EKO15" s="46"/>
      <c r="EKP15" s="46"/>
      <c r="EKQ15" s="46"/>
      <c r="EKR15" s="46"/>
      <c r="EKS15" s="46"/>
      <c r="EKT15" s="46"/>
      <c r="EKU15" s="46"/>
      <c r="EKV15" s="46"/>
      <c r="EKW15" s="46"/>
      <c r="EKX15" s="46"/>
      <c r="EKY15" s="46"/>
      <c r="EKZ15" s="46"/>
      <c r="ELA15" s="46"/>
      <c r="ELB15" s="46"/>
      <c r="ELC15" s="46"/>
      <c r="ELD15" s="46"/>
      <c r="ELE15" s="46"/>
      <c r="ELF15" s="46"/>
      <c r="ELG15" s="46"/>
      <c r="ELH15" s="46"/>
      <c r="ELI15" s="46"/>
      <c r="ELJ15" s="46"/>
      <c r="ELK15" s="46"/>
      <c r="ELL15" s="46"/>
      <c r="ELM15" s="46"/>
      <c r="ELN15" s="46"/>
      <c r="ELO15" s="46"/>
      <c r="ELP15" s="46"/>
      <c r="ELQ15" s="46"/>
      <c r="ELR15" s="46"/>
      <c r="ELS15" s="46"/>
      <c r="ELT15" s="46"/>
      <c r="ELU15" s="46"/>
      <c r="ELV15" s="46"/>
      <c r="ELW15" s="46"/>
      <c r="ELX15" s="46"/>
      <c r="ELY15" s="46"/>
      <c r="ELZ15" s="46"/>
      <c r="EMA15" s="46"/>
      <c r="EMB15" s="46"/>
      <c r="EMC15" s="46"/>
      <c r="EMD15" s="46"/>
      <c r="EME15" s="46"/>
      <c r="EMF15" s="46"/>
      <c r="EMG15" s="46"/>
      <c r="EMH15" s="46"/>
      <c r="EMI15" s="46"/>
      <c r="EMJ15" s="46"/>
      <c r="EMK15" s="46"/>
      <c r="EML15" s="46"/>
      <c r="EMM15" s="46"/>
      <c r="EMN15" s="46"/>
      <c r="EMO15" s="46"/>
      <c r="EMP15" s="46"/>
      <c r="EMQ15" s="46"/>
      <c r="EMR15" s="46"/>
      <c r="EMS15" s="46"/>
      <c r="EMT15" s="46"/>
      <c r="EMU15" s="46"/>
      <c r="EMV15" s="46"/>
      <c r="EMW15" s="46"/>
      <c r="EMX15" s="46"/>
      <c r="EMY15" s="46"/>
      <c r="EMZ15" s="46"/>
      <c r="ENA15" s="46"/>
      <c r="ENB15" s="46"/>
      <c r="ENC15" s="46"/>
      <c r="END15" s="46"/>
      <c r="ENE15" s="46"/>
      <c r="ENF15" s="46"/>
      <c r="ENG15" s="46"/>
      <c r="ENH15" s="46"/>
      <c r="ENI15" s="46"/>
      <c r="ENJ15" s="46"/>
      <c r="ENK15" s="46"/>
      <c r="ENL15" s="46"/>
      <c r="ENM15" s="46"/>
      <c r="ENN15" s="46"/>
      <c r="ENO15" s="46"/>
      <c r="ENP15" s="46"/>
      <c r="ENQ15" s="46"/>
      <c r="ENR15" s="46"/>
      <c r="ENS15" s="46"/>
      <c r="ENT15" s="46"/>
      <c r="ENU15" s="46"/>
      <c r="ENV15" s="46"/>
      <c r="ENW15" s="46"/>
      <c r="ENX15" s="46"/>
      <c r="ENY15" s="46"/>
      <c r="ENZ15" s="46"/>
      <c r="EOA15" s="46"/>
      <c r="EOB15" s="46"/>
      <c r="EOC15" s="46"/>
      <c r="EOD15" s="46"/>
      <c r="EOE15" s="46"/>
      <c r="EOF15" s="46"/>
      <c r="EOG15" s="46"/>
      <c r="EOH15" s="46"/>
      <c r="EOI15" s="46"/>
      <c r="EOJ15" s="46"/>
      <c r="EOK15" s="46"/>
      <c r="EOL15" s="46"/>
      <c r="EOM15" s="46"/>
      <c r="EON15" s="46"/>
      <c r="EOO15" s="46"/>
      <c r="EOP15" s="46"/>
      <c r="EOQ15" s="46"/>
      <c r="EOR15" s="46"/>
      <c r="EOS15" s="46"/>
      <c r="EOT15" s="46"/>
      <c r="EOU15" s="46"/>
      <c r="EOV15" s="46"/>
      <c r="EOW15" s="46"/>
      <c r="EOX15" s="46"/>
      <c r="EOY15" s="46"/>
      <c r="EOZ15" s="46"/>
      <c r="EPA15" s="46"/>
      <c r="EPB15" s="46"/>
      <c r="EPC15" s="46"/>
      <c r="EPD15" s="46"/>
      <c r="EPE15" s="46"/>
      <c r="EPF15" s="46"/>
      <c r="EPG15" s="46"/>
      <c r="EPH15" s="46"/>
      <c r="EPI15" s="46"/>
      <c r="EPJ15" s="46"/>
      <c r="EPK15" s="46"/>
      <c r="EPL15" s="46"/>
      <c r="EPM15" s="46"/>
      <c r="EPN15" s="46"/>
      <c r="EPO15" s="46"/>
      <c r="EPP15" s="46"/>
      <c r="EPQ15" s="46"/>
      <c r="EPR15" s="46"/>
      <c r="EPS15" s="46"/>
      <c r="EPT15" s="46"/>
      <c r="EPU15" s="46"/>
      <c r="EPV15" s="46"/>
      <c r="EPW15" s="46"/>
      <c r="EPX15" s="46"/>
      <c r="EPY15" s="46"/>
      <c r="EPZ15" s="46"/>
      <c r="EQA15" s="46"/>
      <c r="EQB15" s="46"/>
      <c r="EQC15" s="46"/>
      <c r="EQD15" s="46"/>
      <c r="EQE15" s="46"/>
      <c r="EQF15" s="46"/>
      <c r="EQG15" s="46"/>
      <c r="EQH15" s="46"/>
      <c r="EQI15" s="46"/>
      <c r="EQJ15" s="46"/>
      <c r="EQK15" s="46"/>
      <c r="EQL15" s="46"/>
      <c r="EQM15" s="46"/>
      <c r="EQN15" s="46"/>
      <c r="EQO15" s="46"/>
      <c r="EQP15" s="46"/>
      <c r="EQQ15" s="46"/>
      <c r="EQR15" s="46"/>
      <c r="EQS15" s="46"/>
      <c r="EQT15" s="46"/>
      <c r="EQU15" s="46"/>
      <c r="EQV15" s="46"/>
      <c r="EQW15" s="46"/>
      <c r="EQX15" s="46"/>
      <c r="EQY15" s="46"/>
      <c r="EQZ15" s="46"/>
      <c r="ERA15" s="46"/>
      <c r="ERB15" s="46"/>
      <c r="ERC15" s="46"/>
      <c r="ERD15" s="46"/>
      <c r="ERE15" s="46"/>
      <c r="ERF15" s="46"/>
      <c r="ERG15" s="46"/>
      <c r="ERH15" s="46"/>
      <c r="ERI15" s="46"/>
      <c r="ERJ15" s="46"/>
      <c r="ERK15" s="46"/>
      <c r="ERL15" s="46"/>
      <c r="ERM15" s="46"/>
      <c r="ERN15" s="46"/>
      <c r="ERO15" s="46"/>
      <c r="ERP15" s="46"/>
      <c r="ERQ15" s="46"/>
      <c r="ERR15" s="46"/>
      <c r="ERS15" s="46"/>
      <c r="ERT15" s="46"/>
      <c r="ERU15" s="46"/>
      <c r="ERV15" s="46"/>
      <c r="ERW15" s="46"/>
      <c r="ERX15" s="46"/>
      <c r="ERY15" s="46"/>
      <c r="ERZ15" s="46"/>
      <c r="ESA15" s="46"/>
      <c r="ESB15" s="46"/>
      <c r="ESC15" s="46"/>
      <c r="ESD15" s="46"/>
      <c r="ESE15" s="46"/>
      <c r="ESF15" s="46"/>
      <c r="ESG15" s="46"/>
      <c r="ESH15" s="46"/>
      <c r="ESI15" s="46"/>
      <c r="ESJ15" s="46"/>
      <c r="ESK15" s="46"/>
      <c r="ESL15" s="46"/>
      <c r="ESM15" s="46"/>
      <c r="ESN15" s="46"/>
      <c r="ESO15" s="46"/>
      <c r="ESP15" s="46"/>
      <c r="ESQ15" s="46"/>
      <c r="ESR15" s="46"/>
      <c r="ESS15" s="46"/>
      <c r="EST15" s="46"/>
      <c r="ESU15" s="46"/>
      <c r="ESV15" s="46"/>
      <c r="ESW15" s="46"/>
      <c r="ESX15" s="46"/>
      <c r="ESY15" s="46"/>
      <c r="ESZ15" s="46"/>
      <c r="ETA15" s="46"/>
      <c r="ETB15" s="46"/>
      <c r="ETC15" s="46"/>
      <c r="ETD15" s="46"/>
      <c r="ETE15" s="46"/>
      <c r="ETF15" s="46"/>
      <c r="ETG15" s="46"/>
      <c r="ETH15" s="46"/>
      <c r="ETI15" s="46"/>
      <c r="ETJ15" s="46"/>
      <c r="ETK15" s="46"/>
      <c r="ETL15" s="46"/>
      <c r="ETM15" s="46"/>
      <c r="ETN15" s="46"/>
      <c r="ETO15" s="46"/>
      <c r="ETP15" s="46"/>
      <c r="ETQ15" s="46"/>
      <c r="ETR15" s="46"/>
      <c r="ETS15" s="46"/>
      <c r="ETT15" s="46"/>
      <c r="ETU15" s="46"/>
      <c r="ETV15" s="46"/>
      <c r="ETW15" s="46"/>
      <c r="ETX15" s="46"/>
      <c r="ETY15" s="46"/>
      <c r="ETZ15" s="46"/>
      <c r="EUA15" s="46"/>
      <c r="EUB15" s="46"/>
      <c r="EUC15" s="46"/>
      <c r="EUD15" s="46"/>
      <c r="EUE15" s="46"/>
      <c r="EUF15" s="46"/>
      <c r="EUG15" s="46"/>
      <c r="EUH15" s="46"/>
      <c r="EUI15" s="46"/>
      <c r="EUJ15" s="46"/>
      <c r="EUK15" s="46"/>
      <c r="EUL15" s="46"/>
      <c r="EUM15" s="46"/>
      <c r="EUN15" s="46"/>
      <c r="EUO15" s="46"/>
      <c r="EUP15" s="46"/>
      <c r="EUQ15" s="46"/>
      <c r="EUR15" s="46"/>
      <c r="EUS15" s="46"/>
      <c r="EUT15" s="46"/>
      <c r="EUU15" s="46"/>
      <c r="EUV15" s="46"/>
      <c r="EUW15" s="46"/>
      <c r="EUX15" s="46"/>
      <c r="EUY15" s="46"/>
      <c r="EUZ15" s="46"/>
      <c r="EVA15" s="46"/>
      <c r="EVB15" s="46"/>
      <c r="EVC15" s="46"/>
      <c r="EVD15" s="46"/>
      <c r="EVE15" s="46"/>
      <c r="EVF15" s="46"/>
      <c r="EVG15" s="46"/>
      <c r="EVH15" s="46"/>
      <c r="EVI15" s="46"/>
      <c r="EVJ15" s="46"/>
      <c r="EVK15" s="46"/>
      <c r="EVL15" s="46"/>
      <c r="EVM15" s="46"/>
      <c r="EVN15" s="46"/>
      <c r="EVO15" s="46"/>
      <c r="EVP15" s="46"/>
      <c r="EVQ15" s="46"/>
      <c r="EVR15" s="46"/>
      <c r="EVS15" s="46"/>
      <c r="EVT15" s="46"/>
      <c r="EVU15" s="46"/>
      <c r="EVV15" s="46"/>
      <c r="EVW15" s="46"/>
      <c r="EVX15" s="46"/>
      <c r="EVY15" s="46"/>
      <c r="EVZ15" s="46"/>
      <c r="EWA15" s="46"/>
      <c r="EWB15" s="46"/>
      <c r="EWC15" s="46"/>
      <c r="EWD15" s="46"/>
      <c r="EWE15" s="46"/>
      <c r="EWF15" s="46"/>
      <c r="EWG15" s="46"/>
      <c r="EWH15" s="46"/>
      <c r="EWI15" s="46"/>
      <c r="EWJ15" s="46"/>
      <c r="EWK15" s="46"/>
      <c r="EWL15" s="46"/>
      <c r="EWM15" s="46"/>
      <c r="EWN15" s="46"/>
      <c r="EWO15" s="46"/>
      <c r="EWP15" s="46"/>
      <c r="EWQ15" s="46"/>
      <c r="EWR15" s="46"/>
      <c r="EWS15" s="46"/>
      <c r="EWT15" s="46"/>
      <c r="EWU15" s="46"/>
      <c r="EWV15" s="46"/>
      <c r="EWW15" s="46"/>
      <c r="EWX15" s="46"/>
      <c r="EWY15" s="46"/>
      <c r="EWZ15" s="46"/>
      <c r="EXA15" s="46"/>
      <c r="EXB15" s="46"/>
      <c r="EXC15" s="46"/>
      <c r="EXD15" s="46"/>
      <c r="EXE15" s="46"/>
      <c r="EXF15" s="46"/>
      <c r="EXG15" s="46"/>
      <c r="EXH15" s="46"/>
      <c r="EXI15" s="46"/>
      <c r="EXJ15" s="46"/>
      <c r="EXK15" s="46"/>
      <c r="EXL15" s="46"/>
      <c r="EXM15" s="46"/>
      <c r="EXN15" s="46"/>
      <c r="EXO15" s="46"/>
      <c r="EXP15" s="46"/>
      <c r="EXQ15" s="46"/>
      <c r="EXR15" s="46"/>
      <c r="EXS15" s="46"/>
      <c r="EXT15" s="46"/>
      <c r="EXU15" s="46"/>
      <c r="EXV15" s="46"/>
      <c r="EXW15" s="46"/>
      <c r="EXX15" s="46"/>
      <c r="EXY15" s="46"/>
      <c r="EXZ15" s="46"/>
      <c r="EYA15" s="46"/>
      <c r="EYB15" s="46"/>
      <c r="EYC15" s="46"/>
      <c r="EYD15" s="46"/>
      <c r="EYE15" s="46"/>
      <c r="EYF15" s="46"/>
      <c r="EYG15" s="46"/>
      <c r="EYH15" s="46"/>
      <c r="EYI15" s="46"/>
      <c r="EYJ15" s="46"/>
      <c r="EYK15" s="46"/>
      <c r="EYL15" s="46"/>
      <c r="EYM15" s="46"/>
      <c r="EYN15" s="46"/>
      <c r="EYO15" s="46"/>
      <c r="EYP15" s="46"/>
      <c r="EYQ15" s="46"/>
      <c r="EYR15" s="46"/>
      <c r="EYS15" s="46"/>
      <c r="EYT15" s="46"/>
      <c r="EYU15" s="46"/>
      <c r="EYV15" s="46"/>
      <c r="EYW15" s="46"/>
      <c r="EYX15" s="46"/>
      <c r="EYY15" s="46"/>
      <c r="EYZ15" s="46"/>
      <c r="EZA15" s="46"/>
      <c r="EZB15" s="46"/>
      <c r="EZC15" s="46"/>
      <c r="EZD15" s="46"/>
      <c r="EZE15" s="46"/>
      <c r="EZF15" s="46"/>
      <c r="EZG15" s="46"/>
      <c r="EZH15" s="46"/>
      <c r="EZI15" s="46"/>
      <c r="EZJ15" s="46"/>
      <c r="EZK15" s="46"/>
      <c r="EZL15" s="46"/>
      <c r="EZM15" s="46"/>
      <c r="EZN15" s="46"/>
      <c r="EZO15" s="46"/>
      <c r="EZP15" s="46"/>
      <c r="EZQ15" s="46"/>
      <c r="EZR15" s="46"/>
      <c r="EZS15" s="46"/>
      <c r="EZT15" s="46"/>
      <c r="EZU15" s="46"/>
      <c r="EZV15" s="46"/>
      <c r="EZW15" s="46"/>
      <c r="EZX15" s="46"/>
      <c r="EZY15" s="46"/>
      <c r="EZZ15" s="46"/>
      <c r="FAA15" s="46"/>
      <c r="FAB15" s="46"/>
      <c r="FAC15" s="46"/>
      <c r="FAD15" s="46"/>
      <c r="FAE15" s="46"/>
      <c r="FAF15" s="46"/>
      <c r="FAG15" s="46"/>
      <c r="FAH15" s="46"/>
      <c r="FAI15" s="46"/>
      <c r="FAJ15" s="46"/>
      <c r="FAK15" s="46"/>
      <c r="FAL15" s="46"/>
      <c r="FAM15" s="46"/>
      <c r="FAN15" s="46"/>
      <c r="FAO15" s="46"/>
      <c r="FAP15" s="46"/>
      <c r="FAQ15" s="46"/>
      <c r="FAR15" s="46"/>
      <c r="FAS15" s="46"/>
      <c r="FAT15" s="46"/>
      <c r="FAU15" s="46"/>
      <c r="FAV15" s="46"/>
      <c r="FAW15" s="46"/>
      <c r="FAX15" s="46"/>
      <c r="FAY15" s="46"/>
      <c r="FAZ15" s="46"/>
      <c r="FBA15" s="46"/>
      <c r="FBB15" s="46"/>
      <c r="FBC15" s="46"/>
      <c r="FBD15" s="46"/>
      <c r="FBE15" s="46"/>
      <c r="FBF15" s="46"/>
      <c r="FBG15" s="46"/>
      <c r="FBH15" s="46"/>
      <c r="FBI15" s="46"/>
      <c r="FBJ15" s="46"/>
      <c r="FBK15" s="46"/>
      <c r="FBL15" s="46"/>
      <c r="FBM15" s="46"/>
      <c r="FBN15" s="46"/>
      <c r="FBO15" s="46"/>
      <c r="FBP15" s="46"/>
      <c r="FBQ15" s="46"/>
      <c r="FBR15" s="46"/>
      <c r="FBS15" s="46"/>
      <c r="FBT15" s="46"/>
      <c r="FBU15" s="46"/>
      <c r="FBV15" s="46"/>
      <c r="FBW15" s="46"/>
      <c r="FBX15" s="46"/>
      <c r="FBY15" s="46"/>
      <c r="FBZ15" s="46"/>
      <c r="FCA15" s="46"/>
      <c r="FCB15" s="46"/>
      <c r="FCC15" s="46"/>
      <c r="FCD15" s="46"/>
      <c r="FCE15" s="46"/>
      <c r="FCF15" s="46"/>
      <c r="FCG15" s="46"/>
      <c r="FCH15" s="46"/>
      <c r="FCI15" s="46"/>
      <c r="FCJ15" s="46"/>
      <c r="FCK15" s="46"/>
      <c r="FCL15" s="46"/>
      <c r="FCM15" s="46"/>
      <c r="FCN15" s="46"/>
      <c r="FCO15" s="46"/>
      <c r="FCP15" s="46"/>
      <c r="FCQ15" s="46"/>
      <c r="FCR15" s="46"/>
      <c r="FCS15" s="46"/>
      <c r="FCT15" s="46"/>
      <c r="FCU15" s="46"/>
      <c r="FCV15" s="46"/>
      <c r="FCW15" s="46"/>
      <c r="FCX15" s="46"/>
      <c r="FCY15" s="46"/>
      <c r="FCZ15" s="46"/>
      <c r="FDA15" s="46"/>
      <c r="FDB15" s="46"/>
      <c r="FDC15" s="46"/>
      <c r="FDD15" s="46"/>
      <c r="FDE15" s="46"/>
      <c r="FDF15" s="46"/>
      <c r="FDG15" s="46"/>
      <c r="FDH15" s="46"/>
      <c r="FDI15" s="46"/>
      <c r="FDJ15" s="46"/>
      <c r="FDK15" s="46"/>
      <c r="FDL15" s="46"/>
      <c r="FDM15" s="46"/>
      <c r="FDN15" s="46"/>
      <c r="FDO15" s="46"/>
      <c r="FDP15" s="46"/>
      <c r="FDQ15" s="46"/>
      <c r="FDR15" s="46"/>
      <c r="FDS15" s="46"/>
      <c r="FDT15" s="46"/>
      <c r="FDU15" s="46"/>
      <c r="FDV15" s="46"/>
      <c r="FDW15" s="46"/>
      <c r="FDX15" s="46"/>
      <c r="FDY15" s="46"/>
      <c r="FDZ15" s="46"/>
      <c r="FEA15" s="46"/>
      <c r="FEB15" s="46"/>
      <c r="FEC15" s="46"/>
      <c r="FED15" s="46"/>
      <c r="FEE15" s="46"/>
      <c r="FEF15" s="46"/>
      <c r="FEG15" s="46"/>
      <c r="FEH15" s="46"/>
      <c r="FEI15" s="46"/>
      <c r="FEJ15" s="46"/>
      <c r="FEK15" s="46"/>
      <c r="FEL15" s="46"/>
      <c r="FEM15" s="46"/>
      <c r="FEN15" s="46"/>
      <c r="FEO15" s="46"/>
      <c r="FEP15" s="46"/>
      <c r="FEQ15" s="46"/>
      <c r="FER15" s="46"/>
      <c r="FES15" s="46"/>
      <c r="FET15" s="46"/>
      <c r="FEU15" s="46"/>
      <c r="FEV15" s="46"/>
      <c r="FEW15" s="46"/>
      <c r="FEX15" s="46"/>
      <c r="FEY15" s="46"/>
      <c r="FEZ15" s="46"/>
      <c r="FFA15" s="46"/>
      <c r="FFB15" s="46"/>
      <c r="FFC15" s="46"/>
      <c r="FFD15" s="46"/>
      <c r="FFE15" s="46"/>
      <c r="FFF15" s="46"/>
      <c r="FFG15" s="46"/>
      <c r="FFH15" s="46"/>
      <c r="FFI15" s="46"/>
      <c r="FFJ15" s="46"/>
      <c r="FFK15" s="46"/>
      <c r="FFL15" s="46"/>
      <c r="FFM15" s="46"/>
      <c r="FFN15" s="46"/>
      <c r="FFO15" s="46"/>
      <c r="FFP15" s="46"/>
      <c r="FFQ15" s="46"/>
      <c r="FFR15" s="46"/>
      <c r="FFS15" s="46"/>
      <c r="FFT15" s="46"/>
      <c r="FFU15" s="46"/>
      <c r="FFV15" s="46"/>
      <c r="FFW15" s="46"/>
      <c r="FFX15" s="46"/>
      <c r="FFY15" s="46"/>
      <c r="FFZ15" s="46"/>
      <c r="FGA15" s="46"/>
      <c r="FGB15" s="46"/>
      <c r="FGC15" s="46"/>
      <c r="FGD15" s="46"/>
      <c r="FGE15" s="46"/>
      <c r="FGF15" s="46"/>
      <c r="FGG15" s="46"/>
      <c r="FGH15" s="46"/>
      <c r="FGI15" s="46"/>
      <c r="FGJ15" s="46"/>
      <c r="FGK15" s="46"/>
      <c r="FGL15" s="46"/>
      <c r="FGM15" s="46"/>
      <c r="FGN15" s="46"/>
      <c r="FGO15" s="46"/>
      <c r="FGP15" s="46"/>
      <c r="FGQ15" s="46"/>
      <c r="FGR15" s="46"/>
      <c r="FGS15" s="46"/>
      <c r="FGT15" s="46"/>
      <c r="FGU15" s="46"/>
      <c r="FGV15" s="46"/>
      <c r="FGW15" s="46"/>
      <c r="FGX15" s="46"/>
      <c r="FGY15" s="46"/>
      <c r="FGZ15" s="46"/>
      <c r="FHA15" s="46"/>
      <c r="FHB15" s="46"/>
      <c r="FHC15" s="46"/>
      <c r="FHD15" s="46"/>
      <c r="FHE15" s="46"/>
      <c r="FHF15" s="46"/>
      <c r="FHG15" s="46"/>
      <c r="FHH15" s="46"/>
      <c r="FHI15" s="46"/>
      <c r="FHJ15" s="46"/>
      <c r="FHK15" s="46"/>
      <c r="FHL15" s="46"/>
      <c r="FHM15" s="46"/>
      <c r="FHN15" s="46"/>
      <c r="FHO15" s="46"/>
      <c r="FHP15" s="46"/>
      <c r="FHQ15" s="46"/>
      <c r="FHR15" s="46"/>
      <c r="FHS15" s="46"/>
      <c r="FHT15" s="46"/>
      <c r="FHU15" s="46"/>
      <c r="FHV15" s="46"/>
      <c r="FHW15" s="46"/>
      <c r="FHX15" s="46"/>
      <c r="FHY15" s="46"/>
      <c r="FHZ15" s="46"/>
      <c r="FIA15" s="46"/>
      <c r="FIB15" s="46"/>
      <c r="FIC15" s="46"/>
      <c r="FID15" s="46"/>
      <c r="FIE15" s="46"/>
      <c r="FIF15" s="46"/>
      <c r="FIG15" s="46"/>
      <c r="FIH15" s="46"/>
      <c r="FII15" s="46"/>
      <c r="FIJ15" s="46"/>
      <c r="FIK15" s="46"/>
      <c r="FIL15" s="46"/>
      <c r="FIM15" s="46"/>
      <c r="FIN15" s="46"/>
      <c r="FIO15" s="46"/>
      <c r="FIP15" s="46"/>
      <c r="FIQ15" s="46"/>
      <c r="FIR15" s="46"/>
      <c r="FIS15" s="46"/>
      <c r="FIT15" s="46"/>
      <c r="FIU15" s="46"/>
      <c r="FIV15" s="46"/>
      <c r="FIW15" s="46"/>
      <c r="FIX15" s="46"/>
      <c r="FIY15" s="46"/>
      <c r="FIZ15" s="46"/>
      <c r="FJA15" s="46"/>
      <c r="FJB15" s="46"/>
      <c r="FJC15" s="46"/>
      <c r="FJD15" s="46"/>
      <c r="FJE15" s="46"/>
      <c r="FJF15" s="46"/>
      <c r="FJG15" s="46"/>
      <c r="FJH15" s="46"/>
      <c r="FJI15" s="46"/>
      <c r="FJJ15" s="46"/>
      <c r="FJK15" s="46"/>
      <c r="FJL15" s="46"/>
      <c r="FJM15" s="46"/>
      <c r="FJN15" s="46"/>
      <c r="FJO15" s="46"/>
      <c r="FJP15" s="46"/>
      <c r="FJQ15" s="46"/>
      <c r="FJR15" s="46"/>
      <c r="FJS15" s="46"/>
      <c r="FJT15" s="46"/>
      <c r="FJU15" s="46"/>
      <c r="FJV15" s="46"/>
      <c r="FJW15" s="46"/>
      <c r="FJX15" s="46"/>
      <c r="FJY15" s="46"/>
      <c r="FJZ15" s="46"/>
      <c r="FKA15" s="46"/>
      <c r="FKB15" s="46"/>
      <c r="FKC15" s="46"/>
      <c r="FKD15" s="46"/>
      <c r="FKE15" s="46"/>
      <c r="FKF15" s="46"/>
      <c r="FKG15" s="46"/>
      <c r="FKH15" s="46"/>
      <c r="FKI15" s="46"/>
      <c r="FKJ15" s="46"/>
      <c r="FKK15" s="46"/>
      <c r="FKL15" s="46"/>
      <c r="FKM15" s="46"/>
      <c r="FKN15" s="46"/>
      <c r="FKO15" s="46"/>
      <c r="FKP15" s="46"/>
      <c r="FKQ15" s="46"/>
      <c r="FKR15" s="46"/>
      <c r="FKS15" s="46"/>
      <c r="FKT15" s="46"/>
      <c r="FKU15" s="46"/>
      <c r="FKV15" s="46"/>
      <c r="FKW15" s="46"/>
      <c r="FKX15" s="46"/>
      <c r="FKY15" s="46"/>
      <c r="FKZ15" s="46"/>
      <c r="FLA15" s="46"/>
      <c r="FLB15" s="46"/>
      <c r="FLC15" s="46"/>
      <c r="FLD15" s="46"/>
      <c r="FLE15" s="46"/>
      <c r="FLF15" s="46"/>
      <c r="FLG15" s="46"/>
      <c r="FLH15" s="46"/>
      <c r="FLI15" s="46"/>
      <c r="FLJ15" s="46"/>
      <c r="FLK15" s="46"/>
      <c r="FLL15" s="46"/>
      <c r="FLM15" s="46"/>
      <c r="FLN15" s="46"/>
      <c r="FLO15" s="46"/>
      <c r="FLP15" s="46"/>
      <c r="FLQ15" s="46"/>
      <c r="FLR15" s="46"/>
      <c r="FLS15" s="46"/>
      <c r="FLT15" s="46"/>
      <c r="FLU15" s="46"/>
      <c r="FLV15" s="46"/>
      <c r="FLW15" s="46"/>
      <c r="FLX15" s="46"/>
      <c r="FLY15" s="46"/>
      <c r="FLZ15" s="46"/>
      <c r="FMA15" s="46"/>
      <c r="FMB15" s="46"/>
      <c r="FMC15" s="46"/>
      <c r="FMD15" s="46"/>
      <c r="FME15" s="46"/>
      <c r="FMF15" s="46"/>
      <c r="FMG15" s="46"/>
      <c r="FMH15" s="46"/>
      <c r="FMI15" s="46"/>
      <c r="FMJ15" s="46"/>
      <c r="FMK15" s="46"/>
      <c r="FML15" s="46"/>
      <c r="FMM15" s="46"/>
      <c r="FMN15" s="46"/>
      <c r="FMO15" s="46"/>
      <c r="FMP15" s="46"/>
      <c r="FMQ15" s="46"/>
      <c r="FMR15" s="46"/>
      <c r="FMS15" s="46"/>
      <c r="FMT15" s="46"/>
      <c r="FMU15" s="46"/>
      <c r="FMV15" s="46"/>
      <c r="FMW15" s="46"/>
      <c r="FMX15" s="46"/>
      <c r="FMY15" s="46"/>
      <c r="FMZ15" s="46"/>
      <c r="FNA15" s="46"/>
      <c r="FNB15" s="46"/>
      <c r="FNC15" s="46"/>
      <c r="FND15" s="46"/>
      <c r="FNE15" s="46"/>
      <c r="FNF15" s="46"/>
      <c r="FNG15" s="46"/>
      <c r="FNH15" s="46"/>
      <c r="FNI15" s="46"/>
      <c r="FNJ15" s="46"/>
      <c r="FNK15" s="46"/>
      <c r="FNL15" s="46"/>
      <c r="FNM15" s="46"/>
      <c r="FNN15" s="46"/>
      <c r="FNO15" s="46"/>
      <c r="FNP15" s="46"/>
      <c r="FNQ15" s="46"/>
      <c r="FNR15" s="46"/>
      <c r="FNS15" s="46"/>
      <c r="FNT15" s="46"/>
      <c r="FNU15" s="46"/>
      <c r="FNV15" s="46"/>
      <c r="FNW15" s="46"/>
      <c r="FNX15" s="46"/>
      <c r="FNY15" s="46"/>
      <c r="FNZ15" s="46"/>
      <c r="FOA15" s="46"/>
      <c r="FOB15" s="46"/>
      <c r="FOC15" s="46"/>
      <c r="FOD15" s="46"/>
      <c r="FOE15" s="46"/>
      <c r="FOF15" s="46"/>
      <c r="FOG15" s="46"/>
      <c r="FOH15" s="46"/>
      <c r="FOI15" s="46"/>
      <c r="FOJ15" s="46"/>
      <c r="FOK15" s="46"/>
      <c r="FOL15" s="46"/>
      <c r="FOM15" s="46"/>
      <c r="FON15" s="46"/>
      <c r="FOO15" s="46"/>
      <c r="FOP15" s="46"/>
      <c r="FOQ15" s="46"/>
      <c r="FOR15" s="46"/>
      <c r="FOS15" s="46"/>
      <c r="FOT15" s="46"/>
      <c r="FOU15" s="46"/>
      <c r="FOV15" s="46"/>
      <c r="FOW15" s="46"/>
      <c r="FOX15" s="46"/>
      <c r="FOY15" s="46"/>
      <c r="FOZ15" s="46"/>
      <c r="FPA15" s="46"/>
      <c r="FPB15" s="46"/>
      <c r="FPC15" s="46"/>
      <c r="FPD15" s="46"/>
      <c r="FPE15" s="46"/>
      <c r="FPF15" s="46"/>
      <c r="FPG15" s="46"/>
      <c r="FPH15" s="46"/>
      <c r="FPI15" s="46"/>
      <c r="FPJ15" s="46"/>
      <c r="FPK15" s="46"/>
      <c r="FPL15" s="46"/>
      <c r="FPM15" s="46"/>
      <c r="FPN15" s="46"/>
      <c r="FPO15" s="46"/>
      <c r="FPP15" s="46"/>
      <c r="FPQ15" s="46"/>
      <c r="FPR15" s="46"/>
      <c r="FPS15" s="46"/>
      <c r="FPT15" s="46"/>
      <c r="FPU15" s="46"/>
      <c r="FPV15" s="46"/>
      <c r="FPW15" s="46"/>
      <c r="FPX15" s="46"/>
      <c r="FPY15" s="46"/>
      <c r="FPZ15" s="46"/>
      <c r="FQA15" s="46"/>
      <c r="FQB15" s="46"/>
      <c r="FQC15" s="46"/>
      <c r="FQD15" s="46"/>
      <c r="FQE15" s="46"/>
      <c r="FQF15" s="46"/>
      <c r="FQG15" s="46"/>
      <c r="FQH15" s="46"/>
      <c r="FQI15" s="46"/>
      <c r="FQJ15" s="46"/>
      <c r="FQK15" s="46"/>
      <c r="FQL15" s="46"/>
      <c r="FQM15" s="46"/>
      <c r="FQN15" s="46"/>
      <c r="FQO15" s="46"/>
      <c r="FQP15" s="46"/>
      <c r="FQQ15" s="46"/>
      <c r="FQR15" s="46"/>
      <c r="FQS15" s="46"/>
      <c r="FQT15" s="46"/>
      <c r="FQU15" s="46"/>
      <c r="FQV15" s="46"/>
      <c r="FQW15" s="46"/>
      <c r="FQX15" s="46"/>
      <c r="FQY15" s="46"/>
      <c r="FQZ15" s="46"/>
      <c r="FRA15" s="46"/>
      <c r="FRB15" s="46"/>
      <c r="FRC15" s="46"/>
      <c r="FRD15" s="46"/>
      <c r="FRE15" s="46"/>
      <c r="FRF15" s="46"/>
      <c r="FRG15" s="46"/>
      <c r="FRH15" s="46"/>
      <c r="FRI15" s="46"/>
      <c r="FRJ15" s="46"/>
      <c r="FRK15" s="46"/>
      <c r="FRL15" s="46"/>
      <c r="FRM15" s="46"/>
      <c r="FRN15" s="46"/>
      <c r="FRO15" s="46"/>
      <c r="FRP15" s="46"/>
      <c r="FRQ15" s="46"/>
      <c r="FRR15" s="46"/>
      <c r="FRS15" s="46"/>
      <c r="FRT15" s="46"/>
      <c r="FRU15" s="46"/>
      <c r="FRV15" s="46"/>
      <c r="FRW15" s="46"/>
      <c r="FRX15" s="46"/>
      <c r="FRY15" s="46"/>
      <c r="FRZ15" s="46"/>
      <c r="FSA15" s="46"/>
      <c r="FSB15" s="46"/>
      <c r="FSC15" s="46"/>
      <c r="FSD15" s="46"/>
      <c r="FSE15" s="46"/>
      <c r="FSF15" s="46"/>
      <c r="FSG15" s="46"/>
      <c r="FSH15" s="46"/>
      <c r="FSI15" s="46"/>
      <c r="FSJ15" s="46"/>
      <c r="FSK15" s="46"/>
      <c r="FSL15" s="46"/>
      <c r="FSM15" s="46"/>
      <c r="FSN15" s="46"/>
      <c r="FSO15" s="46"/>
      <c r="FSP15" s="46"/>
      <c r="FSQ15" s="46"/>
      <c r="FSR15" s="46"/>
      <c r="FSS15" s="46"/>
      <c r="FST15" s="46"/>
      <c r="FSU15" s="46"/>
      <c r="FSV15" s="46"/>
      <c r="FSW15" s="46"/>
      <c r="FSX15" s="46"/>
      <c r="FSY15" s="46"/>
      <c r="FSZ15" s="46"/>
      <c r="FTA15" s="46"/>
      <c r="FTB15" s="46"/>
      <c r="FTC15" s="46"/>
      <c r="FTD15" s="46"/>
      <c r="FTE15" s="46"/>
      <c r="FTF15" s="46"/>
      <c r="FTG15" s="46"/>
      <c r="FTH15" s="46"/>
      <c r="FTI15" s="46"/>
      <c r="FTJ15" s="46"/>
      <c r="FTK15" s="46"/>
      <c r="FTL15" s="46"/>
      <c r="FTM15" s="46"/>
      <c r="FTN15" s="46"/>
      <c r="FTO15" s="46"/>
      <c r="FTP15" s="46"/>
      <c r="FTQ15" s="46"/>
      <c r="FTR15" s="46"/>
      <c r="FTS15" s="46"/>
      <c r="FTT15" s="46"/>
      <c r="FTU15" s="46"/>
      <c r="FTV15" s="46"/>
      <c r="FTW15" s="46"/>
      <c r="FTX15" s="46"/>
      <c r="FTY15" s="46"/>
      <c r="FTZ15" s="46"/>
      <c r="FUA15" s="46"/>
      <c r="FUB15" s="46"/>
      <c r="FUC15" s="46"/>
      <c r="FUD15" s="46"/>
      <c r="FUE15" s="46"/>
      <c r="FUF15" s="46"/>
      <c r="FUG15" s="46"/>
      <c r="FUH15" s="46"/>
      <c r="FUI15" s="46"/>
      <c r="FUJ15" s="46"/>
      <c r="FUK15" s="46"/>
      <c r="FUL15" s="46"/>
      <c r="FUM15" s="46"/>
      <c r="FUN15" s="46"/>
      <c r="FUO15" s="46"/>
      <c r="FUP15" s="46"/>
      <c r="FUQ15" s="46"/>
      <c r="FUR15" s="46"/>
      <c r="FUS15" s="46"/>
      <c r="FUT15" s="46"/>
      <c r="FUU15" s="46"/>
      <c r="FUV15" s="46"/>
      <c r="FUW15" s="46"/>
      <c r="FUX15" s="46"/>
      <c r="FUY15" s="46"/>
      <c r="FUZ15" s="46"/>
      <c r="FVA15" s="46"/>
      <c r="FVB15" s="46"/>
      <c r="FVC15" s="46"/>
      <c r="FVD15" s="46"/>
      <c r="FVE15" s="46"/>
      <c r="FVF15" s="46"/>
      <c r="FVG15" s="46"/>
      <c r="FVH15" s="46"/>
      <c r="FVI15" s="46"/>
      <c r="FVJ15" s="46"/>
      <c r="FVK15" s="46"/>
      <c r="FVL15" s="46"/>
      <c r="FVM15" s="46"/>
      <c r="FVN15" s="46"/>
      <c r="FVO15" s="46"/>
      <c r="FVP15" s="46"/>
      <c r="FVQ15" s="46"/>
      <c r="FVR15" s="46"/>
      <c r="FVS15" s="46"/>
      <c r="FVT15" s="46"/>
      <c r="FVU15" s="46"/>
      <c r="FVV15" s="46"/>
      <c r="FVW15" s="46"/>
      <c r="FVX15" s="46"/>
      <c r="FVY15" s="46"/>
      <c r="FVZ15" s="46"/>
      <c r="FWA15" s="46"/>
      <c r="FWB15" s="46"/>
      <c r="FWC15" s="46"/>
      <c r="FWD15" s="46"/>
      <c r="FWE15" s="46"/>
      <c r="FWF15" s="46"/>
      <c r="FWG15" s="46"/>
      <c r="FWH15" s="46"/>
      <c r="FWI15" s="46"/>
      <c r="FWJ15" s="46"/>
      <c r="FWK15" s="46"/>
      <c r="FWL15" s="46"/>
      <c r="FWM15" s="46"/>
      <c r="FWN15" s="46"/>
      <c r="FWO15" s="46"/>
      <c r="FWP15" s="46"/>
      <c r="FWQ15" s="46"/>
      <c r="FWR15" s="46"/>
      <c r="FWS15" s="46"/>
      <c r="FWT15" s="46"/>
      <c r="FWU15" s="46"/>
      <c r="FWV15" s="46"/>
      <c r="FWW15" s="46"/>
      <c r="FWX15" s="46"/>
      <c r="FWY15" s="46"/>
      <c r="FWZ15" s="46"/>
      <c r="FXA15" s="46"/>
      <c r="FXB15" s="46"/>
      <c r="FXC15" s="46"/>
      <c r="FXD15" s="46"/>
      <c r="FXE15" s="46"/>
      <c r="FXF15" s="46"/>
      <c r="FXG15" s="46"/>
      <c r="FXH15" s="46"/>
      <c r="FXI15" s="46"/>
      <c r="FXJ15" s="46"/>
      <c r="FXK15" s="46"/>
      <c r="FXL15" s="46"/>
      <c r="FXM15" s="46"/>
      <c r="FXN15" s="46"/>
      <c r="FXO15" s="46"/>
      <c r="FXP15" s="46"/>
      <c r="FXQ15" s="46"/>
      <c r="FXR15" s="46"/>
      <c r="FXS15" s="46"/>
      <c r="FXT15" s="46"/>
      <c r="FXU15" s="46"/>
      <c r="FXV15" s="46"/>
      <c r="FXW15" s="46"/>
      <c r="FXX15" s="46"/>
      <c r="FXY15" s="46"/>
      <c r="FXZ15" s="46"/>
      <c r="FYA15" s="46"/>
      <c r="FYB15" s="46"/>
      <c r="FYC15" s="46"/>
      <c r="FYD15" s="46"/>
      <c r="FYE15" s="46"/>
      <c r="FYF15" s="46"/>
      <c r="FYG15" s="46"/>
      <c r="FYH15" s="46"/>
      <c r="FYI15" s="46"/>
      <c r="FYJ15" s="46"/>
      <c r="FYK15" s="46"/>
      <c r="FYL15" s="46"/>
      <c r="FYM15" s="46"/>
      <c r="FYN15" s="46"/>
      <c r="FYO15" s="46"/>
      <c r="FYP15" s="46"/>
      <c r="FYQ15" s="46"/>
      <c r="FYR15" s="46"/>
      <c r="FYS15" s="46"/>
      <c r="FYT15" s="46"/>
      <c r="FYU15" s="46"/>
      <c r="FYV15" s="46"/>
      <c r="FYW15" s="46"/>
      <c r="FYX15" s="46"/>
      <c r="FYY15" s="46"/>
      <c r="FYZ15" s="46"/>
      <c r="FZA15" s="46"/>
      <c r="FZB15" s="46"/>
      <c r="FZC15" s="46"/>
      <c r="FZD15" s="46"/>
      <c r="FZE15" s="46"/>
      <c r="FZF15" s="46"/>
      <c r="FZG15" s="46"/>
      <c r="FZH15" s="46"/>
      <c r="FZI15" s="46"/>
      <c r="FZJ15" s="46"/>
      <c r="FZK15" s="46"/>
      <c r="FZL15" s="46"/>
      <c r="FZM15" s="46"/>
      <c r="FZN15" s="46"/>
      <c r="FZO15" s="46"/>
      <c r="FZP15" s="46"/>
      <c r="FZQ15" s="46"/>
      <c r="FZR15" s="46"/>
      <c r="FZS15" s="46"/>
      <c r="FZT15" s="46"/>
      <c r="FZU15" s="46"/>
      <c r="FZV15" s="46"/>
      <c r="FZW15" s="46"/>
      <c r="FZX15" s="46"/>
      <c r="FZY15" s="46"/>
      <c r="FZZ15" s="46"/>
      <c r="GAA15" s="46"/>
      <c r="GAB15" s="46"/>
      <c r="GAC15" s="46"/>
      <c r="GAD15" s="46"/>
      <c r="GAE15" s="46"/>
      <c r="GAF15" s="46"/>
      <c r="GAG15" s="46"/>
      <c r="GAH15" s="46"/>
      <c r="GAI15" s="46"/>
      <c r="GAJ15" s="46"/>
      <c r="GAK15" s="46"/>
      <c r="GAL15" s="46"/>
      <c r="GAM15" s="46"/>
      <c r="GAN15" s="46"/>
      <c r="GAO15" s="46"/>
      <c r="GAP15" s="46"/>
      <c r="GAQ15" s="46"/>
      <c r="GAR15" s="46"/>
      <c r="GAS15" s="46"/>
      <c r="GAT15" s="46"/>
      <c r="GAU15" s="46"/>
      <c r="GAV15" s="46"/>
      <c r="GAW15" s="46"/>
      <c r="GAX15" s="46"/>
      <c r="GAY15" s="46"/>
      <c r="GAZ15" s="46"/>
      <c r="GBA15" s="46"/>
      <c r="GBB15" s="46"/>
      <c r="GBC15" s="46"/>
      <c r="GBD15" s="46"/>
      <c r="GBE15" s="46"/>
      <c r="GBF15" s="46"/>
      <c r="GBG15" s="46"/>
      <c r="GBH15" s="46"/>
      <c r="GBI15" s="46"/>
      <c r="GBJ15" s="46"/>
      <c r="GBK15" s="46"/>
      <c r="GBL15" s="46"/>
      <c r="GBM15" s="46"/>
      <c r="GBN15" s="46"/>
      <c r="GBO15" s="46"/>
      <c r="GBP15" s="46"/>
      <c r="GBQ15" s="46"/>
      <c r="GBR15" s="46"/>
      <c r="GBS15" s="46"/>
      <c r="GBT15" s="46"/>
      <c r="GBU15" s="46"/>
      <c r="GBV15" s="46"/>
      <c r="GBW15" s="46"/>
      <c r="GBX15" s="46"/>
      <c r="GBY15" s="46"/>
      <c r="GBZ15" s="46"/>
      <c r="GCA15" s="46"/>
      <c r="GCB15" s="46"/>
      <c r="GCC15" s="46"/>
      <c r="GCD15" s="46"/>
      <c r="GCE15" s="46"/>
      <c r="GCF15" s="46"/>
      <c r="GCG15" s="46"/>
      <c r="GCH15" s="46"/>
      <c r="GCI15" s="46"/>
      <c r="GCJ15" s="46"/>
      <c r="GCK15" s="46"/>
      <c r="GCL15" s="46"/>
      <c r="GCM15" s="46"/>
      <c r="GCN15" s="46"/>
      <c r="GCO15" s="46"/>
      <c r="GCP15" s="46"/>
      <c r="GCQ15" s="46"/>
      <c r="GCR15" s="46"/>
      <c r="GCS15" s="46"/>
      <c r="GCT15" s="46"/>
      <c r="GCU15" s="46"/>
      <c r="GCV15" s="46"/>
      <c r="GCW15" s="46"/>
      <c r="GCX15" s="46"/>
      <c r="GCY15" s="46"/>
      <c r="GCZ15" s="46"/>
      <c r="GDA15" s="46"/>
      <c r="GDB15" s="46"/>
      <c r="GDC15" s="46"/>
      <c r="GDD15" s="46"/>
      <c r="GDE15" s="46"/>
      <c r="GDF15" s="46"/>
      <c r="GDG15" s="46"/>
      <c r="GDH15" s="46"/>
      <c r="GDI15" s="46"/>
      <c r="GDJ15" s="46"/>
      <c r="GDK15" s="46"/>
      <c r="GDL15" s="46"/>
      <c r="GDM15" s="46"/>
      <c r="GDN15" s="46"/>
      <c r="GDO15" s="46"/>
      <c r="GDP15" s="46"/>
      <c r="GDQ15" s="46"/>
      <c r="GDR15" s="46"/>
      <c r="GDS15" s="46"/>
      <c r="GDT15" s="46"/>
      <c r="GDU15" s="46"/>
      <c r="GDV15" s="46"/>
      <c r="GDW15" s="46"/>
      <c r="GDX15" s="46"/>
      <c r="GDY15" s="46"/>
      <c r="GDZ15" s="46"/>
      <c r="GEA15" s="46"/>
      <c r="GEB15" s="46"/>
      <c r="GEC15" s="46"/>
      <c r="GED15" s="46"/>
      <c r="GEE15" s="46"/>
      <c r="GEF15" s="46"/>
      <c r="GEG15" s="46"/>
      <c r="GEH15" s="46"/>
      <c r="GEI15" s="46"/>
      <c r="GEJ15" s="46"/>
      <c r="GEK15" s="46"/>
      <c r="GEL15" s="46"/>
      <c r="GEM15" s="46"/>
      <c r="GEN15" s="46"/>
      <c r="GEO15" s="46"/>
      <c r="GEP15" s="46"/>
      <c r="GEQ15" s="46"/>
      <c r="GER15" s="46"/>
      <c r="GES15" s="46"/>
      <c r="GET15" s="46"/>
      <c r="GEU15" s="46"/>
      <c r="GEV15" s="46"/>
      <c r="GEW15" s="46"/>
      <c r="GEX15" s="46"/>
      <c r="GEY15" s="46"/>
      <c r="GEZ15" s="46"/>
      <c r="GFA15" s="46"/>
      <c r="GFB15" s="46"/>
      <c r="GFC15" s="46"/>
      <c r="GFD15" s="46"/>
      <c r="GFE15" s="46"/>
      <c r="GFF15" s="46"/>
      <c r="GFG15" s="46"/>
      <c r="GFH15" s="46"/>
      <c r="GFI15" s="46"/>
      <c r="GFJ15" s="46"/>
      <c r="GFK15" s="46"/>
      <c r="GFL15" s="46"/>
      <c r="GFM15" s="46"/>
      <c r="GFN15" s="46"/>
      <c r="GFO15" s="46"/>
      <c r="GFP15" s="46"/>
      <c r="GFQ15" s="46"/>
      <c r="GFR15" s="46"/>
      <c r="GFS15" s="46"/>
      <c r="GFT15" s="46"/>
      <c r="GFU15" s="46"/>
      <c r="GFV15" s="46"/>
      <c r="GFW15" s="46"/>
      <c r="GFX15" s="46"/>
      <c r="GFY15" s="46"/>
      <c r="GFZ15" s="46"/>
      <c r="GGA15" s="46"/>
      <c r="GGB15" s="46"/>
      <c r="GGC15" s="46"/>
      <c r="GGD15" s="46"/>
      <c r="GGE15" s="46"/>
      <c r="GGF15" s="46"/>
      <c r="GGG15" s="46"/>
      <c r="GGH15" s="46"/>
      <c r="GGI15" s="46"/>
      <c r="GGJ15" s="46"/>
      <c r="GGK15" s="46"/>
      <c r="GGL15" s="46"/>
      <c r="GGM15" s="46"/>
      <c r="GGN15" s="46"/>
      <c r="GGO15" s="46"/>
      <c r="GGP15" s="46"/>
      <c r="GGQ15" s="46"/>
      <c r="GGR15" s="46"/>
      <c r="GGS15" s="46"/>
      <c r="GGT15" s="46"/>
      <c r="GGU15" s="46"/>
      <c r="GGV15" s="46"/>
      <c r="GGW15" s="46"/>
      <c r="GGX15" s="46"/>
      <c r="GGY15" s="46"/>
      <c r="GGZ15" s="46"/>
      <c r="GHA15" s="46"/>
      <c r="GHB15" s="46"/>
      <c r="GHC15" s="46"/>
      <c r="GHD15" s="46"/>
      <c r="GHE15" s="46"/>
      <c r="GHF15" s="46"/>
      <c r="GHG15" s="46"/>
      <c r="GHH15" s="46"/>
      <c r="GHI15" s="46"/>
      <c r="GHJ15" s="46"/>
      <c r="GHK15" s="46"/>
      <c r="GHL15" s="46"/>
      <c r="GHM15" s="46"/>
      <c r="GHN15" s="46"/>
      <c r="GHO15" s="46"/>
      <c r="GHP15" s="46"/>
      <c r="GHQ15" s="46"/>
      <c r="GHR15" s="46"/>
      <c r="GHS15" s="46"/>
      <c r="GHT15" s="46"/>
      <c r="GHU15" s="46"/>
      <c r="GHV15" s="46"/>
      <c r="GHW15" s="46"/>
      <c r="GHX15" s="46"/>
      <c r="GHY15" s="46"/>
      <c r="GHZ15" s="46"/>
      <c r="GIA15" s="46"/>
      <c r="GIB15" s="46"/>
      <c r="GIC15" s="46"/>
      <c r="GID15" s="46"/>
      <c r="GIE15" s="46"/>
      <c r="GIF15" s="46"/>
      <c r="GIG15" s="46"/>
      <c r="GIH15" s="46"/>
      <c r="GII15" s="46"/>
      <c r="GIJ15" s="46"/>
      <c r="GIK15" s="46"/>
      <c r="GIL15" s="46"/>
      <c r="GIM15" s="46"/>
      <c r="GIN15" s="46"/>
      <c r="GIO15" s="46"/>
      <c r="GIP15" s="46"/>
      <c r="GIQ15" s="46"/>
      <c r="GIR15" s="46"/>
      <c r="GIS15" s="46"/>
      <c r="GIT15" s="46"/>
      <c r="GIU15" s="46"/>
      <c r="GIV15" s="46"/>
      <c r="GIW15" s="46"/>
      <c r="GIX15" s="46"/>
      <c r="GIY15" s="46"/>
      <c r="GIZ15" s="46"/>
      <c r="GJA15" s="46"/>
      <c r="GJB15" s="46"/>
      <c r="GJC15" s="46"/>
      <c r="GJD15" s="46"/>
      <c r="GJE15" s="46"/>
      <c r="GJF15" s="46"/>
      <c r="GJG15" s="46"/>
      <c r="GJH15" s="46"/>
      <c r="GJI15" s="46"/>
      <c r="GJJ15" s="46"/>
      <c r="GJK15" s="46"/>
      <c r="GJL15" s="46"/>
      <c r="GJM15" s="46"/>
      <c r="GJN15" s="46"/>
      <c r="GJO15" s="46"/>
      <c r="GJP15" s="46"/>
      <c r="GJQ15" s="46"/>
      <c r="GJR15" s="46"/>
      <c r="GJS15" s="46"/>
      <c r="GJT15" s="46"/>
      <c r="GJU15" s="46"/>
      <c r="GJV15" s="46"/>
      <c r="GJW15" s="46"/>
      <c r="GJX15" s="46"/>
      <c r="GJY15" s="46"/>
      <c r="GJZ15" s="46"/>
      <c r="GKA15" s="46"/>
      <c r="GKB15" s="46"/>
      <c r="GKC15" s="46"/>
      <c r="GKD15" s="46"/>
      <c r="GKE15" s="46"/>
      <c r="GKF15" s="46"/>
      <c r="GKG15" s="46"/>
      <c r="GKH15" s="46"/>
      <c r="GKI15" s="46"/>
      <c r="GKJ15" s="46"/>
      <c r="GKK15" s="46"/>
      <c r="GKL15" s="46"/>
      <c r="GKM15" s="46"/>
      <c r="GKN15" s="46"/>
      <c r="GKO15" s="46"/>
      <c r="GKP15" s="46"/>
      <c r="GKQ15" s="46"/>
      <c r="GKR15" s="46"/>
      <c r="GKS15" s="46"/>
      <c r="GKT15" s="46"/>
      <c r="GKU15" s="46"/>
      <c r="GKV15" s="46"/>
      <c r="GKW15" s="46"/>
      <c r="GKX15" s="46"/>
      <c r="GKY15" s="46"/>
      <c r="GKZ15" s="46"/>
      <c r="GLA15" s="46"/>
      <c r="GLB15" s="46"/>
      <c r="GLC15" s="46"/>
      <c r="GLD15" s="46"/>
      <c r="GLE15" s="46"/>
      <c r="GLF15" s="46"/>
      <c r="GLG15" s="46"/>
      <c r="GLH15" s="46"/>
      <c r="GLI15" s="46"/>
      <c r="GLJ15" s="46"/>
      <c r="GLK15" s="46"/>
      <c r="GLL15" s="46"/>
      <c r="GLM15" s="46"/>
      <c r="GLN15" s="46"/>
      <c r="GLO15" s="46"/>
      <c r="GLP15" s="46"/>
      <c r="GLQ15" s="46"/>
      <c r="GLR15" s="46"/>
      <c r="GLS15" s="46"/>
      <c r="GLT15" s="46"/>
      <c r="GLU15" s="46"/>
      <c r="GLV15" s="46"/>
      <c r="GLW15" s="46"/>
      <c r="GLX15" s="46"/>
      <c r="GLY15" s="46"/>
      <c r="GLZ15" s="46"/>
      <c r="GMA15" s="46"/>
      <c r="GMB15" s="46"/>
      <c r="GMC15" s="46"/>
      <c r="GMD15" s="46"/>
      <c r="GME15" s="46"/>
      <c r="GMF15" s="46"/>
      <c r="GMG15" s="46"/>
      <c r="GMH15" s="46"/>
      <c r="GMI15" s="46"/>
      <c r="GMJ15" s="46"/>
      <c r="GMK15" s="46"/>
      <c r="GML15" s="46"/>
      <c r="GMM15" s="46"/>
      <c r="GMN15" s="46"/>
      <c r="GMO15" s="46"/>
      <c r="GMP15" s="46"/>
      <c r="GMQ15" s="46"/>
      <c r="GMR15" s="46"/>
      <c r="GMS15" s="46"/>
      <c r="GMT15" s="46"/>
      <c r="GMU15" s="46"/>
      <c r="GMV15" s="46"/>
      <c r="GMW15" s="46"/>
      <c r="GMX15" s="46"/>
      <c r="GMY15" s="46"/>
      <c r="GMZ15" s="46"/>
      <c r="GNA15" s="46"/>
      <c r="GNB15" s="46"/>
      <c r="GNC15" s="46"/>
      <c r="GND15" s="46"/>
      <c r="GNE15" s="46"/>
      <c r="GNF15" s="46"/>
      <c r="GNG15" s="46"/>
      <c r="GNH15" s="46"/>
      <c r="GNI15" s="46"/>
      <c r="GNJ15" s="46"/>
      <c r="GNK15" s="46"/>
      <c r="GNL15" s="46"/>
      <c r="GNM15" s="46"/>
      <c r="GNN15" s="46"/>
      <c r="GNO15" s="46"/>
      <c r="GNP15" s="46"/>
      <c r="GNQ15" s="46"/>
      <c r="GNR15" s="46"/>
      <c r="GNS15" s="46"/>
      <c r="GNT15" s="46"/>
      <c r="GNU15" s="46"/>
      <c r="GNV15" s="46"/>
      <c r="GNW15" s="46"/>
      <c r="GNX15" s="46"/>
      <c r="GNY15" s="46"/>
      <c r="GNZ15" s="46"/>
      <c r="GOA15" s="46"/>
      <c r="GOB15" s="46"/>
      <c r="GOC15" s="46"/>
      <c r="GOD15" s="46"/>
      <c r="GOE15" s="46"/>
      <c r="GOF15" s="46"/>
      <c r="GOG15" s="46"/>
      <c r="GOH15" s="46"/>
      <c r="GOI15" s="46"/>
      <c r="GOJ15" s="46"/>
      <c r="GOK15" s="46"/>
      <c r="GOL15" s="46"/>
      <c r="GOM15" s="46"/>
      <c r="GON15" s="46"/>
      <c r="GOO15" s="46"/>
      <c r="GOP15" s="46"/>
      <c r="GOQ15" s="46"/>
      <c r="GOR15" s="46"/>
      <c r="GOS15" s="46"/>
      <c r="GOT15" s="46"/>
      <c r="GOU15" s="46"/>
      <c r="GOV15" s="46"/>
      <c r="GOW15" s="46"/>
      <c r="GOX15" s="46"/>
      <c r="GOY15" s="46"/>
      <c r="GOZ15" s="46"/>
      <c r="GPA15" s="46"/>
      <c r="GPB15" s="46"/>
      <c r="GPC15" s="46"/>
      <c r="GPD15" s="46"/>
      <c r="GPE15" s="46"/>
      <c r="GPF15" s="46"/>
      <c r="GPG15" s="46"/>
      <c r="GPH15" s="46"/>
      <c r="GPI15" s="46"/>
      <c r="GPJ15" s="46"/>
      <c r="GPK15" s="46"/>
      <c r="GPL15" s="46"/>
      <c r="GPM15" s="46"/>
      <c r="GPN15" s="46"/>
      <c r="GPO15" s="46"/>
      <c r="GPP15" s="46"/>
      <c r="GPQ15" s="46"/>
      <c r="GPR15" s="46"/>
      <c r="GPS15" s="46"/>
      <c r="GPT15" s="46"/>
      <c r="GPU15" s="46"/>
      <c r="GPV15" s="46"/>
      <c r="GPW15" s="46"/>
      <c r="GPX15" s="46"/>
      <c r="GPY15" s="46"/>
      <c r="GPZ15" s="46"/>
      <c r="GQA15" s="46"/>
      <c r="GQB15" s="46"/>
      <c r="GQC15" s="46"/>
      <c r="GQD15" s="46"/>
      <c r="GQE15" s="46"/>
      <c r="GQF15" s="46"/>
      <c r="GQG15" s="46"/>
      <c r="GQH15" s="46"/>
      <c r="GQI15" s="46"/>
      <c r="GQJ15" s="46"/>
      <c r="GQK15" s="46"/>
      <c r="GQL15" s="46"/>
      <c r="GQM15" s="46"/>
      <c r="GQN15" s="46"/>
      <c r="GQO15" s="46"/>
      <c r="GQP15" s="46"/>
      <c r="GQQ15" s="46"/>
      <c r="GQR15" s="46"/>
      <c r="GQS15" s="46"/>
      <c r="GQT15" s="46"/>
      <c r="GQU15" s="46"/>
      <c r="GQV15" s="46"/>
      <c r="GQW15" s="46"/>
      <c r="GQX15" s="46"/>
      <c r="GQY15" s="46"/>
      <c r="GQZ15" s="46"/>
      <c r="GRA15" s="46"/>
      <c r="GRB15" s="46"/>
      <c r="GRC15" s="46"/>
      <c r="GRD15" s="46"/>
      <c r="GRE15" s="46"/>
      <c r="GRF15" s="46"/>
      <c r="GRG15" s="46"/>
      <c r="GRH15" s="46"/>
      <c r="GRI15" s="46"/>
      <c r="GRJ15" s="46"/>
      <c r="GRK15" s="46"/>
      <c r="GRL15" s="46"/>
      <c r="GRM15" s="46"/>
      <c r="GRN15" s="46"/>
      <c r="GRO15" s="46"/>
      <c r="GRP15" s="46"/>
      <c r="GRQ15" s="46"/>
      <c r="GRR15" s="46"/>
      <c r="GRS15" s="46"/>
      <c r="GRT15" s="46"/>
      <c r="GRU15" s="46"/>
      <c r="GRV15" s="46"/>
      <c r="GRW15" s="46"/>
      <c r="GRX15" s="46"/>
      <c r="GRY15" s="46"/>
      <c r="GRZ15" s="46"/>
      <c r="GSA15" s="46"/>
      <c r="GSB15" s="46"/>
      <c r="GSC15" s="46"/>
      <c r="GSD15" s="46"/>
      <c r="GSE15" s="46"/>
      <c r="GSF15" s="46"/>
      <c r="GSG15" s="46"/>
      <c r="GSH15" s="46"/>
      <c r="GSI15" s="46"/>
      <c r="GSJ15" s="46"/>
      <c r="GSK15" s="46"/>
      <c r="GSL15" s="46"/>
      <c r="GSM15" s="46"/>
      <c r="GSN15" s="46"/>
      <c r="GSO15" s="46"/>
      <c r="GSP15" s="46"/>
      <c r="GSQ15" s="46"/>
      <c r="GSR15" s="46"/>
      <c r="GSS15" s="46"/>
      <c r="GST15" s="46"/>
      <c r="GSU15" s="46"/>
      <c r="GSV15" s="46"/>
      <c r="GSW15" s="46"/>
      <c r="GSX15" s="46"/>
      <c r="GSY15" s="46"/>
      <c r="GSZ15" s="46"/>
      <c r="GTA15" s="46"/>
      <c r="GTB15" s="46"/>
      <c r="GTC15" s="46"/>
      <c r="GTD15" s="46"/>
      <c r="GTE15" s="46"/>
      <c r="GTF15" s="46"/>
      <c r="GTG15" s="46"/>
      <c r="GTH15" s="46"/>
      <c r="GTI15" s="46"/>
      <c r="GTJ15" s="46"/>
      <c r="GTK15" s="46"/>
      <c r="GTL15" s="46"/>
      <c r="GTM15" s="46"/>
      <c r="GTN15" s="46"/>
      <c r="GTO15" s="46"/>
      <c r="GTP15" s="46"/>
      <c r="GTQ15" s="46"/>
      <c r="GTR15" s="46"/>
      <c r="GTS15" s="46"/>
      <c r="GTT15" s="46"/>
      <c r="GTU15" s="46"/>
      <c r="GTV15" s="46"/>
      <c r="GTW15" s="46"/>
      <c r="GTX15" s="46"/>
      <c r="GTY15" s="46"/>
      <c r="GTZ15" s="46"/>
      <c r="GUA15" s="46"/>
      <c r="GUB15" s="46"/>
      <c r="GUC15" s="46"/>
      <c r="GUD15" s="46"/>
      <c r="GUE15" s="46"/>
      <c r="GUF15" s="46"/>
      <c r="GUG15" s="46"/>
      <c r="GUH15" s="46"/>
      <c r="GUI15" s="46"/>
      <c r="GUJ15" s="46"/>
      <c r="GUK15" s="46"/>
      <c r="GUL15" s="46"/>
      <c r="GUM15" s="46"/>
      <c r="GUN15" s="46"/>
      <c r="GUO15" s="46"/>
      <c r="GUP15" s="46"/>
      <c r="GUQ15" s="46"/>
      <c r="GUR15" s="46"/>
      <c r="GUS15" s="46"/>
      <c r="GUT15" s="46"/>
      <c r="GUU15" s="46"/>
      <c r="GUV15" s="46"/>
      <c r="GUW15" s="46"/>
      <c r="GUX15" s="46"/>
      <c r="GUY15" s="46"/>
      <c r="GUZ15" s="46"/>
      <c r="GVA15" s="46"/>
      <c r="GVB15" s="46"/>
      <c r="GVC15" s="46"/>
      <c r="GVD15" s="46"/>
      <c r="GVE15" s="46"/>
      <c r="GVF15" s="46"/>
      <c r="GVG15" s="46"/>
      <c r="GVH15" s="46"/>
      <c r="GVI15" s="46"/>
      <c r="GVJ15" s="46"/>
      <c r="GVK15" s="46"/>
      <c r="GVL15" s="46"/>
      <c r="GVM15" s="46"/>
      <c r="GVN15" s="46"/>
      <c r="GVO15" s="46"/>
      <c r="GVP15" s="46"/>
      <c r="GVQ15" s="46"/>
      <c r="GVR15" s="46"/>
      <c r="GVS15" s="46"/>
      <c r="GVT15" s="46"/>
      <c r="GVU15" s="46"/>
      <c r="GVV15" s="46"/>
      <c r="GVW15" s="46"/>
      <c r="GVX15" s="46"/>
      <c r="GVY15" s="46"/>
      <c r="GVZ15" s="46"/>
      <c r="GWA15" s="46"/>
      <c r="GWB15" s="46"/>
      <c r="GWC15" s="46"/>
      <c r="GWD15" s="46"/>
      <c r="GWE15" s="46"/>
      <c r="GWF15" s="46"/>
      <c r="GWG15" s="46"/>
      <c r="GWH15" s="46"/>
      <c r="GWI15" s="46"/>
      <c r="GWJ15" s="46"/>
      <c r="GWK15" s="46"/>
      <c r="GWL15" s="46"/>
      <c r="GWM15" s="46"/>
      <c r="GWN15" s="46"/>
      <c r="GWO15" s="46"/>
      <c r="GWP15" s="46"/>
      <c r="GWQ15" s="46"/>
      <c r="GWR15" s="46"/>
      <c r="GWS15" s="46"/>
      <c r="GWT15" s="46"/>
      <c r="GWU15" s="46"/>
      <c r="GWV15" s="46"/>
      <c r="GWW15" s="46"/>
      <c r="GWX15" s="46"/>
      <c r="GWY15" s="46"/>
      <c r="GWZ15" s="46"/>
      <c r="GXA15" s="46"/>
      <c r="GXB15" s="46"/>
      <c r="GXC15" s="46"/>
      <c r="GXD15" s="46"/>
      <c r="GXE15" s="46"/>
      <c r="GXF15" s="46"/>
      <c r="GXG15" s="46"/>
      <c r="GXH15" s="46"/>
      <c r="GXI15" s="46"/>
      <c r="GXJ15" s="46"/>
      <c r="GXK15" s="46"/>
      <c r="GXL15" s="46"/>
      <c r="GXM15" s="46"/>
      <c r="GXN15" s="46"/>
      <c r="GXO15" s="46"/>
      <c r="GXP15" s="46"/>
      <c r="GXQ15" s="46"/>
      <c r="GXR15" s="46"/>
      <c r="GXS15" s="46"/>
      <c r="GXT15" s="46"/>
      <c r="GXU15" s="46"/>
      <c r="GXV15" s="46"/>
      <c r="GXW15" s="46"/>
      <c r="GXX15" s="46"/>
      <c r="GXY15" s="46"/>
      <c r="GXZ15" s="46"/>
      <c r="GYA15" s="46"/>
      <c r="GYB15" s="46"/>
      <c r="GYC15" s="46"/>
      <c r="GYD15" s="46"/>
      <c r="GYE15" s="46"/>
      <c r="GYF15" s="46"/>
      <c r="GYG15" s="46"/>
      <c r="GYH15" s="46"/>
      <c r="GYI15" s="46"/>
      <c r="GYJ15" s="46"/>
      <c r="GYK15" s="46"/>
      <c r="GYL15" s="46"/>
      <c r="GYM15" s="46"/>
      <c r="GYN15" s="46"/>
      <c r="GYO15" s="46"/>
      <c r="GYP15" s="46"/>
      <c r="GYQ15" s="46"/>
      <c r="GYR15" s="46"/>
      <c r="GYS15" s="46"/>
      <c r="GYT15" s="46"/>
      <c r="GYU15" s="46"/>
      <c r="GYV15" s="46"/>
      <c r="GYW15" s="46"/>
      <c r="GYX15" s="46"/>
      <c r="GYY15" s="46"/>
      <c r="GYZ15" s="46"/>
      <c r="GZA15" s="46"/>
      <c r="GZB15" s="46"/>
      <c r="GZC15" s="46"/>
      <c r="GZD15" s="46"/>
      <c r="GZE15" s="46"/>
      <c r="GZF15" s="46"/>
      <c r="GZG15" s="46"/>
      <c r="GZH15" s="46"/>
      <c r="GZI15" s="46"/>
      <c r="GZJ15" s="46"/>
      <c r="GZK15" s="46"/>
      <c r="GZL15" s="46"/>
      <c r="GZM15" s="46"/>
      <c r="GZN15" s="46"/>
      <c r="GZO15" s="46"/>
      <c r="GZP15" s="46"/>
      <c r="GZQ15" s="46"/>
      <c r="GZR15" s="46"/>
      <c r="GZS15" s="46"/>
      <c r="GZT15" s="46"/>
      <c r="GZU15" s="46"/>
      <c r="GZV15" s="46"/>
      <c r="GZW15" s="46"/>
      <c r="GZX15" s="46"/>
      <c r="GZY15" s="46"/>
      <c r="GZZ15" s="46"/>
      <c r="HAA15" s="46"/>
      <c r="HAB15" s="46"/>
      <c r="HAC15" s="46"/>
      <c r="HAD15" s="46"/>
      <c r="HAE15" s="46"/>
      <c r="HAF15" s="46"/>
      <c r="HAG15" s="46"/>
      <c r="HAH15" s="46"/>
      <c r="HAI15" s="46"/>
      <c r="HAJ15" s="46"/>
      <c r="HAK15" s="46"/>
      <c r="HAL15" s="46"/>
      <c r="HAM15" s="46"/>
      <c r="HAN15" s="46"/>
      <c r="HAO15" s="46"/>
      <c r="HAP15" s="46"/>
      <c r="HAQ15" s="46"/>
      <c r="HAR15" s="46"/>
      <c r="HAS15" s="46"/>
      <c r="HAT15" s="46"/>
      <c r="HAU15" s="46"/>
      <c r="HAV15" s="46"/>
      <c r="HAW15" s="46"/>
      <c r="HAX15" s="46"/>
      <c r="HAY15" s="46"/>
      <c r="HAZ15" s="46"/>
      <c r="HBA15" s="46"/>
      <c r="HBB15" s="46"/>
      <c r="HBC15" s="46"/>
      <c r="HBD15" s="46"/>
      <c r="HBE15" s="46"/>
      <c r="HBF15" s="46"/>
      <c r="HBG15" s="46"/>
      <c r="HBH15" s="46"/>
      <c r="HBI15" s="46"/>
      <c r="HBJ15" s="46"/>
      <c r="HBK15" s="46"/>
      <c r="HBL15" s="46"/>
      <c r="HBM15" s="46"/>
      <c r="HBN15" s="46"/>
      <c r="HBO15" s="46"/>
      <c r="HBP15" s="46"/>
      <c r="HBQ15" s="46"/>
      <c r="HBR15" s="46"/>
      <c r="HBS15" s="46"/>
      <c r="HBT15" s="46"/>
      <c r="HBU15" s="46"/>
      <c r="HBV15" s="46"/>
      <c r="HBW15" s="46"/>
      <c r="HBX15" s="46"/>
      <c r="HBY15" s="46"/>
      <c r="HBZ15" s="46"/>
      <c r="HCA15" s="46"/>
      <c r="HCB15" s="46"/>
      <c r="HCC15" s="46"/>
      <c r="HCD15" s="46"/>
      <c r="HCE15" s="46"/>
      <c r="HCF15" s="46"/>
      <c r="HCG15" s="46"/>
      <c r="HCH15" s="46"/>
      <c r="HCI15" s="46"/>
      <c r="HCJ15" s="46"/>
      <c r="HCK15" s="46"/>
      <c r="HCL15" s="46"/>
      <c r="HCM15" s="46"/>
      <c r="HCN15" s="46"/>
      <c r="HCO15" s="46"/>
      <c r="HCP15" s="46"/>
      <c r="HCQ15" s="46"/>
      <c r="HCR15" s="46"/>
      <c r="HCS15" s="46"/>
      <c r="HCT15" s="46"/>
      <c r="HCU15" s="46"/>
      <c r="HCV15" s="46"/>
      <c r="HCW15" s="46"/>
      <c r="HCX15" s="46"/>
      <c r="HCY15" s="46"/>
      <c r="HCZ15" s="46"/>
      <c r="HDA15" s="46"/>
      <c r="HDB15" s="46"/>
      <c r="HDC15" s="46"/>
      <c r="HDD15" s="46"/>
      <c r="HDE15" s="46"/>
      <c r="HDF15" s="46"/>
      <c r="HDG15" s="46"/>
      <c r="HDH15" s="46"/>
      <c r="HDI15" s="46"/>
      <c r="HDJ15" s="46"/>
      <c r="HDK15" s="46"/>
      <c r="HDL15" s="46"/>
      <c r="HDM15" s="46"/>
      <c r="HDN15" s="46"/>
      <c r="HDO15" s="46"/>
      <c r="HDP15" s="46"/>
      <c r="HDQ15" s="46"/>
      <c r="HDR15" s="46"/>
      <c r="HDS15" s="46"/>
      <c r="HDT15" s="46"/>
      <c r="HDU15" s="46"/>
      <c r="HDV15" s="46"/>
      <c r="HDW15" s="46"/>
      <c r="HDX15" s="46"/>
      <c r="HDY15" s="46"/>
      <c r="HDZ15" s="46"/>
      <c r="HEA15" s="46"/>
      <c r="HEB15" s="46"/>
      <c r="HEC15" s="46"/>
      <c r="HED15" s="46"/>
      <c r="HEE15" s="46"/>
      <c r="HEF15" s="46"/>
      <c r="HEG15" s="46"/>
      <c r="HEH15" s="46"/>
      <c r="HEI15" s="46"/>
      <c r="HEJ15" s="46"/>
      <c r="HEK15" s="46"/>
      <c r="HEL15" s="46"/>
      <c r="HEM15" s="46"/>
      <c r="HEN15" s="46"/>
      <c r="HEO15" s="46"/>
      <c r="HEP15" s="46"/>
      <c r="HEQ15" s="46"/>
      <c r="HER15" s="46"/>
      <c r="HES15" s="46"/>
      <c r="HET15" s="46"/>
      <c r="HEU15" s="46"/>
      <c r="HEV15" s="46"/>
      <c r="HEW15" s="46"/>
      <c r="HEX15" s="46"/>
      <c r="HEY15" s="46"/>
      <c r="HEZ15" s="46"/>
      <c r="HFA15" s="46"/>
      <c r="HFB15" s="46"/>
      <c r="HFC15" s="46"/>
      <c r="HFD15" s="46"/>
      <c r="HFE15" s="46"/>
      <c r="HFF15" s="46"/>
      <c r="HFG15" s="46"/>
      <c r="HFH15" s="46"/>
      <c r="HFI15" s="46"/>
      <c r="HFJ15" s="46"/>
      <c r="HFK15" s="46"/>
      <c r="HFL15" s="46"/>
      <c r="HFM15" s="46"/>
      <c r="HFN15" s="46"/>
      <c r="HFO15" s="46"/>
      <c r="HFP15" s="46"/>
      <c r="HFQ15" s="46"/>
      <c r="HFR15" s="46"/>
      <c r="HFS15" s="46"/>
      <c r="HFT15" s="46"/>
      <c r="HFU15" s="46"/>
      <c r="HFV15" s="46"/>
      <c r="HFW15" s="46"/>
      <c r="HFX15" s="46"/>
      <c r="HFY15" s="46"/>
      <c r="HFZ15" s="46"/>
      <c r="HGA15" s="46"/>
      <c r="HGB15" s="46"/>
      <c r="HGC15" s="46"/>
      <c r="HGD15" s="46"/>
      <c r="HGE15" s="46"/>
      <c r="HGF15" s="46"/>
      <c r="HGG15" s="46"/>
      <c r="HGH15" s="46"/>
      <c r="HGI15" s="46"/>
      <c r="HGJ15" s="46"/>
      <c r="HGK15" s="46"/>
      <c r="HGL15" s="46"/>
      <c r="HGM15" s="46"/>
      <c r="HGN15" s="46"/>
      <c r="HGO15" s="46"/>
      <c r="HGP15" s="46"/>
      <c r="HGQ15" s="46"/>
      <c r="HGR15" s="46"/>
      <c r="HGS15" s="46"/>
      <c r="HGT15" s="46"/>
      <c r="HGU15" s="46"/>
      <c r="HGV15" s="46"/>
      <c r="HGW15" s="46"/>
      <c r="HGX15" s="46"/>
      <c r="HGY15" s="46"/>
      <c r="HGZ15" s="46"/>
      <c r="HHA15" s="46"/>
      <c r="HHB15" s="46"/>
      <c r="HHC15" s="46"/>
      <c r="HHD15" s="46"/>
      <c r="HHE15" s="46"/>
      <c r="HHF15" s="46"/>
      <c r="HHG15" s="46"/>
      <c r="HHH15" s="46"/>
      <c r="HHI15" s="46"/>
      <c r="HHJ15" s="46"/>
      <c r="HHK15" s="46"/>
      <c r="HHL15" s="46"/>
      <c r="HHM15" s="46"/>
      <c r="HHN15" s="46"/>
      <c r="HHO15" s="46"/>
      <c r="HHP15" s="46"/>
      <c r="HHQ15" s="46"/>
      <c r="HHR15" s="46"/>
      <c r="HHS15" s="46"/>
      <c r="HHT15" s="46"/>
      <c r="HHU15" s="46"/>
      <c r="HHV15" s="46"/>
      <c r="HHW15" s="46"/>
      <c r="HHX15" s="46"/>
      <c r="HHY15" s="46"/>
      <c r="HHZ15" s="46"/>
      <c r="HIA15" s="46"/>
      <c r="HIB15" s="46"/>
      <c r="HIC15" s="46"/>
      <c r="HID15" s="46"/>
      <c r="HIE15" s="46"/>
      <c r="HIF15" s="46"/>
      <c r="HIG15" s="46"/>
      <c r="HIH15" s="46"/>
      <c r="HII15" s="46"/>
      <c r="HIJ15" s="46"/>
      <c r="HIK15" s="46"/>
      <c r="HIL15" s="46"/>
      <c r="HIM15" s="46"/>
      <c r="HIN15" s="46"/>
      <c r="HIO15" s="46"/>
      <c r="HIP15" s="46"/>
      <c r="HIQ15" s="46"/>
      <c r="HIR15" s="46"/>
      <c r="HIS15" s="46"/>
      <c r="HIT15" s="46"/>
      <c r="HIU15" s="46"/>
      <c r="HIV15" s="46"/>
      <c r="HIW15" s="46"/>
      <c r="HIX15" s="46"/>
      <c r="HIY15" s="46"/>
      <c r="HIZ15" s="46"/>
      <c r="HJA15" s="46"/>
      <c r="HJB15" s="46"/>
      <c r="HJC15" s="46"/>
      <c r="HJD15" s="46"/>
      <c r="HJE15" s="46"/>
      <c r="HJF15" s="46"/>
      <c r="HJG15" s="46"/>
      <c r="HJH15" s="46"/>
      <c r="HJI15" s="46"/>
      <c r="HJJ15" s="46"/>
      <c r="HJK15" s="46"/>
      <c r="HJL15" s="46"/>
      <c r="HJM15" s="46"/>
      <c r="HJN15" s="46"/>
      <c r="HJO15" s="46"/>
      <c r="HJP15" s="46"/>
      <c r="HJQ15" s="46"/>
      <c r="HJR15" s="46"/>
      <c r="HJS15" s="46"/>
      <c r="HJT15" s="46"/>
      <c r="HJU15" s="46"/>
      <c r="HJV15" s="46"/>
      <c r="HJW15" s="46"/>
      <c r="HJX15" s="46"/>
      <c r="HJY15" s="46"/>
      <c r="HJZ15" s="46"/>
      <c r="HKA15" s="46"/>
      <c r="HKB15" s="46"/>
      <c r="HKC15" s="46"/>
      <c r="HKD15" s="46"/>
      <c r="HKE15" s="46"/>
      <c r="HKF15" s="46"/>
      <c r="HKG15" s="46"/>
      <c r="HKH15" s="46"/>
      <c r="HKI15" s="46"/>
      <c r="HKJ15" s="46"/>
      <c r="HKK15" s="46"/>
      <c r="HKL15" s="46"/>
      <c r="HKM15" s="46"/>
      <c r="HKN15" s="46"/>
      <c r="HKO15" s="46"/>
      <c r="HKP15" s="46"/>
      <c r="HKQ15" s="46"/>
      <c r="HKR15" s="46"/>
      <c r="HKS15" s="46"/>
      <c r="HKT15" s="46"/>
      <c r="HKU15" s="46"/>
      <c r="HKV15" s="46"/>
      <c r="HKW15" s="46"/>
      <c r="HKX15" s="46"/>
      <c r="HKY15" s="46"/>
      <c r="HKZ15" s="46"/>
      <c r="HLA15" s="46"/>
      <c r="HLB15" s="46"/>
      <c r="HLC15" s="46"/>
      <c r="HLD15" s="46"/>
      <c r="HLE15" s="46"/>
      <c r="HLF15" s="46"/>
      <c r="HLG15" s="46"/>
      <c r="HLH15" s="46"/>
      <c r="HLI15" s="46"/>
      <c r="HLJ15" s="46"/>
      <c r="HLK15" s="46"/>
      <c r="HLL15" s="46"/>
      <c r="HLM15" s="46"/>
      <c r="HLN15" s="46"/>
      <c r="HLO15" s="46"/>
      <c r="HLP15" s="46"/>
      <c r="HLQ15" s="46"/>
      <c r="HLR15" s="46"/>
      <c r="HLS15" s="46"/>
      <c r="HLT15" s="46"/>
      <c r="HLU15" s="46"/>
      <c r="HLV15" s="46"/>
      <c r="HLW15" s="46"/>
      <c r="HLX15" s="46"/>
      <c r="HLY15" s="46"/>
      <c r="HLZ15" s="46"/>
      <c r="HMA15" s="46"/>
      <c r="HMB15" s="46"/>
      <c r="HMC15" s="46"/>
      <c r="HMD15" s="46"/>
      <c r="HME15" s="46"/>
      <c r="HMF15" s="46"/>
      <c r="HMG15" s="46"/>
      <c r="HMH15" s="46"/>
      <c r="HMI15" s="46"/>
      <c r="HMJ15" s="46"/>
      <c r="HMK15" s="46"/>
      <c r="HML15" s="46"/>
      <c r="HMM15" s="46"/>
      <c r="HMN15" s="46"/>
      <c r="HMO15" s="46"/>
      <c r="HMP15" s="46"/>
      <c r="HMQ15" s="46"/>
      <c r="HMR15" s="46"/>
      <c r="HMS15" s="46"/>
      <c r="HMT15" s="46"/>
      <c r="HMU15" s="46"/>
      <c r="HMV15" s="46"/>
      <c r="HMW15" s="46"/>
      <c r="HMX15" s="46"/>
      <c r="HMY15" s="46"/>
      <c r="HMZ15" s="46"/>
      <c r="HNA15" s="46"/>
      <c r="HNB15" s="46"/>
      <c r="HNC15" s="46"/>
      <c r="HND15" s="46"/>
      <c r="HNE15" s="46"/>
      <c r="HNF15" s="46"/>
      <c r="HNG15" s="46"/>
      <c r="HNH15" s="46"/>
      <c r="HNI15" s="46"/>
      <c r="HNJ15" s="46"/>
      <c r="HNK15" s="46"/>
      <c r="HNL15" s="46"/>
      <c r="HNM15" s="46"/>
      <c r="HNN15" s="46"/>
      <c r="HNO15" s="46"/>
      <c r="HNP15" s="46"/>
      <c r="HNQ15" s="46"/>
      <c r="HNR15" s="46"/>
      <c r="HNS15" s="46"/>
      <c r="HNT15" s="46"/>
      <c r="HNU15" s="46"/>
      <c r="HNV15" s="46"/>
      <c r="HNW15" s="46"/>
      <c r="HNX15" s="46"/>
      <c r="HNY15" s="46"/>
      <c r="HNZ15" s="46"/>
      <c r="HOA15" s="46"/>
      <c r="HOB15" s="46"/>
      <c r="HOC15" s="46"/>
      <c r="HOD15" s="46"/>
      <c r="HOE15" s="46"/>
      <c r="HOF15" s="46"/>
      <c r="HOG15" s="46"/>
      <c r="HOH15" s="46"/>
      <c r="HOI15" s="46"/>
      <c r="HOJ15" s="46"/>
      <c r="HOK15" s="46"/>
      <c r="HOL15" s="46"/>
      <c r="HOM15" s="46"/>
      <c r="HON15" s="46"/>
      <c r="HOO15" s="46"/>
      <c r="HOP15" s="46"/>
      <c r="HOQ15" s="46"/>
      <c r="HOR15" s="46"/>
      <c r="HOS15" s="46"/>
      <c r="HOT15" s="46"/>
      <c r="HOU15" s="46"/>
      <c r="HOV15" s="46"/>
      <c r="HOW15" s="46"/>
      <c r="HOX15" s="46"/>
      <c r="HOY15" s="46"/>
      <c r="HOZ15" s="46"/>
      <c r="HPA15" s="46"/>
      <c r="HPB15" s="46"/>
      <c r="HPC15" s="46"/>
      <c r="HPD15" s="46"/>
      <c r="HPE15" s="46"/>
      <c r="HPF15" s="46"/>
      <c r="HPG15" s="46"/>
      <c r="HPH15" s="46"/>
      <c r="HPI15" s="46"/>
      <c r="HPJ15" s="46"/>
      <c r="HPK15" s="46"/>
      <c r="HPL15" s="46"/>
      <c r="HPM15" s="46"/>
      <c r="HPN15" s="46"/>
      <c r="HPO15" s="46"/>
      <c r="HPP15" s="46"/>
      <c r="HPQ15" s="46"/>
      <c r="HPR15" s="46"/>
      <c r="HPS15" s="46"/>
      <c r="HPT15" s="46"/>
      <c r="HPU15" s="46"/>
      <c r="HPV15" s="46"/>
      <c r="HPW15" s="46"/>
      <c r="HPX15" s="46"/>
      <c r="HPY15" s="46"/>
      <c r="HPZ15" s="46"/>
      <c r="HQA15" s="46"/>
      <c r="HQB15" s="46"/>
      <c r="HQC15" s="46"/>
      <c r="HQD15" s="46"/>
      <c r="HQE15" s="46"/>
      <c r="HQF15" s="46"/>
      <c r="HQG15" s="46"/>
      <c r="HQH15" s="46"/>
      <c r="HQI15" s="46"/>
      <c r="HQJ15" s="46"/>
      <c r="HQK15" s="46"/>
      <c r="HQL15" s="46"/>
      <c r="HQM15" s="46"/>
      <c r="HQN15" s="46"/>
      <c r="HQO15" s="46"/>
      <c r="HQP15" s="46"/>
      <c r="HQQ15" s="46"/>
      <c r="HQR15" s="46"/>
      <c r="HQS15" s="46"/>
      <c r="HQT15" s="46"/>
      <c r="HQU15" s="46"/>
      <c r="HQV15" s="46"/>
      <c r="HQW15" s="46"/>
      <c r="HQX15" s="46"/>
      <c r="HQY15" s="46"/>
      <c r="HQZ15" s="46"/>
      <c r="HRA15" s="46"/>
      <c r="HRB15" s="46"/>
      <c r="HRC15" s="46"/>
      <c r="HRD15" s="46"/>
      <c r="HRE15" s="46"/>
      <c r="HRF15" s="46"/>
      <c r="HRG15" s="46"/>
      <c r="HRH15" s="46"/>
      <c r="HRI15" s="46"/>
      <c r="HRJ15" s="46"/>
      <c r="HRK15" s="46"/>
      <c r="HRL15" s="46"/>
      <c r="HRM15" s="46"/>
      <c r="HRN15" s="46"/>
      <c r="HRO15" s="46"/>
      <c r="HRP15" s="46"/>
      <c r="HRQ15" s="46"/>
      <c r="HRR15" s="46"/>
      <c r="HRS15" s="46"/>
      <c r="HRT15" s="46"/>
      <c r="HRU15" s="46"/>
      <c r="HRV15" s="46"/>
      <c r="HRW15" s="46"/>
      <c r="HRX15" s="46"/>
      <c r="HRY15" s="46"/>
      <c r="HRZ15" s="46"/>
      <c r="HSA15" s="46"/>
      <c r="HSB15" s="46"/>
      <c r="HSC15" s="46"/>
      <c r="HSD15" s="46"/>
      <c r="HSE15" s="46"/>
      <c r="HSF15" s="46"/>
      <c r="HSG15" s="46"/>
      <c r="HSH15" s="46"/>
      <c r="HSI15" s="46"/>
      <c r="HSJ15" s="46"/>
      <c r="HSK15" s="46"/>
      <c r="HSL15" s="46"/>
      <c r="HSM15" s="46"/>
      <c r="HSN15" s="46"/>
      <c r="HSO15" s="46"/>
      <c r="HSP15" s="46"/>
      <c r="HSQ15" s="46"/>
      <c r="HSR15" s="46"/>
      <c r="HSS15" s="46"/>
      <c r="HST15" s="46"/>
      <c r="HSU15" s="46"/>
      <c r="HSV15" s="46"/>
      <c r="HSW15" s="46"/>
      <c r="HSX15" s="46"/>
      <c r="HSY15" s="46"/>
      <c r="HSZ15" s="46"/>
      <c r="HTA15" s="46"/>
      <c r="HTB15" s="46"/>
      <c r="HTC15" s="46"/>
      <c r="HTD15" s="46"/>
      <c r="HTE15" s="46"/>
      <c r="HTF15" s="46"/>
      <c r="HTG15" s="46"/>
      <c r="HTH15" s="46"/>
      <c r="HTI15" s="46"/>
      <c r="HTJ15" s="46"/>
      <c r="HTK15" s="46"/>
      <c r="HTL15" s="46"/>
      <c r="HTM15" s="46"/>
      <c r="HTN15" s="46"/>
      <c r="HTO15" s="46"/>
      <c r="HTP15" s="46"/>
      <c r="HTQ15" s="46"/>
      <c r="HTR15" s="46"/>
      <c r="HTS15" s="46"/>
      <c r="HTT15" s="46"/>
      <c r="HTU15" s="46"/>
      <c r="HTV15" s="46"/>
      <c r="HTW15" s="46"/>
      <c r="HTX15" s="46"/>
      <c r="HTY15" s="46"/>
      <c r="HTZ15" s="46"/>
      <c r="HUA15" s="46"/>
      <c r="HUB15" s="46"/>
      <c r="HUC15" s="46"/>
      <c r="HUD15" s="46"/>
      <c r="HUE15" s="46"/>
      <c r="HUF15" s="46"/>
      <c r="HUG15" s="46"/>
      <c r="HUH15" s="46"/>
      <c r="HUI15" s="46"/>
      <c r="HUJ15" s="46"/>
      <c r="HUK15" s="46"/>
      <c r="HUL15" s="46"/>
      <c r="HUM15" s="46"/>
      <c r="HUN15" s="46"/>
      <c r="HUO15" s="46"/>
      <c r="HUP15" s="46"/>
      <c r="HUQ15" s="46"/>
      <c r="HUR15" s="46"/>
      <c r="HUS15" s="46"/>
      <c r="HUT15" s="46"/>
      <c r="HUU15" s="46"/>
      <c r="HUV15" s="46"/>
      <c r="HUW15" s="46"/>
      <c r="HUX15" s="46"/>
      <c r="HUY15" s="46"/>
      <c r="HUZ15" s="46"/>
      <c r="HVA15" s="46"/>
      <c r="HVB15" s="46"/>
      <c r="HVC15" s="46"/>
      <c r="HVD15" s="46"/>
      <c r="HVE15" s="46"/>
      <c r="HVF15" s="46"/>
      <c r="HVG15" s="46"/>
      <c r="HVH15" s="46"/>
      <c r="HVI15" s="46"/>
      <c r="HVJ15" s="46"/>
      <c r="HVK15" s="46"/>
      <c r="HVL15" s="46"/>
      <c r="HVM15" s="46"/>
      <c r="HVN15" s="46"/>
      <c r="HVO15" s="46"/>
      <c r="HVP15" s="46"/>
      <c r="HVQ15" s="46"/>
      <c r="HVR15" s="46"/>
      <c r="HVS15" s="46"/>
      <c r="HVT15" s="46"/>
      <c r="HVU15" s="46"/>
      <c r="HVV15" s="46"/>
      <c r="HVW15" s="46"/>
      <c r="HVX15" s="46"/>
      <c r="HVY15" s="46"/>
      <c r="HVZ15" s="46"/>
      <c r="HWA15" s="46"/>
      <c r="HWB15" s="46"/>
      <c r="HWC15" s="46"/>
      <c r="HWD15" s="46"/>
      <c r="HWE15" s="46"/>
      <c r="HWF15" s="46"/>
      <c r="HWG15" s="46"/>
      <c r="HWH15" s="46"/>
      <c r="HWI15" s="46"/>
      <c r="HWJ15" s="46"/>
      <c r="HWK15" s="46"/>
      <c r="HWL15" s="46"/>
      <c r="HWM15" s="46"/>
      <c r="HWN15" s="46"/>
      <c r="HWO15" s="46"/>
      <c r="HWP15" s="46"/>
      <c r="HWQ15" s="46"/>
      <c r="HWR15" s="46"/>
      <c r="HWS15" s="46"/>
      <c r="HWT15" s="46"/>
      <c r="HWU15" s="46"/>
      <c r="HWV15" s="46"/>
      <c r="HWW15" s="46"/>
      <c r="HWX15" s="46"/>
      <c r="HWY15" s="46"/>
      <c r="HWZ15" s="46"/>
      <c r="HXA15" s="46"/>
      <c r="HXB15" s="46"/>
      <c r="HXC15" s="46"/>
      <c r="HXD15" s="46"/>
      <c r="HXE15" s="46"/>
      <c r="HXF15" s="46"/>
      <c r="HXG15" s="46"/>
      <c r="HXH15" s="46"/>
      <c r="HXI15" s="46"/>
      <c r="HXJ15" s="46"/>
      <c r="HXK15" s="46"/>
      <c r="HXL15" s="46"/>
      <c r="HXM15" s="46"/>
      <c r="HXN15" s="46"/>
      <c r="HXO15" s="46"/>
      <c r="HXP15" s="46"/>
      <c r="HXQ15" s="46"/>
      <c r="HXR15" s="46"/>
      <c r="HXS15" s="46"/>
      <c r="HXT15" s="46"/>
      <c r="HXU15" s="46"/>
      <c r="HXV15" s="46"/>
      <c r="HXW15" s="46"/>
      <c r="HXX15" s="46"/>
      <c r="HXY15" s="46"/>
      <c r="HXZ15" s="46"/>
      <c r="HYA15" s="46"/>
      <c r="HYB15" s="46"/>
      <c r="HYC15" s="46"/>
      <c r="HYD15" s="46"/>
      <c r="HYE15" s="46"/>
      <c r="HYF15" s="46"/>
      <c r="HYG15" s="46"/>
      <c r="HYH15" s="46"/>
      <c r="HYI15" s="46"/>
      <c r="HYJ15" s="46"/>
      <c r="HYK15" s="46"/>
      <c r="HYL15" s="46"/>
      <c r="HYM15" s="46"/>
      <c r="HYN15" s="46"/>
      <c r="HYO15" s="46"/>
      <c r="HYP15" s="46"/>
      <c r="HYQ15" s="46"/>
      <c r="HYR15" s="46"/>
      <c r="HYS15" s="46"/>
      <c r="HYT15" s="46"/>
      <c r="HYU15" s="46"/>
      <c r="HYV15" s="46"/>
      <c r="HYW15" s="46"/>
      <c r="HYX15" s="46"/>
      <c r="HYY15" s="46"/>
      <c r="HYZ15" s="46"/>
      <c r="HZA15" s="46"/>
      <c r="HZB15" s="46"/>
      <c r="HZC15" s="46"/>
      <c r="HZD15" s="46"/>
      <c r="HZE15" s="46"/>
      <c r="HZF15" s="46"/>
      <c r="HZG15" s="46"/>
      <c r="HZH15" s="46"/>
      <c r="HZI15" s="46"/>
      <c r="HZJ15" s="46"/>
      <c r="HZK15" s="46"/>
      <c r="HZL15" s="46"/>
      <c r="HZM15" s="46"/>
      <c r="HZN15" s="46"/>
      <c r="HZO15" s="46"/>
      <c r="HZP15" s="46"/>
      <c r="HZQ15" s="46"/>
      <c r="HZR15" s="46"/>
      <c r="HZS15" s="46"/>
      <c r="HZT15" s="46"/>
      <c r="HZU15" s="46"/>
      <c r="HZV15" s="46"/>
      <c r="HZW15" s="46"/>
      <c r="HZX15" s="46"/>
      <c r="HZY15" s="46"/>
      <c r="HZZ15" s="46"/>
      <c r="IAA15" s="46"/>
      <c r="IAB15" s="46"/>
      <c r="IAC15" s="46"/>
      <c r="IAD15" s="46"/>
      <c r="IAE15" s="46"/>
      <c r="IAF15" s="46"/>
      <c r="IAG15" s="46"/>
      <c r="IAH15" s="46"/>
      <c r="IAI15" s="46"/>
      <c r="IAJ15" s="46"/>
      <c r="IAK15" s="46"/>
      <c r="IAL15" s="46"/>
      <c r="IAM15" s="46"/>
      <c r="IAN15" s="46"/>
      <c r="IAO15" s="46"/>
      <c r="IAP15" s="46"/>
      <c r="IAQ15" s="46"/>
      <c r="IAR15" s="46"/>
      <c r="IAS15" s="46"/>
      <c r="IAT15" s="46"/>
      <c r="IAU15" s="46"/>
      <c r="IAV15" s="46"/>
      <c r="IAW15" s="46"/>
      <c r="IAX15" s="46"/>
      <c r="IAY15" s="46"/>
      <c r="IAZ15" s="46"/>
      <c r="IBA15" s="46"/>
      <c r="IBB15" s="46"/>
      <c r="IBC15" s="46"/>
      <c r="IBD15" s="46"/>
      <c r="IBE15" s="46"/>
      <c r="IBF15" s="46"/>
      <c r="IBG15" s="46"/>
      <c r="IBH15" s="46"/>
      <c r="IBI15" s="46"/>
      <c r="IBJ15" s="46"/>
      <c r="IBK15" s="46"/>
      <c r="IBL15" s="46"/>
      <c r="IBM15" s="46"/>
      <c r="IBN15" s="46"/>
      <c r="IBO15" s="46"/>
      <c r="IBP15" s="46"/>
      <c r="IBQ15" s="46"/>
      <c r="IBR15" s="46"/>
      <c r="IBS15" s="46"/>
      <c r="IBT15" s="46"/>
      <c r="IBU15" s="46"/>
      <c r="IBV15" s="46"/>
      <c r="IBW15" s="46"/>
      <c r="IBX15" s="46"/>
      <c r="IBY15" s="46"/>
      <c r="IBZ15" s="46"/>
      <c r="ICA15" s="46"/>
      <c r="ICB15" s="46"/>
      <c r="ICC15" s="46"/>
      <c r="ICD15" s="46"/>
      <c r="ICE15" s="46"/>
      <c r="ICF15" s="46"/>
      <c r="ICG15" s="46"/>
      <c r="ICH15" s="46"/>
      <c r="ICI15" s="46"/>
      <c r="ICJ15" s="46"/>
      <c r="ICK15" s="46"/>
      <c r="ICL15" s="46"/>
      <c r="ICM15" s="46"/>
      <c r="ICN15" s="46"/>
      <c r="ICO15" s="46"/>
      <c r="ICP15" s="46"/>
      <c r="ICQ15" s="46"/>
      <c r="ICR15" s="46"/>
      <c r="ICS15" s="46"/>
      <c r="ICT15" s="46"/>
      <c r="ICU15" s="46"/>
      <c r="ICV15" s="46"/>
      <c r="ICW15" s="46"/>
      <c r="ICX15" s="46"/>
      <c r="ICY15" s="46"/>
      <c r="ICZ15" s="46"/>
      <c r="IDA15" s="46"/>
      <c r="IDB15" s="46"/>
      <c r="IDC15" s="46"/>
      <c r="IDD15" s="46"/>
      <c r="IDE15" s="46"/>
      <c r="IDF15" s="46"/>
      <c r="IDG15" s="46"/>
      <c r="IDH15" s="46"/>
      <c r="IDI15" s="46"/>
      <c r="IDJ15" s="46"/>
      <c r="IDK15" s="46"/>
      <c r="IDL15" s="46"/>
      <c r="IDM15" s="46"/>
      <c r="IDN15" s="46"/>
      <c r="IDO15" s="46"/>
      <c r="IDP15" s="46"/>
      <c r="IDQ15" s="46"/>
      <c r="IDR15" s="46"/>
      <c r="IDS15" s="46"/>
      <c r="IDT15" s="46"/>
      <c r="IDU15" s="46"/>
      <c r="IDV15" s="46"/>
      <c r="IDW15" s="46"/>
      <c r="IDX15" s="46"/>
      <c r="IDY15" s="46"/>
      <c r="IDZ15" s="46"/>
      <c r="IEA15" s="46"/>
      <c r="IEB15" s="46"/>
      <c r="IEC15" s="46"/>
      <c r="IED15" s="46"/>
      <c r="IEE15" s="46"/>
      <c r="IEF15" s="46"/>
      <c r="IEG15" s="46"/>
      <c r="IEH15" s="46"/>
      <c r="IEI15" s="46"/>
      <c r="IEJ15" s="46"/>
      <c r="IEK15" s="46"/>
      <c r="IEL15" s="46"/>
      <c r="IEM15" s="46"/>
      <c r="IEN15" s="46"/>
      <c r="IEO15" s="46"/>
      <c r="IEP15" s="46"/>
      <c r="IEQ15" s="46"/>
      <c r="IER15" s="46"/>
      <c r="IES15" s="46"/>
      <c r="IET15" s="46"/>
      <c r="IEU15" s="46"/>
      <c r="IEV15" s="46"/>
      <c r="IEW15" s="46"/>
      <c r="IEX15" s="46"/>
      <c r="IEY15" s="46"/>
      <c r="IEZ15" s="46"/>
      <c r="IFA15" s="46"/>
      <c r="IFB15" s="46"/>
      <c r="IFC15" s="46"/>
      <c r="IFD15" s="46"/>
      <c r="IFE15" s="46"/>
      <c r="IFF15" s="46"/>
      <c r="IFG15" s="46"/>
      <c r="IFH15" s="46"/>
      <c r="IFI15" s="46"/>
      <c r="IFJ15" s="46"/>
      <c r="IFK15" s="46"/>
      <c r="IFL15" s="46"/>
      <c r="IFM15" s="46"/>
      <c r="IFN15" s="46"/>
      <c r="IFO15" s="46"/>
      <c r="IFP15" s="46"/>
      <c r="IFQ15" s="46"/>
      <c r="IFR15" s="46"/>
      <c r="IFS15" s="46"/>
      <c r="IFT15" s="46"/>
      <c r="IFU15" s="46"/>
      <c r="IFV15" s="46"/>
      <c r="IFW15" s="46"/>
      <c r="IFX15" s="46"/>
      <c r="IFY15" s="46"/>
      <c r="IFZ15" s="46"/>
      <c r="IGA15" s="46"/>
      <c r="IGB15" s="46"/>
      <c r="IGC15" s="46"/>
      <c r="IGD15" s="46"/>
      <c r="IGE15" s="46"/>
      <c r="IGF15" s="46"/>
      <c r="IGG15" s="46"/>
      <c r="IGH15" s="46"/>
      <c r="IGI15" s="46"/>
      <c r="IGJ15" s="46"/>
      <c r="IGK15" s="46"/>
      <c r="IGL15" s="46"/>
      <c r="IGM15" s="46"/>
      <c r="IGN15" s="46"/>
      <c r="IGO15" s="46"/>
      <c r="IGP15" s="46"/>
      <c r="IGQ15" s="46"/>
      <c r="IGR15" s="46"/>
      <c r="IGS15" s="46"/>
      <c r="IGT15" s="46"/>
      <c r="IGU15" s="46"/>
      <c r="IGV15" s="46"/>
      <c r="IGW15" s="46"/>
      <c r="IGX15" s="46"/>
      <c r="IGY15" s="46"/>
      <c r="IGZ15" s="46"/>
      <c r="IHA15" s="46"/>
      <c r="IHB15" s="46"/>
      <c r="IHC15" s="46"/>
      <c r="IHD15" s="46"/>
      <c r="IHE15" s="46"/>
      <c r="IHF15" s="46"/>
      <c r="IHG15" s="46"/>
      <c r="IHH15" s="46"/>
      <c r="IHI15" s="46"/>
      <c r="IHJ15" s="46"/>
      <c r="IHK15" s="46"/>
      <c r="IHL15" s="46"/>
      <c r="IHM15" s="46"/>
      <c r="IHN15" s="46"/>
      <c r="IHO15" s="46"/>
      <c r="IHP15" s="46"/>
      <c r="IHQ15" s="46"/>
      <c r="IHR15" s="46"/>
      <c r="IHS15" s="46"/>
      <c r="IHT15" s="46"/>
      <c r="IHU15" s="46"/>
      <c r="IHV15" s="46"/>
      <c r="IHW15" s="46"/>
      <c r="IHX15" s="46"/>
      <c r="IHY15" s="46"/>
      <c r="IHZ15" s="46"/>
      <c r="IIA15" s="46"/>
      <c r="IIB15" s="46"/>
      <c r="IIC15" s="46"/>
      <c r="IID15" s="46"/>
      <c r="IIE15" s="46"/>
      <c r="IIF15" s="46"/>
      <c r="IIG15" s="46"/>
      <c r="IIH15" s="46"/>
      <c r="III15" s="46"/>
      <c r="IIJ15" s="46"/>
      <c r="IIK15" s="46"/>
      <c r="IIL15" s="46"/>
      <c r="IIM15" s="46"/>
      <c r="IIN15" s="46"/>
      <c r="IIO15" s="46"/>
      <c r="IIP15" s="46"/>
      <c r="IIQ15" s="46"/>
      <c r="IIR15" s="46"/>
      <c r="IIS15" s="46"/>
      <c r="IIT15" s="46"/>
      <c r="IIU15" s="46"/>
      <c r="IIV15" s="46"/>
      <c r="IIW15" s="46"/>
      <c r="IIX15" s="46"/>
      <c r="IIY15" s="46"/>
      <c r="IIZ15" s="46"/>
      <c r="IJA15" s="46"/>
      <c r="IJB15" s="46"/>
      <c r="IJC15" s="46"/>
      <c r="IJD15" s="46"/>
      <c r="IJE15" s="46"/>
      <c r="IJF15" s="46"/>
      <c r="IJG15" s="46"/>
      <c r="IJH15" s="46"/>
      <c r="IJI15" s="46"/>
      <c r="IJJ15" s="46"/>
      <c r="IJK15" s="46"/>
      <c r="IJL15" s="46"/>
      <c r="IJM15" s="46"/>
      <c r="IJN15" s="46"/>
      <c r="IJO15" s="46"/>
      <c r="IJP15" s="46"/>
      <c r="IJQ15" s="46"/>
      <c r="IJR15" s="46"/>
      <c r="IJS15" s="46"/>
      <c r="IJT15" s="46"/>
      <c r="IJU15" s="46"/>
      <c r="IJV15" s="46"/>
      <c r="IJW15" s="46"/>
      <c r="IJX15" s="46"/>
      <c r="IJY15" s="46"/>
      <c r="IJZ15" s="46"/>
      <c r="IKA15" s="46"/>
      <c r="IKB15" s="46"/>
      <c r="IKC15" s="46"/>
      <c r="IKD15" s="46"/>
      <c r="IKE15" s="46"/>
      <c r="IKF15" s="46"/>
      <c r="IKG15" s="46"/>
      <c r="IKH15" s="46"/>
      <c r="IKI15" s="46"/>
      <c r="IKJ15" s="46"/>
      <c r="IKK15" s="46"/>
      <c r="IKL15" s="46"/>
      <c r="IKM15" s="46"/>
      <c r="IKN15" s="46"/>
      <c r="IKO15" s="46"/>
      <c r="IKP15" s="46"/>
      <c r="IKQ15" s="46"/>
      <c r="IKR15" s="46"/>
      <c r="IKS15" s="46"/>
      <c r="IKT15" s="46"/>
      <c r="IKU15" s="46"/>
      <c r="IKV15" s="46"/>
      <c r="IKW15" s="46"/>
      <c r="IKX15" s="46"/>
      <c r="IKY15" s="46"/>
      <c r="IKZ15" s="46"/>
      <c r="ILA15" s="46"/>
      <c r="ILB15" s="46"/>
      <c r="ILC15" s="46"/>
      <c r="ILD15" s="46"/>
      <c r="ILE15" s="46"/>
      <c r="ILF15" s="46"/>
      <c r="ILG15" s="46"/>
      <c r="ILH15" s="46"/>
      <c r="ILI15" s="46"/>
      <c r="ILJ15" s="46"/>
      <c r="ILK15" s="46"/>
      <c r="ILL15" s="46"/>
      <c r="ILM15" s="46"/>
      <c r="ILN15" s="46"/>
      <c r="ILO15" s="46"/>
      <c r="ILP15" s="46"/>
      <c r="ILQ15" s="46"/>
      <c r="ILR15" s="46"/>
      <c r="ILS15" s="46"/>
      <c r="ILT15" s="46"/>
      <c r="ILU15" s="46"/>
      <c r="ILV15" s="46"/>
      <c r="ILW15" s="46"/>
      <c r="ILX15" s="46"/>
      <c r="ILY15" s="46"/>
      <c r="ILZ15" s="46"/>
      <c r="IMA15" s="46"/>
      <c r="IMB15" s="46"/>
      <c r="IMC15" s="46"/>
      <c r="IMD15" s="46"/>
      <c r="IME15" s="46"/>
      <c r="IMF15" s="46"/>
      <c r="IMG15" s="46"/>
      <c r="IMH15" s="46"/>
      <c r="IMI15" s="46"/>
      <c r="IMJ15" s="46"/>
      <c r="IMK15" s="46"/>
      <c r="IML15" s="46"/>
      <c r="IMM15" s="46"/>
      <c r="IMN15" s="46"/>
      <c r="IMO15" s="46"/>
      <c r="IMP15" s="46"/>
      <c r="IMQ15" s="46"/>
      <c r="IMR15" s="46"/>
      <c r="IMS15" s="46"/>
      <c r="IMT15" s="46"/>
      <c r="IMU15" s="46"/>
      <c r="IMV15" s="46"/>
      <c r="IMW15" s="46"/>
      <c r="IMX15" s="46"/>
      <c r="IMY15" s="46"/>
      <c r="IMZ15" s="46"/>
      <c r="INA15" s="46"/>
      <c r="INB15" s="46"/>
      <c r="INC15" s="46"/>
      <c r="IND15" s="46"/>
      <c r="INE15" s="46"/>
      <c r="INF15" s="46"/>
      <c r="ING15" s="46"/>
      <c r="INH15" s="46"/>
      <c r="INI15" s="46"/>
      <c r="INJ15" s="46"/>
      <c r="INK15" s="46"/>
      <c r="INL15" s="46"/>
      <c r="INM15" s="46"/>
      <c r="INN15" s="46"/>
      <c r="INO15" s="46"/>
      <c r="INP15" s="46"/>
      <c r="INQ15" s="46"/>
      <c r="INR15" s="46"/>
      <c r="INS15" s="46"/>
      <c r="INT15" s="46"/>
      <c r="INU15" s="46"/>
      <c r="INV15" s="46"/>
      <c r="INW15" s="46"/>
      <c r="INX15" s="46"/>
      <c r="INY15" s="46"/>
      <c r="INZ15" s="46"/>
      <c r="IOA15" s="46"/>
      <c r="IOB15" s="46"/>
      <c r="IOC15" s="46"/>
      <c r="IOD15" s="46"/>
      <c r="IOE15" s="46"/>
      <c r="IOF15" s="46"/>
      <c r="IOG15" s="46"/>
      <c r="IOH15" s="46"/>
      <c r="IOI15" s="46"/>
      <c r="IOJ15" s="46"/>
      <c r="IOK15" s="46"/>
      <c r="IOL15" s="46"/>
      <c r="IOM15" s="46"/>
      <c r="ION15" s="46"/>
      <c r="IOO15" s="46"/>
      <c r="IOP15" s="46"/>
      <c r="IOQ15" s="46"/>
      <c r="IOR15" s="46"/>
      <c r="IOS15" s="46"/>
      <c r="IOT15" s="46"/>
      <c r="IOU15" s="46"/>
      <c r="IOV15" s="46"/>
      <c r="IOW15" s="46"/>
      <c r="IOX15" s="46"/>
      <c r="IOY15" s="46"/>
      <c r="IOZ15" s="46"/>
      <c r="IPA15" s="46"/>
      <c r="IPB15" s="46"/>
      <c r="IPC15" s="46"/>
      <c r="IPD15" s="46"/>
      <c r="IPE15" s="46"/>
      <c r="IPF15" s="46"/>
      <c r="IPG15" s="46"/>
      <c r="IPH15" s="46"/>
      <c r="IPI15" s="46"/>
      <c r="IPJ15" s="46"/>
      <c r="IPK15" s="46"/>
      <c r="IPL15" s="46"/>
      <c r="IPM15" s="46"/>
      <c r="IPN15" s="46"/>
      <c r="IPO15" s="46"/>
      <c r="IPP15" s="46"/>
      <c r="IPQ15" s="46"/>
      <c r="IPR15" s="46"/>
      <c r="IPS15" s="46"/>
      <c r="IPT15" s="46"/>
      <c r="IPU15" s="46"/>
      <c r="IPV15" s="46"/>
      <c r="IPW15" s="46"/>
      <c r="IPX15" s="46"/>
      <c r="IPY15" s="46"/>
      <c r="IPZ15" s="46"/>
      <c r="IQA15" s="46"/>
      <c r="IQB15" s="46"/>
      <c r="IQC15" s="46"/>
      <c r="IQD15" s="46"/>
      <c r="IQE15" s="46"/>
      <c r="IQF15" s="46"/>
      <c r="IQG15" s="46"/>
      <c r="IQH15" s="46"/>
      <c r="IQI15" s="46"/>
      <c r="IQJ15" s="46"/>
      <c r="IQK15" s="46"/>
      <c r="IQL15" s="46"/>
      <c r="IQM15" s="46"/>
      <c r="IQN15" s="46"/>
      <c r="IQO15" s="46"/>
      <c r="IQP15" s="46"/>
      <c r="IQQ15" s="46"/>
      <c r="IQR15" s="46"/>
      <c r="IQS15" s="46"/>
      <c r="IQT15" s="46"/>
      <c r="IQU15" s="46"/>
      <c r="IQV15" s="46"/>
      <c r="IQW15" s="46"/>
      <c r="IQX15" s="46"/>
      <c r="IQY15" s="46"/>
      <c r="IQZ15" s="46"/>
      <c r="IRA15" s="46"/>
      <c r="IRB15" s="46"/>
      <c r="IRC15" s="46"/>
      <c r="IRD15" s="46"/>
      <c r="IRE15" s="46"/>
      <c r="IRF15" s="46"/>
      <c r="IRG15" s="46"/>
      <c r="IRH15" s="46"/>
      <c r="IRI15" s="46"/>
      <c r="IRJ15" s="46"/>
      <c r="IRK15" s="46"/>
      <c r="IRL15" s="46"/>
      <c r="IRM15" s="46"/>
      <c r="IRN15" s="46"/>
      <c r="IRO15" s="46"/>
      <c r="IRP15" s="46"/>
      <c r="IRQ15" s="46"/>
      <c r="IRR15" s="46"/>
      <c r="IRS15" s="46"/>
      <c r="IRT15" s="46"/>
      <c r="IRU15" s="46"/>
      <c r="IRV15" s="46"/>
      <c r="IRW15" s="46"/>
      <c r="IRX15" s="46"/>
      <c r="IRY15" s="46"/>
      <c r="IRZ15" s="46"/>
      <c r="ISA15" s="46"/>
      <c r="ISB15" s="46"/>
      <c r="ISC15" s="46"/>
      <c r="ISD15" s="46"/>
      <c r="ISE15" s="46"/>
      <c r="ISF15" s="46"/>
      <c r="ISG15" s="46"/>
      <c r="ISH15" s="46"/>
      <c r="ISI15" s="46"/>
      <c r="ISJ15" s="46"/>
      <c r="ISK15" s="46"/>
      <c r="ISL15" s="46"/>
      <c r="ISM15" s="46"/>
      <c r="ISN15" s="46"/>
      <c r="ISO15" s="46"/>
      <c r="ISP15" s="46"/>
      <c r="ISQ15" s="46"/>
      <c r="ISR15" s="46"/>
      <c r="ISS15" s="46"/>
      <c r="IST15" s="46"/>
      <c r="ISU15" s="46"/>
      <c r="ISV15" s="46"/>
      <c r="ISW15" s="46"/>
      <c r="ISX15" s="46"/>
      <c r="ISY15" s="46"/>
      <c r="ISZ15" s="46"/>
      <c r="ITA15" s="46"/>
      <c r="ITB15" s="46"/>
      <c r="ITC15" s="46"/>
      <c r="ITD15" s="46"/>
      <c r="ITE15" s="46"/>
      <c r="ITF15" s="46"/>
      <c r="ITG15" s="46"/>
      <c r="ITH15" s="46"/>
      <c r="ITI15" s="46"/>
      <c r="ITJ15" s="46"/>
      <c r="ITK15" s="46"/>
      <c r="ITL15" s="46"/>
      <c r="ITM15" s="46"/>
      <c r="ITN15" s="46"/>
      <c r="ITO15" s="46"/>
      <c r="ITP15" s="46"/>
      <c r="ITQ15" s="46"/>
      <c r="ITR15" s="46"/>
      <c r="ITS15" s="46"/>
      <c r="ITT15" s="46"/>
      <c r="ITU15" s="46"/>
      <c r="ITV15" s="46"/>
      <c r="ITW15" s="46"/>
      <c r="ITX15" s="46"/>
      <c r="ITY15" s="46"/>
      <c r="ITZ15" s="46"/>
      <c r="IUA15" s="46"/>
      <c r="IUB15" s="46"/>
      <c r="IUC15" s="46"/>
      <c r="IUD15" s="46"/>
      <c r="IUE15" s="46"/>
      <c r="IUF15" s="46"/>
      <c r="IUG15" s="46"/>
      <c r="IUH15" s="46"/>
      <c r="IUI15" s="46"/>
      <c r="IUJ15" s="46"/>
      <c r="IUK15" s="46"/>
      <c r="IUL15" s="46"/>
      <c r="IUM15" s="46"/>
      <c r="IUN15" s="46"/>
      <c r="IUO15" s="46"/>
      <c r="IUP15" s="46"/>
      <c r="IUQ15" s="46"/>
      <c r="IUR15" s="46"/>
      <c r="IUS15" s="46"/>
      <c r="IUT15" s="46"/>
      <c r="IUU15" s="46"/>
      <c r="IUV15" s="46"/>
      <c r="IUW15" s="46"/>
      <c r="IUX15" s="46"/>
      <c r="IUY15" s="46"/>
      <c r="IUZ15" s="46"/>
      <c r="IVA15" s="46"/>
      <c r="IVB15" s="46"/>
      <c r="IVC15" s="46"/>
      <c r="IVD15" s="46"/>
      <c r="IVE15" s="46"/>
      <c r="IVF15" s="46"/>
      <c r="IVG15" s="46"/>
      <c r="IVH15" s="46"/>
      <c r="IVI15" s="46"/>
      <c r="IVJ15" s="46"/>
      <c r="IVK15" s="46"/>
      <c r="IVL15" s="46"/>
      <c r="IVM15" s="46"/>
      <c r="IVN15" s="46"/>
      <c r="IVO15" s="46"/>
      <c r="IVP15" s="46"/>
      <c r="IVQ15" s="46"/>
      <c r="IVR15" s="46"/>
      <c r="IVS15" s="46"/>
      <c r="IVT15" s="46"/>
      <c r="IVU15" s="46"/>
      <c r="IVV15" s="46"/>
      <c r="IVW15" s="46"/>
      <c r="IVX15" s="46"/>
      <c r="IVY15" s="46"/>
      <c r="IVZ15" s="46"/>
      <c r="IWA15" s="46"/>
      <c r="IWB15" s="46"/>
      <c r="IWC15" s="46"/>
      <c r="IWD15" s="46"/>
      <c r="IWE15" s="46"/>
      <c r="IWF15" s="46"/>
      <c r="IWG15" s="46"/>
      <c r="IWH15" s="46"/>
      <c r="IWI15" s="46"/>
      <c r="IWJ15" s="46"/>
      <c r="IWK15" s="46"/>
      <c r="IWL15" s="46"/>
      <c r="IWM15" s="46"/>
      <c r="IWN15" s="46"/>
      <c r="IWO15" s="46"/>
      <c r="IWP15" s="46"/>
      <c r="IWQ15" s="46"/>
      <c r="IWR15" s="46"/>
      <c r="IWS15" s="46"/>
      <c r="IWT15" s="46"/>
      <c r="IWU15" s="46"/>
      <c r="IWV15" s="46"/>
      <c r="IWW15" s="46"/>
      <c r="IWX15" s="46"/>
      <c r="IWY15" s="46"/>
      <c r="IWZ15" s="46"/>
      <c r="IXA15" s="46"/>
      <c r="IXB15" s="46"/>
      <c r="IXC15" s="46"/>
      <c r="IXD15" s="46"/>
      <c r="IXE15" s="46"/>
      <c r="IXF15" s="46"/>
      <c r="IXG15" s="46"/>
      <c r="IXH15" s="46"/>
      <c r="IXI15" s="46"/>
      <c r="IXJ15" s="46"/>
      <c r="IXK15" s="46"/>
      <c r="IXL15" s="46"/>
      <c r="IXM15" s="46"/>
      <c r="IXN15" s="46"/>
      <c r="IXO15" s="46"/>
      <c r="IXP15" s="46"/>
      <c r="IXQ15" s="46"/>
      <c r="IXR15" s="46"/>
      <c r="IXS15" s="46"/>
      <c r="IXT15" s="46"/>
      <c r="IXU15" s="46"/>
      <c r="IXV15" s="46"/>
      <c r="IXW15" s="46"/>
      <c r="IXX15" s="46"/>
      <c r="IXY15" s="46"/>
      <c r="IXZ15" s="46"/>
      <c r="IYA15" s="46"/>
      <c r="IYB15" s="46"/>
      <c r="IYC15" s="46"/>
      <c r="IYD15" s="46"/>
      <c r="IYE15" s="46"/>
      <c r="IYF15" s="46"/>
      <c r="IYG15" s="46"/>
      <c r="IYH15" s="46"/>
      <c r="IYI15" s="46"/>
      <c r="IYJ15" s="46"/>
      <c r="IYK15" s="46"/>
      <c r="IYL15" s="46"/>
      <c r="IYM15" s="46"/>
      <c r="IYN15" s="46"/>
      <c r="IYO15" s="46"/>
      <c r="IYP15" s="46"/>
      <c r="IYQ15" s="46"/>
      <c r="IYR15" s="46"/>
      <c r="IYS15" s="46"/>
      <c r="IYT15" s="46"/>
      <c r="IYU15" s="46"/>
      <c r="IYV15" s="46"/>
      <c r="IYW15" s="46"/>
      <c r="IYX15" s="46"/>
      <c r="IYY15" s="46"/>
      <c r="IYZ15" s="46"/>
      <c r="IZA15" s="46"/>
      <c r="IZB15" s="46"/>
      <c r="IZC15" s="46"/>
      <c r="IZD15" s="46"/>
      <c r="IZE15" s="46"/>
      <c r="IZF15" s="46"/>
      <c r="IZG15" s="46"/>
      <c r="IZH15" s="46"/>
      <c r="IZI15" s="46"/>
      <c r="IZJ15" s="46"/>
      <c r="IZK15" s="46"/>
      <c r="IZL15" s="46"/>
      <c r="IZM15" s="46"/>
      <c r="IZN15" s="46"/>
      <c r="IZO15" s="46"/>
      <c r="IZP15" s="46"/>
      <c r="IZQ15" s="46"/>
      <c r="IZR15" s="46"/>
      <c r="IZS15" s="46"/>
      <c r="IZT15" s="46"/>
      <c r="IZU15" s="46"/>
      <c r="IZV15" s="46"/>
      <c r="IZW15" s="46"/>
      <c r="IZX15" s="46"/>
      <c r="IZY15" s="46"/>
      <c r="IZZ15" s="46"/>
      <c r="JAA15" s="46"/>
      <c r="JAB15" s="46"/>
      <c r="JAC15" s="46"/>
      <c r="JAD15" s="46"/>
      <c r="JAE15" s="46"/>
      <c r="JAF15" s="46"/>
      <c r="JAG15" s="46"/>
      <c r="JAH15" s="46"/>
      <c r="JAI15" s="46"/>
      <c r="JAJ15" s="46"/>
      <c r="JAK15" s="46"/>
      <c r="JAL15" s="46"/>
      <c r="JAM15" s="46"/>
      <c r="JAN15" s="46"/>
      <c r="JAO15" s="46"/>
      <c r="JAP15" s="46"/>
      <c r="JAQ15" s="46"/>
      <c r="JAR15" s="46"/>
      <c r="JAS15" s="46"/>
      <c r="JAT15" s="46"/>
      <c r="JAU15" s="46"/>
      <c r="JAV15" s="46"/>
      <c r="JAW15" s="46"/>
      <c r="JAX15" s="46"/>
      <c r="JAY15" s="46"/>
      <c r="JAZ15" s="46"/>
      <c r="JBA15" s="46"/>
      <c r="JBB15" s="46"/>
      <c r="JBC15" s="46"/>
      <c r="JBD15" s="46"/>
      <c r="JBE15" s="46"/>
      <c r="JBF15" s="46"/>
      <c r="JBG15" s="46"/>
      <c r="JBH15" s="46"/>
      <c r="JBI15" s="46"/>
      <c r="JBJ15" s="46"/>
      <c r="JBK15" s="46"/>
      <c r="JBL15" s="46"/>
      <c r="JBM15" s="46"/>
      <c r="JBN15" s="46"/>
      <c r="JBO15" s="46"/>
      <c r="JBP15" s="46"/>
      <c r="JBQ15" s="46"/>
      <c r="JBR15" s="46"/>
      <c r="JBS15" s="46"/>
      <c r="JBT15" s="46"/>
      <c r="JBU15" s="46"/>
      <c r="JBV15" s="46"/>
      <c r="JBW15" s="46"/>
      <c r="JBX15" s="46"/>
      <c r="JBY15" s="46"/>
      <c r="JBZ15" s="46"/>
      <c r="JCA15" s="46"/>
      <c r="JCB15" s="46"/>
      <c r="JCC15" s="46"/>
      <c r="JCD15" s="46"/>
      <c r="JCE15" s="46"/>
      <c r="JCF15" s="46"/>
      <c r="JCG15" s="46"/>
      <c r="JCH15" s="46"/>
      <c r="JCI15" s="46"/>
      <c r="JCJ15" s="46"/>
      <c r="JCK15" s="46"/>
      <c r="JCL15" s="46"/>
      <c r="JCM15" s="46"/>
      <c r="JCN15" s="46"/>
      <c r="JCO15" s="46"/>
      <c r="JCP15" s="46"/>
      <c r="JCQ15" s="46"/>
      <c r="JCR15" s="46"/>
      <c r="JCS15" s="46"/>
      <c r="JCT15" s="46"/>
      <c r="JCU15" s="46"/>
      <c r="JCV15" s="46"/>
      <c r="JCW15" s="46"/>
      <c r="JCX15" s="46"/>
      <c r="JCY15" s="46"/>
      <c r="JCZ15" s="46"/>
      <c r="JDA15" s="46"/>
      <c r="JDB15" s="46"/>
      <c r="JDC15" s="46"/>
      <c r="JDD15" s="46"/>
      <c r="JDE15" s="46"/>
      <c r="JDF15" s="46"/>
      <c r="JDG15" s="46"/>
      <c r="JDH15" s="46"/>
      <c r="JDI15" s="46"/>
      <c r="JDJ15" s="46"/>
      <c r="JDK15" s="46"/>
      <c r="JDL15" s="46"/>
      <c r="JDM15" s="46"/>
      <c r="JDN15" s="46"/>
      <c r="JDO15" s="46"/>
      <c r="JDP15" s="46"/>
      <c r="JDQ15" s="46"/>
      <c r="JDR15" s="46"/>
      <c r="JDS15" s="46"/>
      <c r="JDT15" s="46"/>
      <c r="JDU15" s="46"/>
      <c r="JDV15" s="46"/>
      <c r="JDW15" s="46"/>
      <c r="JDX15" s="46"/>
      <c r="JDY15" s="46"/>
      <c r="JDZ15" s="46"/>
      <c r="JEA15" s="46"/>
      <c r="JEB15" s="46"/>
      <c r="JEC15" s="46"/>
      <c r="JED15" s="46"/>
      <c r="JEE15" s="46"/>
      <c r="JEF15" s="46"/>
      <c r="JEG15" s="46"/>
      <c r="JEH15" s="46"/>
      <c r="JEI15" s="46"/>
      <c r="JEJ15" s="46"/>
      <c r="JEK15" s="46"/>
      <c r="JEL15" s="46"/>
      <c r="JEM15" s="46"/>
      <c r="JEN15" s="46"/>
      <c r="JEO15" s="46"/>
      <c r="JEP15" s="46"/>
      <c r="JEQ15" s="46"/>
      <c r="JER15" s="46"/>
      <c r="JES15" s="46"/>
      <c r="JET15" s="46"/>
      <c r="JEU15" s="46"/>
      <c r="JEV15" s="46"/>
      <c r="JEW15" s="46"/>
      <c r="JEX15" s="46"/>
      <c r="JEY15" s="46"/>
      <c r="JEZ15" s="46"/>
      <c r="JFA15" s="46"/>
      <c r="JFB15" s="46"/>
      <c r="JFC15" s="46"/>
      <c r="JFD15" s="46"/>
      <c r="JFE15" s="46"/>
      <c r="JFF15" s="46"/>
      <c r="JFG15" s="46"/>
      <c r="JFH15" s="46"/>
      <c r="JFI15" s="46"/>
      <c r="JFJ15" s="46"/>
      <c r="JFK15" s="46"/>
      <c r="JFL15" s="46"/>
      <c r="JFM15" s="46"/>
      <c r="JFN15" s="46"/>
      <c r="JFO15" s="46"/>
      <c r="JFP15" s="46"/>
      <c r="JFQ15" s="46"/>
      <c r="JFR15" s="46"/>
      <c r="JFS15" s="46"/>
      <c r="JFT15" s="46"/>
      <c r="JFU15" s="46"/>
      <c r="JFV15" s="46"/>
      <c r="JFW15" s="46"/>
      <c r="JFX15" s="46"/>
      <c r="JFY15" s="46"/>
      <c r="JFZ15" s="46"/>
      <c r="JGA15" s="46"/>
      <c r="JGB15" s="46"/>
      <c r="JGC15" s="46"/>
      <c r="JGD15" s="46"/>
      <c r="JGE15" s="46"/>
      <c r="JGF15" s="46"/>
      <c r="JGG15" s="46"/>
      <c r="JGH15" s="46"/>
      <c r="JGI15" s="46"/>
      <c r="JGJ15" s="46"/>
      <c r="JGK15" s="46"/>
      <c r="JGL15" s="46"/>
      <c r="JGM15" s="46"/>
      <c r="JGN15" s="46"/>
      <c r="JGO15" s="46"/>
      <c r="JGP15" s="46"/>
      <c r="JGQ15" s="46"/>
      <c r="JGR15" s="46"/>
      <c r="JGS15" s="46"/>
      <c r="JGT15" s="46"/>
      <c r="JGU15" s="46"/>
      <c r="JGV15" s="46"/>
      <c r="JGW15" s="46"/>
      <c r="JGX15" s="46"/>
      <c r="JGY15" s="46"/>
      <c r="JGZ15" s="46"/>
      <c r="JHA15" s="46"/>
      <c r="JHB15" s="46"/>
      <c r="JHC15" s="46"/>
      <c r="JHD15" s="46"/>
      <c r="JHE15" s="46"/>
      <c r="JHF15" s="46"/>
      <c r="JHG15" s="46"/>
      <c r="JHH15" s="46"/>
      <c r="JHI15" s="46"/>
      <c r="JHJ15" s="46"/>
      <c r="JHK15" s="46"/>
      <c r="JHL15" s="46"/>
      <c r="JHM15" s="46"/>
      <c r="JHN15" s="46"/>
      <c r="JHO15" s="46"/>
      <c r="JHP15" s="46"/>
      <c r="JHQ15" s="46"/>
      <c r="JHR15" s="46"/>
      <c r="JHS15" s="46"/>
      <c r="JHT15" s="46"/>
      <c r="JHU15" s="46"/>
      <c r="JHV15" s="46"/>
      <c r="JHW15" s="46"/>
      <c r="JHX15" s="46"/>
      <c r="JHY15" s="46"/>
      <c r="JHZ15" s="46"/>
      <c r="JIA15" s="46"/>
      <c r="JIB15" s="46"/>
      <c r="JIC15" s="46"/>
      <c r="JID15" s="46"/>
      <c r="JIE15" s="46"/>
      <c r="JIF15" s="46"/>
      <c r="JIG15" s="46"/>
      <c r="JIH15" s="46"/>
      <c r="JII15" s="46"/>
      <c r="JIJ15" s="46"/>
      <c r="JIK15" s="46"/>
      <c r="JIL15" s="46"/>
      <c r="JIM15" s="46"/>
      <c r="JIN15" s="46"/>
      <c r="JIO15" s="46"/>
      <c r="JIP15" s="46"/>
      <c r="JIQ15" s="46"/>
      <c r="JIR15" s="46"/>
      <c r="JIS15" s="46"/>
      <c r="JIT15" s="46"/>
      <c r="JIU15" s="46"/>
      <c r="JIV15" s="46"/>
      <c r="JIW15" s="46"/>
      <c r="JIX15" s="46"/>
      <c r="JIY15" s="46"/>
      <c r="JIZ15" s="46"/>
      <c r="JJA15" s="46"/>
      <c r="JJB15" s="46"/>
      <c r="JJC15" s="46"/>
      <c r="JJD15" s="46"/>
      <c r="JJE15" s="46"/>
      <c r="JJF15" s="46"/>
      <c r="JJG15" s="46"/>
      <c r="JJH15" s="46"/>
      <c r="JJI15" s="46"/>
      <c r="JJJ15" s="46"/>
      <c r="JJK15" s="46"/>
      <c r="JJL15" s="46"/>
      <c r="JJM15" s="46"/>
      <c r="JJN15" s="46"/>
      <c r="JJO15" s="46"/>
      <c r="JJP15" s="46"/>
      <c r="JJQ15" s="46"/>
      <c r="JJR15" s="46"/>
      <c r="JJS15" s="46"/>
      <c r="JJT15" s="46"/>
      <c r="JJU15" s="46"/>
      <c r="JJV15" s="46"/>
      <c r="JJW15" s="46"/>
      <c r="JJX15" s="46"/>
      <c r="JJY15" s="46"/>
      <c r="JJZ15" s="46"/>
      <c r="JKA15" s="46"/>
      <c r="JKB15" s="46"/>
      <c r="JKC15" s="46"/>
      <c r="JKD15" s="46"/>
      <c r="JKE15" s="46"/>
      <c r="JKF15" s="46"/>
      <c r="JKG15" s="46"/>
      <c r="JKH15" s="46"/>
      <c r="JKI15" s="46"/>
      <c r="JKJ15" s="46"/>
      <c r="JKK15" s="46"/>
      <c r="JKL15" s="46"/>
      <c r="JKM15" s="46"/>
      <c r="JKN15" s="46"/>
      <c r="JKO15" s="46"/>
      <c r="JKP15" s="46"/>
      <c r="JKQ15" s="46"/>
      <c r="JKR15" s="46"/>
      <c r="JKS15" s="46"/>
      <c r="JKT15" s="46"/>
      <c r="JKU15" s="46"/>
      <c r="JKV15" s="46"/>
      <c r="JKW15" s="46"/>
      <c r="JKX15" s="46"/>
      <c r="JKY15" s="46"/>
      <c r="JKZ15" s="46"/>
      <c r="JLA15" s="46"/>
      <c r="JLB15" s="46"/>
      <c r="JLC15" s="46"/>
      <c r="JLD15" s="46"/>
      <c r="JLE15" s="46"/>
      <c r="JLF15" s="46"/>
      <c r="JLG15" s="46"/>
      <c r="JLH15" s="46"/>
      <c r="JLI15" s="46"/>
      <c r="JLJ15" s="46"/>
      <c r="JLK15" s="46"/>
      <c r="JLL15" s="46"/>
      <c r="JLM15" s="46"/>
      <c r="JLN15" s="46"/>
      <c r="JLO15" s="46"/>
      <c r="JLP15" s="46"/>
      <c r="JLQ15" s="46"/>
      <c r="JLR15" s="46"/>
      <c r="JLS15" s="46"/>
      <c r="JLT15" s="46"/>
      <c r="JLU15" s="46"/>
      <c r="JLV15" s="46"/>
      <c r="JLW15" s="46"/>
      <c r="JLX15" s="46"/>
      <c r="JLY15" s="46"/>
      <c r="JLZ15" s="46"/>
      <c r="JMA15" s="46"/>
      <c r="JMB15" s="46"/>
      <c r="JMC15" s="46"/>
      <c r="JMD15" s="46"/>
      <c r="JME15" s="46"/>
      <c r="JMF15" s="46"/>
      <c r="JMG15" s="46"/>
      <c r="JMH15" s="46"/>
      <c r="JMI15" s="46"/>
      <c r="JMJ15" s="46"/>
      <c r="JMK15" s="46"/>
      <c r="JML15" s="46"/>
      <c r="JMM15" s="46"/>
      <c r="JMN15" s="46"/>
      <c r="JMO15" s="46"/>
      <c r="JMP15" s="46"/>
      <c r="JMQ15" s="46"/>
      <c r="JMR15" s="46"/>
      <c r="JMS15" s="46"/>
      <c r="JMT15" s="46"/>
      <c r="JMU15" s="46"/>
      <c r="JMV15" s="46"/>
      <c r="JMW15" s="46"/>
      <c r="JMX15" s="46"/>
      <c r="JMY15" s="46"/>
      <c r="JMZ15" s="46"/>
      <c r="JNA15" s="46"/>
      <c r="JNB15" s="46"/>
      <c r="JNC15" s="46"/>
      <c r="JND15" s="46"/>
      <c r="JNE15" s="46"/>
      <c r="JNF15" s="46"/>
      <c r="JNG15" s="46"/>
      <c r="JNH15" s="46"/>
      <c r="JNI15" s="46"/>
      <c r="JNJ15" s="46"/>
      <c r="JNK15" s="46"/>
      <c r="JNL15" s="46"/>
      <c r="JNM15" s="46"/>
      <c r="JNN15" s="46"/>
      <c r="JNO15" s="46"/>
      <c r="JNP15" s="46"/>
      <c r="JNQ15" s="46"/>
      <c r="JNR15" s="46"/>
      <c r="JNS15" s="46"/>
      <c r="JNT15" s="46"/>
      <c r="JNU15" s="46"/>
      <c r="JNV15" s="46"/>
      <c r="JNW15" s="46"/>
      <c r="JNX15" s="46"/>
      <c r="JNY15" s="46"/>
      <c r="JNZ15" s="46"/>
      <c r="JOA15" s="46"/>
      <c r="JOB15" s="46"/>
      <c r="JOC15" s="46"/>
      <c r="JOD15" s="46"/>
      <c r="JOE15" s="46"/>
      <c r="JOF15" s="46"/>
      <c r="JOG15" s="46"/>
      <c r="JOH15" s="46"/>
      <c r="JOI15" s="46"/>
      <c r="JOJ15" s="46"/>
      <c r="JOK15" s="46"/>
      <c r="JOL15" s="46"/>
      <c r="JOM15" s="46"/>
      <c r="JON15" s="46"/>
      <c r="JOO15" s="46"/>
      <c r="JOP15" s="46"/>
      <c r="JOQ15" s="46"/>
      <c r="JOR15" s="46"/>
      <c r="JOS15" s="46"/>
      <c r="JOT15" s="46"/>
      <c r="JOU15" s="46"/>
      <c r="JOV15" s="46"/>
      <c r="JOW15" s="46"/>
      <c r="JOX15" s="46"/>
      <c r="JOY15" s="46"/>
      <c r="JOZ15" s="46"/>
      <c r="JPA15" s="46"/>
      <c r="JPB15" s="46"/>
      <c r="JPC15" s="46"/>
      <c r="JPD15" s="46"/>
      <c r="JPE15" s="46"/>
      <c r="JPF15" s="46"/>
      <c r="JPG15" s="46"/>
      <c r="JPH15" s="46"/>
      <c r="JPI15" s="46"/>
      <c r="JPJ15" s="46"/>
      <c r="JPK15" s="46"/>
      <c r="JPL15" s="46"/>
      <c r="JPM15" s="46"/>
      <c r="JPN15" s="46"/>
      <c r="JPO15" s="46"/>
      <c r="JPP15" s="46"/>
      <c r="JPQ15" s="46"/>
      <c r="JPR15" s="46"/>
      <c r="JPS15" s="46"/>
      <c r="JPT15" s="46"/>
      <c r="JPU15" s="46"/>
      <c r="JPV15" s="46"/>
      <c r="JPW15" s="46"/>
      <c r="JPX15" s="46"/>
      <c r="JPY15" s="46"/>
      <c r="JPZ15" s="46"/>
      <c r="JQA15" s="46"/>
      <c r="JQB15" s="46"/>
      <c r="JQC15" s="46"/>
      <c r="JQD15" s="46"/>
      <c r="JQE15" s="46"/>
      <c r="JQF15" s="46"/>
      <c r="JQG15" s="46"/>
      <c r="JQH15" s="46"/>
      <c r="JQI15" s="46"/>
      <c r="JQJ15" s="46"/>
      <c r="JQK15" s="46"/>
      <c r="JQL15" s="46"/>
      <c r="JQM15" s="46"/>
      <c r="JQN15" s="46"/>
      <c r="JQO15" s="46"/>
      <c r="JQP15" s="46"/>
      <c r="JQQ15" s="46"/>
      <c r="JQR15" s="46"/>
      <c r="JQS15" s="46"/>
      <c r="JQT15" s="46"/>
      <c r="JQU15" s="46"/>
      <c r="JQV15" s="46"/>
      <c r="JQW15" s="46"/>
      <c r="JQX15" s="46"/>
      <c r="JQY15" s="46"/>
      <c r="JQZ15" s="46"/>
      <c r="JRA15" s="46"/>
      <c r="JRB15" s="46"/>
      <c r="JRC15" s="46"/>
      <c r="JRD15" s="46"/>
      <c r="JRE15" s="46"/>
      <c r="JRF15" s="46"/>
      <c r="JRG15" s="46"/>
      <c r="JRH15" s="46"/>
      <c r="JRI15" s="46"/>
      <c r="JRJ15" s="46"/>
      <c r="JRK15" s="46"/>
      <c r="JRL15" s="46"/>
      <c r="JRM15" s="46"/>
      <c r="JRN15" s="46"/>
      <c r="JRO15" s="46"/>
      <c r="JRP15" s="46"/>
      <c r="JRQ15" s="46"/>
      <c r="JRR15" s="46"/>
      <c r="JRS15" s="46"/>
      <c r="JRT15" s="46"/>
      <c r="JRU15" s="46"/>
      <c r="JRV15" s="46"/>
      <c r="JRW15" s="46"/>
      <c r="JRX15" s="46"/>
      <c r="JRY15" s="46"/>
      <c r="JRZ15" s="46"/>
      <c r="JSA15" s="46"/>
      <c r="JSB15" s="46"/>
      <c r="JSC15" s="46"/>
      <c r="JSD15" s="46"/>
      <c r="JSE15" s="46"/>
      <c r="JSF15" s="46"/>
      <c r="JSG15" s="46"/>
      <c r="JSH15" s="46"/>
      <c r="JSI15" s="46"/>
      <c r="JSJ15" s="46"/>
      <c r="JSK15" s="46"/>
      <c r="JSL15" s="46"/>
      <c r="JSM15" s="46"/>
      <c r="JSN15" s="46"/>
      <c r="JSO15" s="46"/>
      <c r="JSP15" s="46"/>
      <c r="JSQ15" s="46"/>
      <c r="JSR15" s="46"/>
      <c r="JSS15" s="46"/>
      <c r="JST15" s="46"/>
      <c r="JSU15" s="46"/>
      <c r="JSV15" s="46"/>
      <c r="JSW15" s="46"/>
      <c r="JSX15" s="46"/>
      <c r="JSY15" s="46"/>
      <c r="JSZ15" s="46"/>
      <c r="JTA15" s="46"/>
      <c r="JTB15" s="46"/>
      <c r="JTC15" s="46"/>
      <c r="JTD15" s="46"/>
      <c r="JTE15" s="46"/>
      <c r="JTF15" s="46"/>
      <c r="JTG15" s="46"/>
      <c r="JTH15" s="46"/>
      <c r="JTI15" s="46"/>
      <c r="JTJ15" s="46"/>
      <c r="JTK15" s="46"/>
      <c r="JTL15" s="46"/>
      <c r="JTM15" s="46"/>
      <c r="JTN15" s="46"/>
      <c r="JTO15" s="46"/>
      <c r="JTP15" s="46"/>
      <c r="JTQ15" s="46"/>
      <c r="JTR15" s="46"/>
      <c r="JTS15" s="46"/>
      <c r="JTT15" s="46"/>
      <c r="JTU15" s="46"/>
      <c r="JTV15" s="46"/>
      <c r="JTW15" s="46"/>
      <c r="JTX15" s="46"/>
      <c r="JTY15" s="46"/>
      <c r="JTZ15" s="46"/>
      <c r="JUA15" s="46"/>
      <c r="JUB15" s="46"/>
      <c r="JUC15" s="46"/>
      <c r="JUD15" s="46"/>
      <c r="JUE15" s="46"/>
      <c r="JUF15" s="46"/>
      <c r="JUG15" s="46"/>
      <c r="JUH15" s="46"/>
      <c r="JUI15" s="46"/>
      <c r="JUJ15" s="46"/>
      <c r="JUK15" s="46"/>
      <c r="JUL15" s="46"/>
      <c r="JUM15" s="46"/>
      <c r="JUN15" s="46"/>
      <c r="JUO15" s="46"/>
      <c r="JUP15" s="46"/>
      <c r="JUQ15" s="46"/>
      <c r="JUR15" s="46"/>
      <c r="JUS15" s="46"/>
      <c r="JUT15" s="46"/>
      <c r="JUU15" s="46"/>
      <c r="JUV15" s="46"/>
      <c r="JUW15" s="46"/>
      <c r="JUX15" s="46"/>
      <c r="JUY15" s="46"/>
      <c r="JUZ15" s="46"/>
      <c r="JVA15" s="46"/>
      <c r="JVB15" s="46"/>
      <c r="JVC15" s="46"/>
      <c r="JVD15" s="46"/>
      <c r="JVE15" s="46"/>
      <c r="JVF15" s="46"/>
      <c r="JVG15" s="46"/>
      <c r="JVH15" s="46"/>
      <c r="JVI15" s="46"/>
      <c r="JVJ15" s="46"/>
      <c r="JVK15" s="46"/>
      <c r="JVL15" s="46"/>
      <c r="JVM15" s="46"/>
      <c r="JVN15" s="46"/>
      <c r="JVO15" s="46"/>
      <c r="JVP15" s="46"/>
      <c r="JVQ15" s="46"/>
      <c r="JVR15" s="46"/>
      <c r="JVS15" s="46"/>
      <c r="JVT15" s="46"/>
      <c r="JVU15" s="46"/>
      <c r="JVV15" s="46"/>
      <c r="JVW15" s="46"/>
      <c r="JVX15" s="46"/>
      <c r="JVY15" s="46"/>
      <c r="JVZ15" s="46"/>
      <c r="JWA15" s="46"/>
      <c r="JWB15" s="46"/>
      <c r="JWC15" s="46"/>
      <c r="JWD15" s="46"/>
      <c r="JWE15" s="46"/>
      <c r="JWF15" s="46"/>
      <c r="JWG15" s="46"/>
      <c r="JWH15" s="46"/>
      <c r="JWI15" s="46"/>
      <c r="JWJ15" s="46"/>
      <c r="JWK15" s="46"/>
      <c r="JWL15" s="46"/>
      <c r="JWM15" s="46"/>
      <c r="JWN15" s="46"/>
      <c r="JWO15" s="46"/>
      <c r="JWP15" s="46"/>
      <c r="JWQ15" s="46"/>
      <c r="JWR15" s="46"/>
      <c r="JWS15" s="46"/>
      <c r="JWT15" s="46"/>
      <c r="JWU15" s="46"/>
      <c r="JWV15" s="46"/>
      <c r="JWW15" s="46"/>
      <c r="JWX15" s="46"/>
      <c r="JWY15" s="46"/>
      <c r="JWZ15" s="46"/>
      <c r="JXA15" s="46"/>
      <c r="JXB15" s="46"/>
      <c r="JXC15" s="46"/>
      <c r="JXD15" s="46"/>
      <c r="JXE15" s="46"/>
      <c r="JXF15" s="46"/>
      <c r="JXG15" s="46"/>
      <c r="JXH15" s="46"/>
      <c r="JXI15" s="46"/>
      <c r="JXJ15" s="46"/>
      <c r="JXK15" s="46"/>
      <c r="JXL15" s="46"/>
      <c r="JXM15" s="46"/>
      <c r="JXN15" s="46"/>
      <c r="JXO15" s="46"/>
      <c r="JXP15" s="46"/>
      <c r="JXQ15" s="46"/>
      <c r="JXR15" s="46"/>
      <c r="JXS15" s="46"/>
      <c r="JXT15" s="46"/>
      <c r="JXU15" s="46"/>
      <c r="JXV15" s="46"/>
      <c r="JXW15" s="46"/>
      <c r="JXX15" s="46"/>
      <c r="JXY15" s="46"/>
      <c r="JXZ15" s="46"/>
      <c r="JYA15" s="46"/>
      <c r="JYB15" s="46"/>
      <c r="JYC15" s="46"/>
      <c r="JYD15" s="46"/>
      <c r="JYE15" s="46"/>
      <c r="JYF15" s="46"/>
      <c r="JYG15" s="46"/>
      <c r="JYH15" s="46"/>
      <c r="JYI15" s="46"/>
      <c r="JYJ15" s="46"/>
      <c r="JYK15" s="46"/>
      <c r="JYL15" s="46"/>
      <c r="JYM15" s="46"/>
      <c r="JYN15" s="46"/>
      <c r="JYO15" s="46"/>
      <c r="JYP15" s="46"/>
      <c r="JYQ15" s="46"/>
      <c r="JYR15" s="46"/>
      <c r="JYS15" s="46"/>
      <c r="JYT15" s="46"/>
      <c r="JYU15" s="46"/>
      <c r="JYV15" s="46"/>
      <c r="JYW15" s="46"/>
      <c r="JYX15" s="46"/>
      <c r="JYY15" s="46"/>
      <c r="JYZ15" s="46"/>
      <c r="JZA15" s="46"/>
      <c r="JZB15" s="46"/>
      <c r="JZC15" s="46"/>
      <c r="JZD15" s="46"/>
      <c r="JZE15" s="46"/>
      <c r="JZF15" s="46"/>
      <c r="JZG15" s="46"/>
      <c r="JZH15" s="46"/>
      <c r="JZI15" s="46"/>
      <c r="JZJ15" s="46"/>
      <c r="JZK15" s="46"/>
      <c r="JZL15" s="46"/>
      <c r="JZM15" s="46"/>
      <c r="JZN15" s="46"/>
      <c r="JZO15" s="46"/>
      <c r="JZP15" s="46"/>
      <c r="JZQ15" s="46"/>
      <c r="JZR15" s="46"/>
      <c r="JZS15" s="46"/>
      <c r="JZT15" s="46"/>
      <c r="JZU15" s="46"/>
      <c r="JZV15" s="46"/>
      <c r="JZW15" s="46"/>
      <c r="JZX15" s="46"/>
      <c r="JZY15" s="46"/>
      <c r="JZZ15" s="46"/>
      <c r="KAA15" s="46"/>
      <c r="KAB15" s="46"/>
      <c r="KAC15" s="46"/>
      <c r="KAD15" s="46"/>
      <c r="KAE15" s="46"/>
      <c r="KAF15" s="46"/>
      <c r="KAG15" s="46"/>
      <c r="KAH15" s="46"/>
      <c r="KAI15" s="46"/>
      <c r="KAJ15" s="46"/>
      <c r="KAK15" s="46"/>
      <c r="KAL15" s="46"/>
      <c r="KAM15" s="46"/>
      <c r="KAN15" s="46"/>
      <c r="KAO15" s="46"/>
      <c r="KAP15" s="46"/>
      <c r="KAQ15" s="46"/>
      <c r="KAR15" s="46"/>
      <c r="KAS15" s="46"/>
      <c r="KAT15" s="46"/>
      <c r="KAU15" s="46"/>
      <c r="KAV15" s="46"/>
      <c r="KAW15" s="46"/>
      <c r="KAX15" s="46"/>
      <c r="KAY15" s="46"/>
      <c r="KAZ15" s="46"/>
      <c r="KBA15" s="46"/>
      <c r="KBB15" s="46"/>
      <c r="KBC15" s="46"/>
      <c r="KBD15" s="46"/>
      <c r="KBE15" s="46"/>
      <c r="KBF15" s="46"/>
      <c r="KBG15" s="46"/>
      <c r="KBH15" s="46"/>
      <c r="KBI15" s="46"/>
      <c r="KBJ15" s="46"/>
      <c r="KBK15" s="46"/>
      <c r="KBL15" s="46"/>
      <c r="KBM15" s="46"/>
      <c r="KBN15" s="46"/>
      <c r="KBO15" s="46"/>
      <c r="KBP15" s="46"/>
      <c r="KBQ15" s="46"/>
      <c r="KBR15" s="46"/>
      <c r="KBS15" s="46"/>
      <c r="KBT15" s="46"/>
      <c r="KBU15" s="46"/>
      <c r="KBV15" s="46"/>
      <c r="KBW15" s="46"/>
      <c r="KBX15" s="46"/>
      <c r="KBY15" s="46"/>
      <c r="KBZ15" s="46"/>
      <c r="KCA15" s="46"/>
      <c r="KCB15" s="46"/>
      <c r="KCC15" s="46"/>
      <c r="KCD15" s="46"/>
      <c r="KCE15" s="46"/>
      <c r="KCF15" s="46"/>
      <c r="KCG15" s="46"/>
      <c r="KCH15" s="46"/>
      <c r="KCI15" s="46"/>
      <c r="KCJ15" s="46"/>
      <c r="KCK15" s="46"/>
      <c r="KCL15" s="46"/>
      <c r="KCM15" s="46"/>
      <c r="KCN15" s="46"/>
      <c r="KCO15" s="46"/>
      <c r="KCP15" s="46"/>
      <c r="KCQ15" s="46"/>
      <c r="KCR15" s="46"/>
      <c r="KCS15" s="46"/>
      <c r="KCT15" s="46"/>
      <c r="KCU15" s="46"/>
      <c r="KCV15" s="46"/>
      <c r="KCW15" s="46"/>
      <c r="KCX15" s="46"/>
      <c r="KCY15" s="46"/>
      <c r="KCZ15" s="46"/>
      <c r="KDA15" s="46"/>
      <c r="KDB15" s="46"/>
      <c r="KDC15" s="46"/>
      <c r="KDD15" s="46"/>
      <c r="KDE15" s="46"/>
      <c r="KDF15" s="46"/>
      <c r="KDG15" s="46"/>
      <c r="KDH15" s="46"/>
      <c r="KDI15" s="46"/>
      <c r="KDJ15" s="46"/>
      <c r="KDK15" s="46"/>
      <c r="KDL15" s="46"/>
      <c r="KDM15" s="46"/>
      <c r="KDN15" s="46"/>
      <c r="KDO15" s="46"/>
      <c r="KDP15" s="46"/>
      <c r="KDQ15" s="46"/>
      <c r="KDR15" s="46"/>
      <c r="KDS15" s="46"/>
      <c r="KDT15" s="46"/>
      <c r="KDU15" s="46"/>
      <c r="KDV15" s="46"/>
      <c r="KDW15" s="46"/>
      <c r="KDX15" s="46"/>
      <c r="KDY15" s="46"/>
      <c r="KDZ15" s="46"/>
      <c r="KEA15" s="46"/>
      <c r="KEB15" s="46"/>
      <c r="KEC15" s="46"/>
      <c r="KED15" s="46"/>
      <c r="KEE15" s="46"/>
      <c r="KEF15" s="46"/>
      <c r="KEG15" s="46"/>
      <c r="KEH15" s="46"/>
      <c r="KEI15" s="46"/>
      <c r="KEJ15" s="46"/>
      <c r="KEK15" s="46"/>
      <c r="KEL15" s="46"/>
      <c r="KEM15" s="46"/>
      <c r="KEN15" s="46"/>
      <c r="KEO15" s="46"/>
      <c r="KEP15" s="46"/>
      <c r="KEQ15" s="46"/>
      <c r="KER15" s="46"/>
      <c r="KES15" s="46"/>
      <c r="KET15" s="46"/>
      <c r="KEU15" s="46"/>
      <c r="KEV15" s="46"/>
      <c r="KEW15" s="46"/>
      <c r="KEX15" s="46"/>
      <c r="KEY15" s="46"/>
      <c r="KEZ15" s="46"/>
      <c r="KFA15" s="46"/>
      <c r="KFB15" s="46"/>
      <c r="KFC15" s="46"/>
      <c r="KFD15" s="46"/>
      <c r="KFE15" s="46"/>
      <c r="KFF15" s="46"/>
      <c r="KFG15" s="46"/>
      <c r="KFH15" s="46"/>
      <c r="KFI15" s="46"/>
      <c r="KFJ15" s="46"/>
      <c r="KFK15" s="46"/>
      <c r="KFL15" s="46"/>
      <c r="KFM15" s="46"/>
      <c r="KFN15" s="46"/>
      <c r="KFO15" s="46"/>
      <c r="KFP15" s="46"/>
      <c r="KFQ15" s="46"/>
      <c r="KFR15" s="46"/>
      <c r="KFS15" s="46"/>
      <c r="KFT15" s="46"/>
      <c r="KFU15" s="46"/>
      <c r="KFV15" s="46"/>
      <c r="KFW15" s="46"/>
      <c r="KFX15" s="46"/>
      <c r="KFY15" s="46"/>
      <c r="KFZ15" s="46"/>
      <c r="KGA15" s="46"/>
      <c r="KGB15" s="46"/>
      <c r="KGC15" s="46"/>
      <c r="KGD15" s="46"/>
      <c r="KGE15" s="46"/>
      <c r="KGF15" s="46"/>
      <c r="KGG15" s="46"/>
      <c r="KGH15" s="46"/>
      <c r="KGI15" s="46"/>
      <c r="KGJ15" s="46"/>
      <c r="KGK15" s="46"/>
      <c r="KGL15" s="46"/>
      <c r="KGM15" s="46"/>
      <c r="KGN15" s="46"/>
      <c r="KGO15" s="46"/>
      <c r="KGP15" s="46"/>
      <c r="KGQ15" s="46"/>
      <c r="KGR15" s="46"/>
      <c r="KGS15" s="46"/>
      <c r="KGT15" s="46"/>
      <c r="KGU15" s="46"/>
      <c r="KGV15" s="46"/>
      <c r="KGW15" s="46"/>
      <c r="KGX15" s="46"/>
      <c r="KGY15" s="46"/>
      <c r="KGZ15" s="46"/>
      <c r="KHA15" s="46"/>
      <c r="KHB15" s="46"/>
      <c r="KHC15" s="46"/>
      <c r="KHD15" s="46"/>
      <c r="KHE15" s="46"/>
      <c r="KHF15" s="46"/>
      <c r="KHG15" s="46"/>
      <c r="KHH15" s="46"/>
      <c r="KHI15" s="46"/>
      <c r="KHJ15" s="46"/>
      <c r="KHK15" s="46"/>
      <c r="KHL15" s="46"/>
      <c r="KHM15" s="46"/>
      <c r="KHN15" s="46"/>
      <c r="KHO15" s="46"/>
      <c r="KHP15" s="46"/>
      <c r="KHQ15" s="46"/>
      <c r="KHR15" s="46"/>
      <c r="KHS15" s="46"/>
      <c r="KHT15" s="46"/>
      <c r="KHU15" s="46"/>
      <c r="KHV15" s="46"/>
      <c r="KHW15" s="46"/>
      <c r="KHX15" s="46"/>
      <c r="KHY15" s="46"/>
      <c r="KHZ15" s="46"/>
      <c r="KIA15" s="46"/>
      <c r="KIB15" s="46"/>
      <c r="KIC15" s="46"/>
      <c r="KID15" s="46"/>
      <c r="KIE15" s="46"/>
      <c r="KIF15" s="46"/>
      <c r="KIG15" s="46"/>
      <c r="KIH15" s="46"/>
      <c r="KII15" s="46"/>
      <c r="KIJ15" s="46"/>
      <c r="KIK15" s="46"/>
      <c r="KIL15" s="46"/>
      <c r="KIM15" s="46"/>
      <c r="KIN15" s="46"/>
      <c r="KIO15" s="46"/>
      <c r="KIP15" s="46"/>
      <c r="KIQ15" s="46"/>
      <c r="KIR15" s="46"/>
      <c r="KIS15" s="46"/>
      <c r="KIT15" s="46"/>
      <c r="KIU15" s="46"/>
      <c r="KIV15" s="46"/>
      <c r="KIW15" s="46"/>
      <c r="KIX15" s="46"/>
      <c r="KIY15" s="46"/>
      <c r="KIZ15" s="46"/>
      <c r="KJA15" s="46"/>
      <c r="KJB15" s="46"/>
      <c r="KJC15" s="46"/>
      <c r="KJD15" s="46"/>
      <c r="KJE15" s="46"/>
      <c r="KJF15" s="46"/>
      <c r="KJG15" s="46"/>
      <c r="KJH15" s="46"/>
      <c r="KJI15" s="46"/>
      <c r="KJJ15" s="46"/>
      <c r="KJK15" s="46"/>
      <c r="KJL15" s="46"/>
      <c r="KJM15" s="46"/>
      <c r="KJN15" s="46"/>
      <c r="KJO15" s="46"/>
      <c r="KJP15" s="46"/>
      <c r="KJQ15" s="46"/>
      <c r="KJR15" s="46"/>
      <c r="KJS15" s="46"/>
      <c r="KJT15" s="46"/>
      <c r="KJU15" s="46"/>
      <c r="KJV15" s="46"/>
      <c r="KJW15" s="46"/>
      <c r="KJX15" s="46"/>
      <c r="KJY15" s="46"/>
      <c r="KJZ15" s="46"/>
      <c r="KKA15" s="46"/>
      <c r="KKB15" s="46"/>
      <c r="KKC15" s="46"/>
      <c r="KKD15" s="46"/>
      <c r="KKE15" s="46"/>
      <c r="KKF15" s="46"/>
      <c r="KKG15" s="46"/>
      <c r="KKH15" s="46"/>
      <c r="KKI15" s="46"/>
      <c r="KKJ15" s="46"/>
      <c r="KKK15" s="46"/>
      <c r="KKL15" s="46"/>
      <c r="KKM15" s="46"/>
      <c r="KKN15" s="46"/>
      <c r="KKO15" s="46"/>
      <c r="KKP15" s="46"/>
      <c r="KKQ15" s="46"/>
      <c r="KKR15" s="46"/>
      <c r="KKS15" s="46"/>
      <c r="KKT15" s="46"/>
      <c r="KKU15" s="46"/>
      <c r="KKV15" s="46"/>
      <c r="KKW15" s="46"/>
      <c r="KKX15" s="46"/>
      <c r="KKY15" s="46"/>
      <c r="KKZ15" s="46"/>
      <c r="KLA15" s="46"/>
      <c r="KLB15" s="46"/>
      <c r="KLC15" s="46"/>
      <c r="KLD15" s="46"/>
      <c r="KLE15" s="46"/>
      <c r="KLF15" s="46"/>
      <c r="KLG15" s="46"/>
      <c r="KLH15" s="46"/>
      <c r="KLI15" s="46"/>
      <c r="KLJ15" s="46"/>
      <c r="KLK15" s="46"/>
      <c r="KLL15" s="46"/>
      <c r="KLM15" s="46"/>
      <c r="KLN15" s="46"/>
      <c r="KLO15" s="46"/>
      <c r="KLP15" s="46"/>
      <c r="KLQ15" s="46"/>
      <c r="KLR15" s="46"/>
      <c r="KLS15" s="46"/>
      <c r="KLT15" s="46"/>
      <c r="KLU15" s="46"/>
      <c r="KLV15" s="46"/>
      <c r="KLW15" s="46"/>
      <c r="KLX15" s="46"/>
      <c r="KLY15" s="46"/>
      <c r="KLZ15" s="46"/>
      <c r="KMA15" s="46"/>
      <c r="KMB15" s="46"/>
      <c r="KMC15" s="46"/>
      <c r="KMD15" s="46"/>
      <c r="KME15" s="46"/>
      <c r="KMF15" s="46"/>
      <c r="KMG15" s="46"/>
      <c r="KMH15" s="46"/>
      <c r="KMI15" s="46"/>
      <c r="KMJ15" s="46"/>
      <c r="KMK15" s="46"/>
      <c r="KML15" s="46"/>
      <c r="KMM15" s="46"/>
      <c r="KMN15" s="46"/>
      <c r="KMO15" s="46"/>
      <c r="KMP15" s="46"/>
      <c r="KMQ15" s="46"/>
      <c r="KMR15" s="46"/>
      <c r="KMS15" s="46"/>
      <c r="KMT15" s="46"/>
      <c r="KMU15" s="46"/>
      <c r="KMV15" s="46"/>
      <c r="KMW15" s="46"/>
      <c r="KMX15" s="46"/>
      <c r="KMY15" s="46"/>
      <c r="KMZ15" s="46"/>
      <c r="KNA15" s="46"/>
      <c r="KNB15" s="46"/>
      <c r="KNC15" s="46"/>
      <c r="KND15" s="46"/>
      <c r="KNE15" s="46"/>
      <c r="KNF15" s="46"/>
      <c r="KNG15" s="46"/>
      <c r="KNH15" s="46"/>
      <c r="KNI15" s="46"/>
      <c r="KNJ15" s="46"/>
      <c r="KNK15" s="46"/>
      <c r="KNL15" s="46"/>
      <c r="KNM15" s="46"/>
      <c r="KNN15" s="46"/>
      <c r="KNO15" s="46"/>
      <c r="KNP15" s="46"/>
      <c r="KNQ15" s="46"/>
      <c r="KNR15" s="46"/>
      <c r="KNS15" s="46"/>
      <c r="KNT15" s="46"/>
      <c r="KNU15" s="46"/>
      <c r="KNV15" s="46"/>
      <c r="KNW15" s="46"/>
      <c r="KNX15" s="46"/>
      <c r="KNY15" s="46"/>
      <c r="KNZ15" s="46"/>
      <c r="KOA15" s="46"/>
      <c r="KOB15" s="46"/>
      <c r="KOC15" s="46"/>
      <c r="KOD15" s="46"/>
      <c r="KOE15" s="46"/>
      <c r="KOF15" s="46"/>
      <c r="KOG15" s="46"/>
      <c r="KOH15" s="46"/>
      <c r="KOI15" s="46"/>
      <c r="KOJ15" s="46"/>
      <c r="KOK15" s="46"/>
      <c r="KOL15" s="46"/>
      <c r="KOM15" s="46"/>
      <c r="KON15" s="46"/>
      <c r="KOO15" s="46"/>
      <c r="KOP15" s="46"/>
      <c r="KOQ15" s="46"/>
      <c r="KOR15" s="46"/>
      <c r="KOS15" s="46"/>
      <c r="KOT15" s="46"/>
      <c r="KOU15" s="46"/>
      <c r="KOV15" s="46"/>
      <c r="KOW15" s="46"/>
      <c r="KOX15" s="46"/>
      <c r="KOY15" s="46"/>
      <c r="KOZ15" s="46"/>
      <c r="KPA15" s="46"/>
      <c r="KPB15" s="46"/>
      <c r="KPC15" s="46"/>
      <c r="KPD15" s="46"/>
      <c r="KPE15" s="46"/>
      <c r="KPF15" s="46"/>
      <c r="KPG15" s="46"/>
      <c r="KPH15" s="46"/>
      <c r="KPI15" s="46"/>
      <c r="KPJ15" s="46"/>
      <c r="KPK15" s="46"/>
      <c r="KPL15" s="46"/>
      <c r="KPM15" s="46"/>
      <c r="KPN15" s="46"/>
      <c r="KPO15" s="46"/>
      <c r="KPP15" s="46"/>
      <c r="KPQ15" s="46"/>
      <c r="KPR15" s="46"/>
      <c r="KPS15" s="46"/>
      <c r="KPT15" s="46"/>
      <c r="KPU15" s="46"/>
      <c r="KPV15" s="46"/>
      <c r="KPW15" s="46"/>
      <c r="KPX15" s="46"/>
      <c r="KPY15" s="46"/>
      <c r="KPZ15" s="46"/>
      <c r="KQA15" s="46"/>
      <c r="KQB15" s="46"/>
      <c r="KQC15" s="46"/>
      <c r="KQD15" s="46"/>
      <c r="KQE15" s="46"/>
      <c r="KQF15" s="46"/>
      <c r="KQG15" s="46"/>
      <c r="KQH15" s="46"/>
      <c r="KQI15" s="46"/>
      <c r="KQJ15" s="46"/>
      <c r="KQK15" s="46"/>
      <c r="KQL15" s="46"/>
      <c r="KQM15" s="46"/>
      <c r="KQN15" s="46"/>
      <c r="KQO15" s="46"/>
      <c r="KQP15" s="46"/>
      <c r="KQQ15" s="46"/>
      <c r="KQR15" s="46"/>
      <c r="KQS15" s="46"/>
      <c r="KQT15" s="46"/>
      <c r="KQU15" s="46"/>
      <c r="KQV15" s="46"/>
      <c r="KQW15" s="46"/>
      <c r="KQX15" s="46"/>
      <c r="KQY15" s="46"/>
      <c r="KQZ15" s="46"/>
      <c r="KRA15" s="46"/>
      <c r="KRB15" s="46"/>
      <c r="KRC15" s="46"/>
      <c r="KRD15" s="46"/>
      <c r="KRE15" s="46"/>
      <c r="KRF15" s="46"/>
      <c r="KRG15" s="46"/>
      <c r="KRH15" s="46"/>
      <c r="KRI15" s="46"/>
      <c r="KRJ15" s="46"/>
      <c r="KRK15" s="46"/>
      <c r="KRL15" s="46"/>
      <c r="KRM15" s="46"/>
      <c r="KRN15" s="46"/>
      <c r="KRO15" s="46"/>
      <c r="KRP15" s="46"/>
      <c r="KRQ15" s="46"/>
      <c r="KRR15" s="46"/>
      <c r="KRS15" s="46"/>
      <c r="KRT15" s="46"/>
      <c r="KRU15" s="46"/>
      <c r="KRV15" s="46"/>
      <c r="KRW15" s="46"/>
      <c r="KRX15" s="46"/>
      <c r="KRY15" s="46"/>
      <c r="KRZ15" s="46"/>
      <c r="KSA15" s="46"/>
      <c r="KSB15" s="46"/>
      <c r="KSC15" s="46"/>
      <c r="KSD15" s="46"/>
      <c r="KSE15" s="46"/>
      <c r="KSF15" s="46"/>
      <c r="KSG15" s="46"/>
      <c r="KSH15" s="46"/>
      <c r="KSI15" s="46"/>
      <c r="KSJ15" s="46"/>
      <c r="KSK15" s="46"/>
      <c r="KSL15" s="46"/>
      <c r="KSM15" s="46"/>
      <c r="KSN15" s="46"/>
      <c r="KSO15" s="46"/>
      <c r="KSP15" s="46"/>
      <c r="KSQ15" s="46"/>
      <c r="KSR15" s="46"/>
      <c r="KSS15" s="46"/>
      <c r="KST15" s="46"/>
      <c r="KSU15" s="46"/>
      <c r="KSV15" s="46"/>
      <c r="KSW15" s="46"/>
      <c r="KSX15" s="46"/>
      <c r="KSY15" s="46"/>
      <c r="KSZ15" s="46"/>
      <c r="KTA15" s="46"/>
      <c r="KTB15" s="46"/>
      <c r="KTC15" s="46"/>
      <c r="KTD15" s="46"/>
      <c r="KTE15" s="46"/>
      <c r="KTF15" s="46"/>
      <c r="KTG15" s="46"/>
      <c r="KTH15" s="46"/>
      <c r="KTI15" s="46"/>
      <c r="KTJ15" s="46"/>
      <c r="KTK15" s="46"/>
      <c r="KTL15" s="46"/>
      <c r="KTM15" s="46"/>
      <c r="KTN15" s="46"/>
      <c r="KTO15" s="46"/>
      <c r="KTP15" s="46"/>
      <c r="KTQ15" s="46"/>
      <c r="KTR15" s="46"/>
      <c r="KTS15" s="46"/>
      <c r="KTT15" s="46"/>
      <c r="KTU15" s="46"/>
      <c r="KTV15" s="46"/>
      <c r="KTW15" s="46"/>
      <c r="KTX15" s="46"/>
      <c r="KTY15" s="46"/>
      <c r="KTZ15" s="46"/>
      <c r="KUA15" s="46"/>
      <c r="KUB15" s="46"/>
      <c r="KUC15" s="46"/>
      <c r="KUD15" s="46"/>
      <c r="KUE15" s="46"/>
      <c r="KUF15" s="46"/>
      <c r="KUG15" s="46"/>
      <c r="KUH15" s="46"/>
      <c r="KUI15" s="46"/>
      <c r="KUJ15" s="46"/>
      <c r="KUK15" s="46"/>
      <c r="KUL15" s="46"/>
      <c r="KUM15" s="46"/>
      <c r="KUN15" s="46"/>
      <c r="KUO15" s="46"/>
      <c r="KUP15" s="46"/>
      <c r="KUQ15" s="46"/>
      <c r="KUR15" s="46"/>
      <c r="KUS15" s="46"/>
      <c r="KUT15" s="46"/>
      <c r="KUU15" s="46"/>
      <c r="KUV15" s="46"/>
      <c r="KUW15" s="46"/>
      <c r="KUX15" s="46"/>
      <c r="KUY15" s="46"/>
      <c r="KUZ15" s="46"/>
      <c r="KVA15" s="46"/>
      <c r="KVB15" s="46"/>
      <c r="KVC15" s="46"/>
      <c r="KVD15" s="46"/>
      <c r="KVE15" s="46"/>
      <c r="KVF15" s="46"/>
      <c r="KVG15" s="46"/>
      <c r="KVH15" s="46"/>
      <c r="KVI15" s="46"/>
      <c r="KVJ15" s="46"/>
      <c r="KVK15" s="46"/>
      <c r="KVL15" s="46"/>
      <c r="KVM15" s="46"/>
      <c r="KVN15" s="46"/>
      <c r="KVO15" s="46"/>
      <c r="KVP15" s="46"/>
      <c r="KVQ15" s="46"/>
      <c r="KVR15" s="46"/>
      <c r="KVS15" s="46"/>
      <c r="KVT15" s="46"/>
      <c r="KVU15" s="46"/>
      <c r="KVV15" s="46"/>
      <c r="KVW15" s="46"/>
      <c r="KVX15" s="46"/>
      <c r="KVY15" s="46"/>
      <c r="KVZ15" s="46"/>
      <c r="KWA15" s="46"/>
      <c r="KWB15" s="46"/>
      <c r="KWC15" s="46"/>
      <c r="KWD15" s="46"/>
      <c r="KWE15" s="46"/>
      <c r="KWF15" s="46"/>
      <c r="KWG15" s="46"/>
      <c r="KWH15" s="46"/>
      <c r="KWI15" s="46"/>
      <c r="KWJ15" s="46"/>
      <c r="KWK15" s="46"/>
      <c r="KWL15" s="46"/>
      <c r="KWM15" s="46"/>
      <c r="KWN15" s="46"/>
      <c r="KWO15" s="46"/>
      <c r="KWP15" s="46"/>
      <c r="KWQ15" s="46"/>
      <c r="KWR15" s="46"/>
      <c r="KWS15" s="46"/>
      <c r="KWT15" s="46"/>
      <c r="KWU15" s="46"/>
      <c r="KWV15" s="46"/>
      <c r="KWW15" s="46"/>
      <c r="KWX15" s="46"/>
      <c r="KWY15" s="46"/>
      <c r="KWZ15" s="46"/>
      <c r="KXA15" s="46"/>
      <c r="KXB15" s="46"/>
      <c r="KXC15" s="46"/>
      <c r="KXD15" s="46"/>
      <c r="KXE15" s="46"/>
      <c r="KXF15" s="46"/>
      <c r="KXG15" s="46"/>
      <c r="KXH15" s="46"/>
      <c r="KXI15" s="46"/>
      <c r="KXJ15" s="46"/>
      <c r="KXK15" s="46"/>
      <c r="KXL15" s="46"/>
      <c r="KXM15" s="46"/>
      <c r="KXN15" s="46"/>
      <c r="KXO15" s="46"/>
      <c r="KXP15" s="46"/>
      <c r="KXQ15" s="46"/>
      <c r="KXR15" s="46"/>
      <c r="KXS15" s="46"/>
      <c r="KXT15" s="46"/>
      <c r="KXU15" s="46"/>
      <c r="KXV15" s="46"/>
      <c r="KXW15" s="46"/>
      <c r="KXX15" s="46"/>
      <c r="KXY15" s="46"/>
      <c r="KXZ15" s="46"/>
      <c r="KYA15" s="46"/>
      <c r="KYB15" s="46"/>
      <c r="KYC15" s="46"/>
      <c r="KYD15" s="46"/>
      <c r="KYE15" s="46"/>
      <c r="KYF15" s="46"/>
      <c r="KYG15" s="46"/>
      <c r="KYH15" s="46"/>
      <c r="KYI15" s="46"/>
      <c r="KYJ15" s="46"/>
      <c r="KYK15" s="46"/>
      <c r="KYL15" s="46"/>
      <c r="KYM15" s="46"/>
      <c r="KYN15" s="46"/>
      <c r="KYO15" s="46"/>
      <c r="KYP15" s="46"/>
      <c r="KYQ15" s="46"/>
      <c r="KYR15" s="46"/>
      <c r="KYS15" s="46"/>
      <c r="KYT15" s="46"/>
      <c r="KYU15" s="46"/>
      <c r="KYV15" s="46"/>
      <c r="KYW15" s="46"/>
      <c r="KYX15" s="46"/>
      <c r="KYY15" s="46"/>
      <c r="KYZ15" s="46"/>
      <c r="KZA15" s="46"/>
      <c r="KZB15" s="46"/>
      <c r="KZC15" s="46"/>
      <c r="KZD15" s="46"/>
      <c r="KZE15" s="46"/>
      <c r="KZF15" s="46"/>
      <c r="KZG15" s="46"/>
      <c r="KZH15" s="46"/>
      <c r="KZI15" s="46"/>
      <c r="KZJ15" s="46"/>
      <c r="KZK15" s="46"/>
      <c r="KZL15" s="46"/>
      <c r="KZM15" s="46"/>
      <c r="KZN15" s="46"/>
      <c r="KZO15" s="46"/>
      <c r="KZP15" s="46"/>
      <c r="KZQ15" s="46"/>
      <c r="KZR15" s="46"/>
      <c r="KZS15" s="46"/>
      <c r="KZT15" s="46"/>
      <c r="KZU15" s="46"/>
      <c r="KZV15" s="46"/>
      <c r="KZW15" s="46"/>
      <c r="KZX15" s="46"/>
      <c r="KZY15" s="46"/>
      <c r="KZZ15" s="46"/>
      <c r="LAA15" s="46"/>
      <c r="LAB15" s="46"/>
      <c r="LAC15" s="46"/>
      <c r="LAD15" s="46"/>
      <c r="LAE15" s="46"/>
      <c r="LAF15" s="46"/>
      <c r="LAG15" s="46"/>
      <c r="LAH15" s="46"/>
      <c r="LAI15" s="46"/>
      <c r="LAJ15" s="46"/>
      <c r="LAK15" s="46"/>
      <c r="LAL15" s="46"/>
      <c r="LAM15" s="46"/>
      <c r="LAN15" s="46"/>
      <c r="LAO15" s="46"/>
      <c r="LAP15" s="46"/>
      <c r="LAQ15" s="46"/>
      <c r="LAR15" s="46"/>
      <c r="LAS15" s="46"/>
      <c r="LAT15" s="46"/>
      <c r="LAU15" s="46"/>
      <c r="LAV15" s="46"/>
      <c r="LAW15" s="46"/>
      <c r="LAX15" s="46"/>
      <c r="LAY15" s="46"/>
      <c r="LAZ15" s="46"/>
      <c r="LBA15" s="46"/>
      <c r="LBB15" s="46"/>
      <c r="LBC15" s="46"/>
      <c r="LBD15" s="46"/>
      <c r="LBE15" s="46"/>
      <c r="LBF15" s="46"/>
      <c r="LBG15" s="46"/>
      <c r="LBH15" s="46"/>
      <c r="LBI15" s="46"/>
      <c r="LBJ15" s="46"/>
      <c r="LBK15" s="46"/>
      <c r="LBL15" s="46"/>
      <c r="LBM15" s="46"/>
      <c r="LBN15" s="46"/>
      <c r="LBO15" s="46"/>
      <c r="LBP15" s="46"/>
      <c r="LBQ15" s="46"/>
      <c r="LBR15" s="46"/>
      <c r="LBS15" s="46"/>
      <c r="LBT15" s="46"/>
      <c r="LBU15" s="46"/>
      <c r="LBV15" s="46"/>
      <c r="LBW15" s="46"/>
      <c r="LBX15" s="46"/>
      <c r="LBY15" s="46"/>
      <c r="LBZ15" s="46"/>
      <c r="LCA15" s="46"/>
      <c r="LCB15" s="46"/>
      <c r="LCC15" s="46"/>
      <c r="LCD15" s="46"/>
      <c r="LCE15" s="46"/>
      <c r="LCF15" s="46"/>
      <c r="LCG15" s="46"/>
      <c r="LCH15" s="46"/>
      <c r="LCI15" s="46"/>
      <c r="LCJ15" s="46"/>
      <c r="LCK15" s="46"/>
      <c r="LCL15" s="46"/>
      <c r="LCM15" s="46"/>
      <c r="LCN15" s="46"/>
      <c r="LCO15" s="46"/>
      <c r="LCP15" s="46"/>
      <c r="LCQ15" s="46"/>
      <c r="LCR15" s="46"/>
      <c r="LCS15" s="46"/>
      <c r="LCT15" s="46"/>
      <c r="LCU15" s="46"/>
      <c r="LCV15" s="46"/>
      <c r="LCW15" s="46"/>
      <c r="LCX15" s="46"/>
      <c r="LCY15" s="46"/>
      <c r="LCZ15" s="46"/>
      <c r="LDA15" s="46"/>
      <c r="LDB15" s="46"/>
      <c r="LDC15" s="46"/>
      <c r="LDD15" s="46"/>
      <c r="LDE15" s="46"/>
      <c r="LDF15" s="46"/>
      <c r="LDG15" s="46"/>
      <c r="LDH15" s="46"/>
      <c r="LDI15" s="46"/>
      <c r="LDJ15" s="46"/>
      <c r="LDK15" s="46"/>
      <c r="LDL15" s="46"/>
      <c r="LDM15" s="46"/>
      <c r="LDN15" s="46"/>
      <c r="LDO15" s="46"/>
      <c r="LDP15" s="46"/>
      <c r="LDQ15" s="46"/>
      <c r="LDR15" s="46"/>
      <c r="LDS15" s="46"/>
      <c r="LDT15" s="46"/>
      <c r="LDU15" s="46"/>
      <c r="LDV15" s="46"/>
      <c r="LDW15" s="46"/>
      <c r="LDX15" s="46"/>
      <c r="LDY15" s="46"/>
      <c r="LDZ15" s="46"/>
      <c r="LEA15" s="46"/>
      <c r="LEB15" s="46"/>
      <c r="LEC15" s="46"/>
      <c r="LED15" s="46"/>
      <c r="LEE15" s="46"/>
      <c r="LEF15" s="46"/>
      <c r="LEG15" s="46"/>
      <c r="LEH15" s="46"/>
      <c r="LEI15" s="46"/>
      <c r="LEJ15" s="46"/>
      <c r="LEK15" s="46"/>
      <c r="LEL15" s="46"/>
      <c r="LEM15" s="46"/>
      <c r="LEN15" s="46"/>
      <c r="LEO15" s="46"/>
      <c r="LEP15" s="46"/>
      <c r="LEQ15" s="46"/>
      <c r="LER15" s="46"/>
      <c r="LES15" s="46"/>
      <c r="LET15" s="46"/>
      <c r="LEU15" s="46"/>
      <c r="LEV15" s="46"/>
      <c r="LEW15" s="46"/>
      <c r="LEX15" s="46"/>
      <c r="LEY15" s="46"/>
      <c r="LEZ15" s="46"/>
      <c r="LFA15" s="46"/>
      <c r="LFB15" s="46"/>
      <c r="LFC15" s="46"/>
      <c r="LFD15" s="46"/>
      <c r="LFE15" s="46"/>
      <c r="LFF15" s="46"/>
      <c r="LFG15" s="46"/>
      <c r="LFH15" s="46"/>
      <c r="LFI15" s="46"/>
      <c r="LFJ15" s="46"/>
      <c r="LFK15" s="46"/>
      <c r="LFL15" s="46"/>
      <c r="LFM15" s="46"/>
      <c r="LFN15" s="46"/>
      <c r="LFO15" s="46"/>
      <c r="LFP15" s="46"/>
      <c r="LFQ15" s="46"/>
      <c r="LFR15" s="46"/>
      <c r="LFS15" s="46"/>
      <c r="LFT15" s="46"/>
      <c r="LFU15" s="46"/>
      <c r="LFV15" s="46"/>
      <c r="LFW15" s="46"/>
      <c r="LFX15" s="46"/>
      <c r="LFY15" s="46"/>
      <c r="LFZ15" s="46"/>
      <c r="LGA15" s="46"/>
      <c r="LGB15" s="46"/>
      <c r="LGC15" s="46"/>
      <c r="LGD15" s="46"/>
      <c r="LGE15" s="46"/>
      <c r="LGF15" s="46"/>
      <c r="LGG15" s="46"/>
      <c r="LGH15" s="46"/>
      <c r="LGI15" s="46"/>
      <c r="LGJ15" s="46"/>
      <c r="LGK15" s="46"/>
      <c r="LGL15" s="46"/>
      <c r="LGM15" s="46"/>
      <c r="LGN15" s="46"/>
      <c r="LGO15" s="46"/>
      <c r="LGP15" s="46"/>
      <c r="LGQ15" s="46"/>
      <c r="LGR15" s="46"/>
      <c r="LGS15" s="46"/>
      <c r="LGT15" s="46"/>
      <c r="LGU15" s="46"/>
      <c r="LGV15" s="46"/>
      <c r="LGW15" s="46"/>
      <c r="LGX15" s="46"/>
      <c r="LGY15" s="46"/>
      <c r="LGZ15" s="46"/>
      <c r="LHA15" s="46"/>
      <c r="LHB15" s="46"/>
      <c r="LHC15" s="46"/>
      <c r="LHD15" s="46"/>
      <c r="LHE15" s="46"/>
      <c r="LHF15" s="46"/>
      <c r="LHG15" s="46"/>
      <c r="LHH15" s="46"/>
      <c r="LHI15" s="46"/>
      <c r="LHJ15" s="46"/>
      <c r="LHK15" s="46"/>
      <c r="LHL15" s="46"/>
      <c r="LHM15" s="46"/>
      <c r="LHN15" s="46"/>
      <c r="LHO15" s="46"/>
      <c r="LHP15" s="46"/>
      <c r="LHQ15" s="46"/>
      <c r="LHR15" s="46"/>
      <c r="LHS15" s="46"/>
      <c r="LHT15" s="46"/>
      <c r="LHU15" s="46"/>
      <c r="LHV15" s="46"/>
      <c r="LHW15" s="46"/>
      <c r="LHX15" s="46"/>
      <c r="LHY15" s="46"/>
      <c r="LHZ15" s="46"/>
      <c r="LIA15" s="46"/>
      <c r="LIB15" s="46"/>
      <c r="LIC15" s="46"/>
      <c r="LID15" s="46"/>
      <c r="LIE15" s="46"/>
      <c r="LIF15" s="46"/>
      <c r="LIG15" s="46"/>
      <c r="LIH15" s="46"/>
      <c r="LII15" s="46"/>
      <c r="LIJ15" s="46"/>
      <c r="LIK15" s="46"/>
      <c r="LIL15" s="46"/>
      <c r="LIM15" s="46"/>
      <c r="LIN15" s="46"/>
      <c r="LIO15" s="46"/>
      <c r="LIP15" s="46"/>
      <c r="LIQ15" s="46"/>
      <c r="LIR15" s="46"/>
      <c r="LIS15" s="46"/>
      <c r="LIT15" s="46"/>
      <c r="LIU15" s="46"/>
      <c r="LIV15" s="46"/>
      <c r="LIW15" s="46"/>
      <c r="LIX15" s="46"/>
      <c r="LIY15" s="46"/>
      <c r="LIZ15" s="46"/>
      <c r="LJA15" s="46"/>
      <c r="LJB15" s="46"/>
      <c r="LJC15" s="46"/>
      <c r="LJD15" s="46"/>
      <c r="LJE15" s="46"/>
      <c r="LJF15" s="46"/>
      <c r="LJG15" s="46"/>
      <c r="LJH15" s="46"/>
      <c r="LJI15" s="46"/>
      <c r="LJJ15" s="46"/>
      <c r="LJK15" s="46"/>
      <c r="LJL15" s="46"/>
      <c r="LJM15" s="46"/>
      <c r="LJN15" s="46"/>
      <c r="LJO15" s="46"/>
      <c r="LJP15" s="46"/>
      <c r="LJQ15" s="46"/>
      <c r="LJR15" s="46"/>
      <c r="LJS15" s="46"/>
      <c r="LJT15" s="46"/>
      <c r="LJU15" s="46"/>
      <c r="LJV15" s="46"/>
      <c r="LJW15" s="46"/>
      <c r="LJX15" s="46"/>
      <c r="LJY15" s="46"/>
      <c r="LJZ15" s="46"/>
      <c r="LKA15" s="46"/>
      <c r="LKB15" s="46"/>
      <c r="LKC15" s="46"/>
      <c r="LKD15" s="46"/>
      <c r="LKE15" s="46"/>
      <c r="LKF15" s="46"/>
      <c r="LKG15" s="46"/>
      <c r="LKH15" s="46"/>
      <c r="LKI15" s="46"/>
      <c r="LKJ15" s="46"/>
      <c r="LKK15" s="46"/>
      <c r="LKL15" s="46"/>
      <c r="LKM15" s="46"/>
      <c r="LKN15" s="46"/>
      <c r="LKO15" s="46"/>
      <c r="LKP15" s="46"/>
      <c r="LKQ15" s="46"/>
      <c r="LKR15" s="46"/>
      <c r="LKS15" s="46"/>
      <c r="LKT15" s="46"/>
      <c r="LKU15" s="46"/>
      <c r="LKV15" s="46"/>
      <c r="LKW15" s="46"/>
      <c r="LKX15" s="46"/>
      <c r="LKY15" s="46"/>
      <c r="LKZ15" s="46"/>
      <c r="LLA15" s="46"/>
      <c r="LLB15" s="46"/>
      <c r="LLC15" s="46"/>
      <c r="LLD15" s="46"/>
      <c r="LLE15" s="46"/>
      <c r="LLF15" s="46"/>
      <c r="LLG15" s="46"/>
      <c r="LLH15" s="46"/>
      <c r="LLI15" s="46"/>
      <c r="LLJ15" s="46"/>
      <c r="LLK15" s="46"/>
      <c r="LLL15" s="46"/>
      <c r="LLM15" s="46"/>
      <c r="LLN15" s="46"/>
      <c r="LLO15" s="46"/>
      <c r="LLP15" s="46"/>
      <c r="LLQ15" s="46"/>
      <c r="LLR15" s="46"/>
      <c r="LLS15" s="46"/>
      <c r="LLT15" s="46"/>
      <c r="LLU15" s="46"/>
      <c r="LLV15" s="46"/>
      <c r="LLW15" s="46"/>
      <c r="LLX15" s="46"/>
      <c r="LLY15" s="46"/>
      <c r="LLZ15" s="46"/>
      <c r="LMA15" s="46"/>
      <c r="LMB15" s="46"/>
      <c r="LMC15" s="46"/>
      <c r="LMD15" s="46"/>
      <c r="LME15" s="46"/>
      <c r="LMF15" s="46"/>
      <c r="LMG15" s="46"/>
      <c r="LMH15" s="46"/>
      <c r="LMI15" s="46"/>
      <c r="LMJ15" s="46"/>
      <c r="LMK15" s="46"/>
      <c r="LML15" s="46"/>
      <c r="LMM15" s="46"/>
      <c r="LMN15" s="46"/>
      <c r="LMO15" s="46"/>
      <c r="LMP15" s="46"/>
      <c r="LMQ15" s="46"/>
      <c r="LMR15" s="46"/>
      <c r="LMS15" s="46"/>
      <c r="LMT15" s="46"/>
      <c r="LMU15" s="46"/>
      <c r="LMV15" s="46"/>
      <c r="LMW15" s="46"/>
      <c r="LMX15" s="46"/>
      <c r="LMY15" s="46"/>
      <c r="LMZ15" s="46"/>
      <c r="LNA15" s="46"/>
      <c r="LNB15" s="46"/>
      <c r="LNC15" s="46"/>
      <c r="LND15" s="46"/>
      <c r="LNE15" s="46"/>
      <c r="LNF15" s="46"/>
      <c r="LNG15" s="46"/>
      <c r="LNH15" s="46"/>
      <c r="LNI15" s="46"/>
      <c r="LNJ15" s="46"/>
      <c r="LNK15" s="46"/>
      <c r="LNL15" s="46"/>
      <c r="LNM15" s="46"/>
      <c r="LNN15" s="46"/>
      <c r="LNO15" s="46"/>
      <c r="LNP15" s="46"/>
      <c r="LNQ15" s="46"/>
      <c r="LNR15" s="46"/>
      <c r="LNS15" s="46"/>
      <c r="LNT15" s="46"/>
      <c r="LNU15" s="46"/>
      <c r="LNV15" s="46"/>
      <c r="LNW15" s="46"/>
      <c r="LNX15" s="46"/>
      <c r="LNY15" s="46"/>
      <c r="LNZ15" s="46"/>
      <c r="LOA15" s="46"/>
      <c r="LOB15" s="46"/>
      <c r="LOC15" s="46"/>
      <c r="LOD15" s="46"/>
      <c r="LOE15" s="46"/>
      <c r="LOF15" s="46"/>
      <c r="LOG15" s="46"/>
      <c r="LOH15" s="46"/>
      <c r="LOI15" s="46"/>
      <c r="LOJ15" s="46"/>
      <c r="LOK15" s="46"/>
      <c r="LOL15" s="46"/>
      <c r="LOM15" s="46"/>
      <c r="LON15" s="46"/>
      <c r="LOO15" s="46"/>
      <c r="LOP15" s="46"/>
      <c r="LOQ15" s="46"/>
      <c r="LOR15" s="46"/>
      <c r="LOS15" s="46"/>
      <c r="LOT15" s="46"/>
      <c r="LOU15" s="46"/>
      <c r="LOV15" s="46"/>
      <c r="LOW15" s="46"/>
      <c r="LOX15" s="46"/>
      <c r="LOY15" s="46"/>
      <c r="LOZ15" s="46"/>
      <c r="LPA15" s="46"/>
      <c r="LPB15" s="46"/>
      <c r="LPC15" s="46"/>
      <c r="LPD15" s="46"/>
      <c r="LPE15" s="46"/>
      <c r="LPF15" s="46"/>
      <c r="LPG15" s="46"/>
      <c r="LPH15" s="46"/>
      <c r="LPI15" s="46"/>
      <c r="LPJ15" s="46"/>
      <c r="LPK15" s="46"/>
      <c r="LPL15" s="46"/>
      <c r="LPM15" s="46"/>
      <c r="LPN15" s="46"/>
      <c r="LPO15" s="46"/>
      <c r="LPP15" s="46"/>
      <c r="LPQ15" s="46"/>
      <c r="LPR15" s="46"/>
      <c r="LPS15" s="46"/>
      <c r="LPT15" s="46"/>
      <c r="LPU15" s="46"/>
      <c r="LPV15" s="46"/>
      <c r="LPW15" s="46"/>
      <c r="LPX15" s="46"/>
      <c r="LPY15" s="46"/>
      <c r="LPZ15" s="46"/>
      <c r="LQA15" s="46"/>
      <c r="LQB15" s="46"/>
      <c r="LQC15" s="46"/>
      <c r="LQD15" s="46"/>
      <c r="LQE15" s="46"/>
      <c r="LQF15" s="46"/>
      <c r="LQG15" s="46"/>
      <c r="LQH15" s="46"/>
      <c r="LQI15" s="46"/>
      <c r="LQJ15" s="46"/>
      <c r="LQK15" s="46"/>
      <c r="LQL15" s="46"/>
      <c r="LQM15" s="46"/>
      <c r="LQN15" s="46"/>
      <c r="LQO15" s="46"/>
      <c r="LQP15" s="46"/>
      <c r="LQQ15" s="46"/>
      <c r="LQR15" s="46"/>
      <c r="LQS15" s="46"/>
      <c r="LQT15" s="46"/>
      <c r="LQU15" s="46"/>
      <c r="LQV15" s="46"/>
      <c r="LQW15" s="46"/>
      <c r="LQX15" s="46"/>
      <c r="LQY15" s="46"/>
      <c r="LQZ15" s="46"/>
      <c r="LRA15" s="46"/>
      <c r="LRB15" s="46"/>
      <c r="LRC15" s="46"/>
      <c r="LRD15" s="46"/>
      <c r="LRE15" s="46"/>
      <c r="LRF15" s="46"/>
      <c r="LRG15" s="46"/>
      <c r="LRH15" s="46"/>
      <c r="LRI15" s="46"/>
      <c r="LRJ15" s="46"/>
      <c r="LRK15" s="46"/>
      <c r="LRL15" s="46"/>
      <c r="LRM15" s="46"/>
      <c r="LRN15" s="46"/>
      <c r="LRO15" s="46"/>
      <c r="LRP15" s="46"/>
      <c r="LRQ15" s="46"/>
      <c r="LRR15" s="46"/>
      <c r="LRS15" s="46"/>
      <c r="LRT15" s="46"/>
      <c r="LRU15" s="46"/>
      <c r="LRV15" s="46"/>
      <c r="LRW15" s="46"/>
      <c r="LRX15" s="46"/>
      <c r="LRY15" s="46"/>
      <c r="LRZ15" s="46"/>
      <c r="LSA15" s="46"/>
      <c r="LSB15" s="46"/>
      <c r="LSC15" s="46"/>
      <c r="LSD15" s="46"/>
      <c r="LSE15" s="46"/>
      <c r="LSF15" s="46"/>
      <c r="LSG15" s="46"/>
      <c r="LSH15" s="46"/>
      <c r="LSI15" s="46"/>
      <c r="LSJ15" s="46"/>
      <c r="LSK15" s="46"/>
      <c r="LSL15" s="46"/>
      <c r="LSM15" s="46"/>
      <c r="LSN15" s="46"/>
      <c r="LSO15" s="46"/>
      <c r="LSP15" s="46"/>
      <c r="LSQ15" s="46"/>
      <c r="LSR15" s="46"/>
      <c r="LSS15" s="46"/>
      <c r="LST15" s="46"/>
      <c r="LSU15" s="46"/>
      <c r="LSV15" s="46"/>
      <c r="LSW15" s="46"/>
      <c r="LSX15" s="46"/>
      <c r="LSY15" s="46"/>
      <c r="LSZ15" s="46"/>
      <c r="LTA15" s="46"/>
      <c r="LTB15" s="46"/>
      <c r="LTC15" s="46"/>
      <c r="LTD15" s="46"/>
      <c r="LTE15" s="46"/>
      <c r="LTF15" s="46"/>
      <c r="LTG15" s="46"/>
      <c r="LTH15" s="46"/>
      <c r="LTI15" s="46"/>
      <c r="LTJ15" s="46"/>
      <c r="LTK15" s="46"/>
      <c r="LTL15" s="46"/>
      <c r="LTM15" s="46"/>
      <c r="LTN15" s="46"/>
      <c r="LTO15" s="46"/>
      <c r="LTP15" s="46"/>
      <c r="LTQ15" s="46"/>
      <c r="LTR15" s="46"/>
      <c r="LTS15" s="46"/>
      <c r="LTT15" s="46"/>
      <c r="LTU15" s="46"/>
      <c r="LTV15" s="46"/>
      <c r="LTW15" s="46"/>
      <c r="LTX15" s="46"/>
      <c r="LTY15" s="46"/>
      <c r="LTZ15" s="46"/>
      <c r="LUA15" s="46"/>
      <c r="LUB15" s="46"/>
      <c r="LUC15" s="46"/>
      <c r="LUD15" s="46"/>
      <c r="LUE15" s="46"/>
      <c r="LUF15" s="46"/>
      <c r="LUG15" s="46"/>
      <c r="LUH15" s="46"/>
      <c r="LUI15" s="46"/>
      <c r="LUJ15" s="46"/>
      <c r="LUK15" s="46"/>
      <c r="LUL15" s="46"/>
      <c r="LUM15" s="46"/>
      <c r="LUN15" s="46"/>
      <c r="LUO15" s="46"/>
      <c r="LUP15" s="46"/>
      <c r="LUQ15" s="46"/>
      <c r="LUR15" s="46"/>
      <c r="LUS15" s="46"/>
      <c r="LUT15" s="46"/>
      <c r="LUU15" s="46"/>
      <c r="LUV15" s="46"/>
      <c r="LUW15" s="46"/>
      <c r="LUX15" s="46"/>
      <c r="LUY15" s="46"/>
      <c r="LUZ15" s="46"/>
      <c r="LVA15" s="46"/>
      <c r="LVB15" s="46"/>
      <c r="LVC15" s="46"/>
      <c r="LVD15" s="46"/>
      <c r="LVE15" s="46"/>
      <c r="LVF15" s="46"/>
      <c r="LVG15" s="46"/>
      <c r="LVH15" s="46"/>
      <c r="LVI15" s="46"/>
      <c r="LVJ15" s="46"/>
      <c r="LVK15" s="46"/>
      <c r="LVL15" s="46"/>
      <c r="LVM15" s="46"/>
      <c r="LVN15" s="46"/>
      <c r="LVO15" s="46"/>
      <c r="LVP15" s="46"/>
      <c r="LVQ15" s="46"/>
      <c r="LVR15" s="46"/>
      <c r="LVS15" s="46"/>
      <c r="LVT15" s="46"/>
      <c r="LVU15" s="46"/>
      <c r="LVV15" s="46"/>
      <c r="LVW15" s="46"/>
      <c r="LVX15" s="46"/>
      <c r="LVY15" s="46"/>
      <c r="LVZ15" s="46"/>
      <c r="LWA15" s="46"/>
      <c r="LWB15" s="46"/>
      <c r="LWC15" s="46"/>
      <c r="LWD15" s="46"/>
      <c r="LWE15" s="46"/>
      <c r="LWF15" s="46"/>
      <c r="LWG15" s="46"/>
      <c r="LWH15" s="46"/>
      <c r="LWI15" s="46"/>
      <c r="LWJ15" s="46"/>
      <c r="LWK15" s="46"/>
      <c r="LWL15" s="46"/>
      <c r="LWM15" s="46"/>
      <c r="LWN15" s="46"/>
      <c r="LWO15" s="46"/>
      <c r="LWP15" s="46"/>
      <c r="LWQ15" s="46"/>
      <c r="LWR15" s="46"/>
      <c r="LWS15" s="46"/>
      <c r="LWT15" s="46"/>
      <c r="LWU15" s="46"/>
      <c r="LWV15" s="46"/>
      <c r="LWW15" s="46"/>
      <c r="LWX15" s="46"/>
      <c r="LWY15" s="46"/>
      <c r="LWZ15" s="46"/>
      <c r="LXA15" s="46"/>
      <c r="LXB15" s="46"/>
      <c r="LXC15" s="46"/>
      <c r="LXD15" s="46"/>
      <c r="LXE15" s="46"/>
      <c r="LXF15" s="46"/>
      <c r="LXG15" s="46"/>
      <c r="LXH15" s="46"/>
      <c r="LXI15" s="46"/>
      <c r="LXJ15" s="46"/>
      <c r="LXK15" s="46"/>
      <c r="LXL15" s="46"/>
      <c r="LXM15" s="46"/>
      <c r="LXN15" s="46"/>
      <c r="LXO15" s="46"/>
      <c r="LXP15" s="46"/>
      <c r="LXQ15" s="46"/>
      <c r="LXR15" s="46"/>
      <c r="LXS15" s="46"/>
      <c r="LXT15" s="46"/>
      <c r="LXU15" s="46"/>
      <c r="LXV15" s="46"/>
      <c r="LXW15" s="46"/>
      <c r="LXX15" s="46"/>
      <c r="LXY15" s="46"/>
      <c r="LXZ15" s="46"/>
      <c r="LYA15" s="46"/>
      <c r="LYB15" s="46"/>
      <c r="LYC15" s="46"/>
      <c r="LYD15" s="46"/>
      <c r="LYE15" s="46"/>
      <c r="LYF15" s="46"/>
      <c r="LYG15" s="46"/>
      <c r="LYH15" s="46"/>
      <c r="LYI15" s="46"/>
      <c r="LYJ15" s="46"/>
      <c r="LYK15" s="46"/>
      <c r="LYL15" s="46"/>
      <c r="LYM15" s="46"/>
      <c r="LYN15" s="46"/>
      <c r="LYO15" s="46"/>
      <c r="LYP15" s="46"/>
      <c r="LYQ15" s="46"/>
      <c r="LYR15" s="46"/>
      <c r="LYS15" s="46"/>
      <c r="LYT15" s="46"/>
      <c r="LYU15" s="46"/>
      <c r="LYV15" s="46"/>
      <c r="LYW15" s="46"/>
      <c r="LYX15" s="46"/>
      <c r="LYY15" s="46"/>
      <c r="LYZ15" s="46"/>
      <c r="LZA15" s="46"/>
      <c r="LZB15" s="46"/>
      <c r="LZC15" s="46"/>
      <c r="LZD15" s="46"/>
      <c r="LZE15" s="46"/>
      <c r="LZF15" s="46"/>
      <c r="LZG15" s="46"/>
      <c r="LZH15" s="46"/>
      <c r="LZI15" s="46"/>
      <c r="LZJ15" s="46"/>
      <c r="LZK15" s="46"/>
      <c r="LZL15" s="46"/>
      <c r="LZM15" s="46"/>
      <c r="LZN15" s="46"/>
      <c r="LZO15" s="46"/>
      <c r="LZP15" s="46"/>
      <c r="LZQ15" s="46"/>
      <c r="LZR15" s="46"/>
      <c r="LZS15" s="46"/>
      <c r="LZT15" s="46"/>
      <c r="LZU15" s="46"/>
      <c r="LZV15" s="46"/>
      <c r="LZW15" s="46"/>
      <c r="LZX15" s="46"/>
      <c r="LZY15" s="46"/>
      <c r="LZZ15" s="46"/>
      <c r="MAA15" s="46"/>
      <c r="MAB15" s="46"/>
      <c r="MAC15" s="46"/>
      <c r="MAD15" s="46"/>
      <c r="MAE15" s="46"/>
      <c r="MAF15" s="46"/>
      <c r="MAG15" s="46"/>
      <c r="MAH15" s="46"/>
      <c r="MAI15" s="46"/>
      <c r="MAJ15" s="46"/>
      <c r="MAK15" s="46"/>
      <c r="MAL15" s="46"/>
      <c r="MAM15" s="46"/>
      <c r="MAN15" s="46"/>
      <c r="MAO15" s="46"/>
      <c r="MAP15" s="46"/>
      <c r="MAQ15" s="46"/>
      <c r="MAR15" s="46"/>
      <c r="MAS15" s="46"/>
      <c r="MAT15" s="46"/>
      <c r="MAU15" s="46"/>
      <c r="MAV15" s="46"/>
      <c r="MAW15" s="46"/>
      <c r="MAX15" s="46"/>
      <c r="MAY15" s="46"/>
      <c r="MAZ15" s="46"/>
      <c r="MBA15" s="46"/>
      <c r="MBB15" s="46"/>
      <c r="MBC15" s="46"/>
      <c r="MBD15" s="46"/>
      <c r="MBE15" s="46"/>
      <c r="MBF15" s="46"/>
      <c r="MBG15" s="46"/>
      <c r="MBH15" s="46"/>
      <c r="MBI15" s="46"/>
      <c r="MBJ15" s="46"/>
      <c r="MBK15" s="46"/>
      <c r="MBL15" s="46"/>
      <c r="MBM15" s="46"/>
      <c r="MBN15" s="46"/>
      <c r="MBO15" s="46"/>
      <c r="MBP15" s="46"/>
      <c r="MBQ15" s="46"/>
      <c r="MBR15" s="46"/>
      <c r="MBS15" s="46"/>
      <c r="MBT15" s="46"/>
      <c r="MBU15" s="46"/>
      <c r="MBV15" s="46"/>
      <c r="MBW15" s="46"/>
      <c r="MBX15" s="46"/>
      <c r="MBY15" s="46"/>
      <c r="MBZ15" s="46"/>
      <c r="MCA15" s="46"/>
      <c r="MCB15" s="46"/>
      <c r="MCC15" s="46"/>
      <c r="MCD15" s="46"/>
      <c r="MCE15" s="46"/>
      <c r="MCF15" s="46"/>
      <c r="MCG15" s="46"/>
      <c r="MCH15" s="46"/>
      <c r="MCI15" s="46"/>
      <c r="MCJ15" s="46"/>
      <c r="MCK15" s="46"/>
      <c r="MCL15" s="46"/>
      <c r="MCM15" s="46"/>
      <c r="MCN15" s="46"/>
      <c r="MCO15" s="46"/>
      <c r="MCP15" s="46"/>
      <c r="MCQ15" s="46"/>
      <c r="MCR15" s="46"/>
      <c r="MCS15" s="46"/>
      <c r="MCT15" s="46"/>
      <c r="MCU15" s="46"/>
      <c r="MCV15" s="46"/>
      <c r="MCW15" s="46"/>
      <c r="MCX15" s="46"/>
      <c r="MCY15" s="46"/>
      <c r="MCZ15" s="46"/>
      <c r="MDA15" s="46"/>
      <c r="MDB15" s="46"/>
      <c r="MDC15" s="46"/>
      <c r="MDD15" s="46"/>
      <c r="MDE15" s="46"/>
      <c r="MDF15" s="46"/>
      <c r="MDG15" s="46"/>
      <c r="MDH15" s="46"/>
      <c r="MDI15" s="46"/>
      <c r="MDJ15" s="46"/>
      <c r="MDK15" s="46"/>
      <c r="MDL15" s="46"/>
      <c r="MDM15" s="46"/>
      <c r="MDN15" s="46"/>
      <c r="MDO15" s="46"/>
      <c r="MDP15" s="46"/>
      <c r="MDQ15" s="46"/>
      <c r="MDR15" s="46"/>
      <c r="MDS15" s="46"/>
      <c r="MDT15" s="46"/>
      <c r="MDU15" s="46"/>
      <c r="MDV15" s="46"/>
      <c r="MDW15" s="46"/>
      <c r="MDX15" s="46"/>
      <c r="MDY15" s="46"/>
      <c r="MDZ15" s="46"/>
      <c r="MEA15" s="46"/>
      <c r="MEB15" s="46"/>
      <c r="MEC15" s="46"/>
      <c r="MED15" s="46"/>
      <c r="MEE15" s="46"/>
      <c r="MEF15" s="46"/>
      <c r="MEG15" s="46"/>
      <c r="MEH15" s="46"/>
      <c r="MEI15" s="46"/>
      <c r="MEJ15" s="46"/>
      <c r="MEK15" s="46"/>
      <c r="MEL15" s="46"/>
      <c r="MEM15" s="46"/>
      <c r="MEN15" s="46"/>
      <c r="MEO15" s="46"/>
      <c r="MEP15" s="46"/>
      <c r="MEQ15" s="46"/>
      <c r="MER15" s="46"/>
      <c r="MES15" s="46"/>
      <c r="MET15" s="46"/>
      <c r="MEU15" s="46"/>
      <c r="MEV15" s="46"/>
      <c r="MEW15" s="46"/>
      <c r="MEX15" s="46"/>
      <c r="MEY15" s="46"/>
      <c r="MEZ15" s="46"/>
      <c r="MFA15" s="46"/>
      <c r="MFB15" s="46"/>
      <c r="MFC15" s="46"/>
      <c r="MFD15" s="46"/>
      <c r="MFE15" s="46"/>
      <c r="MFF15" s="46"/>
      <c r="MFG15" s="46"/>
      <c r="MFH15" s="46"/>
      <c r="MFI15" s="46"/>
      <c r="MFJ15" s="46"/>
      <c r="MFK15" s="46"/>
      <c r="MFL15" s="46"/>
      <c r="MFM15" s="46"/>
      <c r="MFN15" s="46"/>
      <c r="MFO15" s="46"/>
      <c r="MFP15" s="46"/>
      <c r="MFQ15" s="46"/>
      <c r="MFR15" s="46"/>
      <c r="MFS15" s="46"/>
      <c r="MFT15" s="46"/>
      <c r="MFU15" s="46"/>
      <c r="MFV15" s="46"/>
      <c r="MFW15" s="46"/>
      <c r="MFX15" s="46"/>
      <c r="MFY15" s="46"/>
      <c r="MFZ15" s="46"/>
      <c r="MGA15" s="46"/>
      <c r="MGB15" s="46"/>
      <c r="MGC15" s="46"/>
      <c r="MGD15" s="46"/>
      <c r="MGE15" s="46"/>
      <c r="MGF15" s="46"/>
      <c r="MGG15" s="46"/>
      <c r="MGH15" s="46"/>
      <c r="MGI15" s="46"/>
      <c r="MGJ15" s="46"/>
      <c r="MGK15" s="46"/>
      <c r="MGL15" s="46"/>
      <c r="MGM15" s="46"/>
      <c r="MGN15" s="46"/>
      <c r="MGO15" s="46"/>
      <c r="MGP15" s="46"/>
      <c r="MGQ15" s="46"/>
      <c r="MGR15" s="46"/>
      <c r="MGS15" s="46"/>
      <c r="MGT15" s="46"/>
      <c r="MGU15" s="46"/>
      <c r="MGV15" s="46"/>
      <c r="MGW15" s="46"/>
      <c r="MGX15" s="46"/>
      <c r="MGY15" s="46"/>
      <c r="MGZ15" s="46"/>
      <c r="MHA15" s="46"/>
      <c r="MHB15" s="46"/>
      <c r="MHC15" s="46"/>
      <c r="MHD15" s="46"/>
      <c r="MHE15" s="46"/>
      <c r="MHF15" s="46"/>
      <c r="MHG15" s="46"/>
      <c r="MHH15" s="46"/>
      <c r="MHI15" s="46"/>
      <c r="MHJ15" s="46"/>
      <c r="MHK15" s="46"/>
      <c r="MHL15" s="46"/>
      <c r="MHM15" s="46"/>
      <c r="MHN15" s="46"/>
      <c r="MHO15" s="46"/>
      <c r="MHP15" s="46"/>
      <c r="MHQ15" s="46"/>
      <c r="MHR15" s="46"/>
      <c r="MHS15" s="46"/>
      <c r="MHT15" s="46"/>
      <c r="MHU15" s="46"/>
      <c r="MHV15" s="46"/>
      <c r="MHW15" s="46"/>
      <c r="MHX15" s="46"/>
      <c r="MHY15" s="46"/>
      <c r="MHZ15" s="46"/>
      <c r="MIA15" s="46"/>
      <c r="MIB15" s="46"/>
      <c r="MIC15" s="46"/>
      <c r="MID15" s="46"/>
      <c r="MIE15" s="46"/>
      <c r="MIF15" s="46"/>
      <c r="MIG15" s="46"/>
      <c r="MIH15" s="46"/>
      <c r="MII15" s="46"/>
      <c r="MIJ15" s="46"/>
      <c r="MIK15" s="46"/>
      <c r="MIL15" s="46"/>
      <c r="MIM15" s="46"/>
      <c r="MIN15" s="46"/>
      <c r="MIO15" s="46"/>
      <c r="MIP15" s="46"/>
      <c r="MIQ15" s="46"/>
      <c r="MIR15" s="46"/>
      <c r="MIS15" s="46"/>
      <c r="MIT15" s="46"/>
      <c r="MIU15" s="46"/>
      <c r="MIV15" s="46"/>
      <c r="MIW15" s="46"/>
      <c r="MIX15" s="46"/>
      <c r="MIY15" s="46"/>
      <c r="MIZ15" s="46"/>
      <c r="MJA15" s="46"/>
      <c r="MJB15" s="46"/>
      <c r="MJC15" s="46"/>
      <c r="MJD15" s="46"/>
      <c r="MJE15" s="46"/>
      <c r="MJF15" s="46"/>
      <c r="MJG15" s="46"/>
      <c r="MJH15" s="46"/>
      <c r="MJI15" s="46"/>
      <c r="MJJ15" s="46"/>
      <c r="MJK15" s="46"/>
      <c r="MJL15" s="46"/>
      <c r="MJM15" s="46"/>
      <c r="MJN15" s="46"/>
      <c r="MJO15" s="46"/>
      <c r="MJP15" s="46"/>
      <c r="MJQ15" s="46"/>
      <c r="MJR15" s="46"/>
      <c r="MJS15" s="46"/>
      <c r="MJT15" s="46"/>
      <c r="MJU15" s="46"/>
      <c r="MJV15" s="46"/>
      <c r="MJW15" s="46"/>
      <c r="MJX15" s="46"/>
      <c r="MJY15" s="46"/>
      <c r="MJZ15" s="46"/>
      <c r="MKA15" s="46"/>
      <c r="MKB15" s="46"/>
      <c r="MKC15" s="46"/>
      <c r="MKD15" s="46"/>
      <c r="MKE15" s="46"/>
      <c r="MKF15" s="46"/>
      <c r="MKG15" s="46"/>
      <c r="MKH15" s="46"/>
      <c r="MKI15" s="46"/>
      <c r="MKJ15" s="46"/>
      <c r="MKK15" s="46"/>
      <c r="MKL15" s="46"/>
      <c r="MKM15" s="46"/>
      <c r="MKN15" s="46"/>
      <c r="MKO15" s="46"/>
      <c r="MKP15" s="46"/>
      <c r="MKQ15" s="46"/>
      <c r="MKR15" s="46"/>
      <c r="MKS15" s="46"/>
      <c r="MKT15" s="46"/>
      <c r="MKU15" s="46"/>
      <c r="MKV15" s="46"/>
      <c r="MKW15" s="46"/>
      <c r="MKX15" s="46"/>
      <c r="MKY15" s="46"/>
      <c r="MKZ15" s="46"/>
      <c r="MLA15" s="46"/>
      <c r="MLB15" s="46"/>
      <c r="MLC15" s="46"/>
      <c r="MLD15" s="46"/>
      <c r="MLE15" s="46"/>
      <c r="MLF15" s="46"/>
      <c r="MLG15" s="46"/>
      <c r="MLH15" s="46"/>
      <c r="MLI15" s="46"/>
      <c r="MLJ15" s="46"/>
      <c r="MLK15" s="46"/>
      <c r="MLL15" s="46"/>
      <c r="MLM15" s="46"/>
      <c r="MLN15" s="46"/>
      <c r="MLO15" s="46"/>
      <c r="MLP15" s="46"/>
      <c r="MLQ15" s="46"/>
      <c r="MLR15" s="46"/>
      <c r="MLS15" s="46"/>
      <c r="MLT15" s="46"/>
      <c r="MLU15" s="46"/>
      <c r="MLV15" s="46"/>
      <c r="MLW15" s="46"/>
      <c r="MLX15" s="46"/>
      <c r="MLY15" s="46"/>
      <c r="MLZ15" s="46"/>
      <c r="MMA15" s="46"/>
      <c r="MMB15" s="46"/>
      <c r="MMC15" s="46"/>
      <c r="MMD15" s="46"/>
      <c r="MME15" s="46"/>
      <c r="MMF15" s="46"/>
      <c r="MMG15" s="46"/>
      <c r="MMH15" s="46"/>
      <c r="MMI15" s="46"/>
      <c r="MMJ15" s="46"/>
      <c r="MMK15" s="46"/>
      <c r="MML15" s="46"/>
      <c r="MMM15" s="46"/>
      <c r="MMN15" s="46"/>
      <c r="MMO15" s="46"/>
      <c r="MMP15" s="46"/>
      <c r="MMQ15" s="46"/>
      <c r="MMR15" s="46"/>
      <c r="MMS15" s="46"/>
      <c r="MMT15" s="46"/>
      <c r="MMU15" s="46"/>
      <c r="MMV15" s="46"/>
      <c r="MMW15" s="46"/>
      <c r="MMX15" s="46"/>
      <c r="MMY15" s="46"/>
      <c r="MMZ15" s="46"/>
      <c r="MNA15" s="46"/>
      <c r="MNB15" s="46"/>
      <c r="MNC15" s="46"/>
      <c r="MND15" s="46"/>
      <c r="MNE15" s="46"/>
      <c r="MNF15" s="46"/>
      <c r="MNG15" s="46"/>
      <c r="MNH15" s="46"/>
      <c r="MNI15" s="46"/>
      <c r="MNJ15" s="46"/>
      <c r="MNK15" s="46"/>
      <c r="MNL15" s="46"/>
      <c r="MNM15" s="46"/>
      <c r="MNN15" s="46"/>
      <c r="MNO15" s="46"/>
      <c r="MNP15" s="46"/>
      <c r="MNQ15" s="46"/>
      <c r="MNR15" s="46"/>
      <c r="MNS15" s="46"/>
      <c r="MNT15" s="46"/>
      <c r="MNU15" s="46"/>
      <c r="MNV15" s="46"/>
      <c r="MNW15" s="46"/>
      <c r="MNX15" s="46"/>
      <c r="MNY15" s="46"/>
      <c r="MNZ15" s="46"/>
      <c r="MOA15" s="46"/>
      <c r="MOB15" s="46"/>
      <c r="MOC15" s="46"/>
      <c r="MOD15" s="46"/>
      <c r="MOE15" s="46"/>
      <c r="MOF15" s="46"/>
      <c r="MOG15" s="46"/>
      <c r="MOH15" s="46"/>
      <c r="MOI15" s="46"/>
      <c r="MOJ15" s="46"/>
      <c r="MOK15" s="46"/>
      <c r="MOL15" s="46"/>
      <c r="MOM15" s="46"/>
      <c r="MON15" s="46"/>
      <c r="MOO15" s="46"/>
      <c r="MOP15" s="46"/>
      <c r="MOQ15" s="46"/>
      <c r="MOR15" s="46"/>
      <c r="MOS15" s="46"/>
      <c r="MOT15" s="46"/>
      <c r="MOU15" s="46"/>
      <c r="MOV15" s="46"/>
      <c r="MOW15" s="46"/>
      <c r="MOX15" s="46"/>
      <c r="MOY15" s="46"/>
      <c r="MOZ15" s="46"/>
      <c r="MPA15" s="46"/>
      <c r="MPB15" s="46"/>
      <c r="MPC15" s="46"/>
      <c r="MPD15" s="46"/>
      <c r="MPE15" s="46"/>
      <c r="MPF15" s="46"/>
      <c r="MPG15" s="46"/>
      <c r="MPH15" s="46"/>
      <c r="MPI15" s="46"/>
      <c r="MPJ15" s="46"/>
      <c r="MPK15" s="46"/>
      <c r="MPL15" s="46"/>
      <c r="MPM15" s="46"/>
      <c r="MPN15" s="46"/>
      <c r="MPO15" s="46"/>
      <c r="MPP15" s="46"/>
      <c r="MPQ15" s="46"/>
      <c r="MPR15" s="46"/>
      <c r="MPS15" s="46"/>
      <c r="MPT15" s="46"/>
      <c r="MPU15" s="46"/>
      <c r="MPV15" s="46"/>
      <c r="MPW15" s="46"/>
      <c r="MPX15" s="46"/>
      <c r="MPY15" s="46"/>
      <c r="MPZ15" s="46"/>
      <c r="MQA15" s="46"/>
      <c r="MQB15" s="46"/>
      <c r="MQC15" s="46"/>
      <c r="MQD15" s="46"/>
      <c r="MQE15" s="46"/>
      <c r="MQF15" s="46"/>
      <c r="MQG15" s="46"/>
      <c r="MQH15" s="46"/>
      <c r="MQI15" s="46"/>
      <c r="MQJ15" s="46"/>
      <c r="MQK15" s="46"/>
      <c r="MQL15" s="46"/>
      <c r="MQM15" s="46"/>
      <c r="MQN15" s="46"/>
      <c r="MQO15" s="46"/>
      <c r="MQP15" s="46"/>
      <c r="MQQ15" s="46"/>
      <c r="MQR15" s="46"/>
      <c r="MQS15" s="46"/>
      <c r="MQT15" s="46"/>
      <c r="MQU15" s="46"/>
      <c r="MQV15" s="46"/>
      <c r="MQW15" s="46"/>
      <c r="MQX15" s="46"/>
      <c r="MQY15" s="46"/>
      <c r="MQZ15" s="46"/>
      <c r="MRA15" s="46"/>
      <c r="MRB15" s="46"/>
      <c r="MRC15" s="46"/>
      <c r="MRD15" s="46"/>
      <c r="MRE15" s="46"/>
      <c r="MRF15" s="46"/>
      <c r="MRG15" s="46"/>
      <c r="MRH15" s="46"/>
      <c r="MRI15" s="46"/>
      <c r="MRJ15" s="46"/>
      <c r="MRK15" s="46"/>
      <c r="MRL15" s="46"/>
      <c r="MRM15" s="46"/>
      <c r="MRN15" s="46"/>
      <c r="MRO15" s="46"/>
      <c r="MRP15" s="46"/>
      <c r="MRQ15" s="46"/>
      <c r="MRR15" s="46"/>
      <c r="MRS15" s="46"/>
      <c r="MRT15" s="46"/>
      <c r="MRU15" s="46"/>
      <c r="MRV15" s="46"/>
      <c r="MRW15" s="46"/>
      <c r="MRX15" s="46"/>
      <c r="MRY15" s="46"/>
      <c r="MRZ15" s="46"/>
      <c r="MSA15" s="46"/>
      <c r="MSB15" s="46"/>
      <c r="MSC15" s="46"/>
      <c r="MSD15" s="46"/>
      <c r="MSE15" s="46"/>
      <c r="MSF15" s="46"/>
      <c r="MSG15" s="46"/>
      <c r="MSH15" s="46"/>
      <c r="MSI15" s="46"/>
      <c r="MSJ15" s="46"/>
      <c r="MSK15" s="46"/>
      <c r="MSL15" s="46"/>
      <c r="MSM15" s="46"/>
      <c r="MSN15" s="46"/>
      <c r="MSO15" s="46"/>
      <c r="MSP15" s="46"/>
      <c r="MSQ15" s="46"/>
      <c r="MSR15" s="46"/>
      <c r="MSS15" s="46"/>
      <c r="MST15" s="46"/>
      <c r="MSU15" s="46"/>
      <c r="MSV15" s="46"/>
      <c r="MSW15" s="46"/>
      <c r="MSX15" s="46"/>
      <c r="MSY15" s="46"/>
      <c r="MSZ15" s="46"/>
      <c r="MTA15" s="46"/>
      <c r="MTB15" s="46"/>
      <c r="MTC15" s="46"/>
      <c r="MTD15" s="46"/>
      <c r="MTE15" s="46"/>
      <c r="MTF15" s="46"/>
      <c r="MTG15" s="46"/>
      <c r="MTH15" s="46"/>
      <c r="MTI15" s="46"/>
      <c r="MTJ15" s="46"/>
      <c r="MTK15" s="46"/>
      <c r="MTL15" s="46"/>
      <c r="MTM15" s="46"/>
      <c r="MTN15" s="46"/>
      <c r="MTO15" s="46"/>
      <c r="MTP15" s="46"/>
      <c r="MTQ15" s="46"/>
      <c r="MTR15" s="46"/>
      <c r="MTS15" s="46"/>
      <c r="MTT15" s="46"/>
      <c r="MTU15" s="46"/>
      <c r="MTV15" s="46"/>
      <c r="MTW15" s="46"/>
      <c r="MTX15" s="46"/>
      <c r="MTY15" s="46"/>
      <c r="MTZ15" s="46"/>
      <c r="MUA15" s="46"/>
      <c r="MUB15" s="46"/>
      <c r="MUC15" s="46"/>
      <c r="MUD15" s="46"/>
      <c r="MUE15" s="46"/>
      <c r="MUF15" s="46"/>
      <c r="MUG15" s="46"/>
      <c r="MUH15" s="46"/>
      <c r="MUI15" s="46"/>
      <c r="MUJ15" s="46"/>
      <c r="MUK15" s="46"/>
      <c r="MUL15" s="46"/>
      <c r="MUM15" s="46"/>
      <c r="MUN15" s="46"/>
      <c r="MUO15" s="46"/>
      <c r="MUP15" s="46"/>
      <c r="MUQ15" s="46"/>
      <c r="MUR15" s="46"/>
      <c r="MUS15" s="46"/>
      <c r="MUT15" s="46"/>
      <c r="MUU15" s="46"/>
      <c r="MUV15" s="46"/>
      <c r="MUW15" s="46"/>
      <c r="MUX15" s="46"/>
      <c r="MUY15" s="46"/>
      <c r="MUZ15" s="46"/>
      <c r="MVA15" s="46"/>
      <c r="MVB15" s="46"/>
      <c r="MVC15" s="46"/>
      <c r="MVD15" s="46"/>
      <c r="MVE15" s="46"/>
      <c r="MVF15" s="46"/>
      <c r="MVG15" s="46"/>
      <c r="MVH15" s="46"/>
      <c r="MVI15" s="46"/>
      <c r="MVJ15" s="46"/>
      <c r="MVK15" s="46"/>
      <c r="MVL15" s="46"/>
      <c r="MVM15" s="46"/>
      <c r="MVN15" s="46"/>
      <c r="MVO15" s="46"/>
      <c r="MVP15" s="46"/>
      <c r="MVQ15" s="46"/>
      <c r="MVR15" s="46"/>
      <c r="MVS15" s="46"/>
      <c r="MVT15" s="46"/>
      <c r="MVU15" s="46"/>
      <c r="MVV15" s="46"/>
      <c r="MVW15" s="46"/>
      <c r="MVX15" s="46"/>
      <c r="MVY15" s="46"/>
      <c r="MVZ15" s="46"/>
      <c r="MWA15" s="46"/>
      <c r="MWB15" s="46"/>
      <c r="MWC15" s="46"/>
      <c r="MWD15" s="46"/>
      <c r="MWE15" s="46"/>
      <c r="MWF15" s="46"/>
      <c r="MWG15" s="46"/>
      <c r="MWH15" s="46"/>
      <c r="MWI15" s="46"/>
      <c r="MWJ15" s="46"/>
      <c r="MWK15" s="46"/>
      <c r="MWL15" s="46"/>
      <c r="MWM15" s="46"/>
      <c r="MWN15" s="46"/>
      <c r="MWO15" s="46"/>
      <c r="MWP15" s="46"/>
      <c r="MWQ15" s="46"/>
      <c r="MWR15" s="46"/>
      <c r="MWS15" s="46"/>
      <c r="MWT15" s="46"/>
      <c r="MWU15" s="46"/>
      <c r="MWV15" s="46"/>
      <c r="MWW15" s="46"/>
      <c r="MWX15" s="46"/>
      <c r="MWY15" s="46"/>
      <c r="MWZ15" s="46"/>
      <c r="MXA15" s="46"/>
      <c r="MXB15" s="46"/>
      <c r="MXC15" s="46"/>
      <c r="MXD15" s="46"/>
      <c r="MXE15" s="46"/>
      <c r="MXF15" s="46"/>
      <c r="MXG15" s="46"/>
      <c r="MXH15" s="46"/>
      <c r="MXI15" s="46"/>
      <c r="MXJ15" s="46"/>
      <c r="MXK15" s="46"/>
      <c r="MXL15" s="46"/>
      <c r="MXM15" s="46"/>
      <c r="MXN15" s="46"/>
      <c r="MXO15" s="46"/>
      <c r="MXP15" s="46"/>
      <c r="MXQ15" s="46"/>
      <c r="MXR15" s="46"/>
      <c r="MXS15" s="46"/>
      <c r="MXT15" s="46"/>
      <c r="MXU15" s="46"/>
      <c r="MXV15" s="46"/>
      <c r="MXW15" s="46"/>
      <c r="MXX15" s="46"/>
      <c r="MXY15" s="46"/>
      <c r="MXZ15" s="46"/>
      <c r="MYA15" s="46"/>
      <c r="MYB15" s="46"/>
      <c r="MYC15" s="46"/>
      <c r="MYD15" s="46"/>
      <c r="MYE15" s="46"/>
      <c r="MYF15" s="46"/>
      <c r="MYG15" s="46"/>
      <c r="MYH15" s="46"/>
      <c r="MYI15" s="46"/>
      <c r="MYJ15" s="46"/>
      <c r="MYK15" s="46"/>
      <c r="MYL15" s="46"/>
      <c r="MYM15" s="46"/>
      <c r="MYN15" s="46"/>
      <c r="MYO15" s="46"/>
      <c r="MYP15" s="46"/>
      <c r="MYQ15" s="46"/>
      <c r="MYR15" s="46"/>
      <c r="MYS15" s="46"/>
      <c r="MYT15" s="46"/>
      <c r="MYU15" s="46"/>
      <c r="MYV15" s="46"/>
      <c r="MYW15" s="46"/>
      <c r="MYX15" s="46"/>
      <c r="MYY15" s="46"/>
      <c r="MYZ15" s="46"/>
      <c r="MZA15" s="46"/>
      <c r="MZB15" s="46"/>
      <c r="MZC15" s="46"/>
      <c r="MZD15" s="46"/>
      <c r="MZE15" s="46"/>
      <c r="MZF15" s="46"/>
      <c r="MZG15" s="46"/>
      <c r="MZH15" s="46"/>
      <c r="MZI15" s="46"/>
      <c r="MZJ15" s="46"/>
      <c r="MZK15" s="46"/>
      <c r="MZL15" s="46"/>
      <c r="MZM15" s="46"/>
      <c r="MZN15" s="46"/>
      <c r="MZO15" s="46"/>
      <c r="MZP15" s="46"/>
      <c r="MZQ15" s="46"/>
      <c r="MZR15" s="46"/>
      <c r="MZS15" s="46"/>
      <c r="MZT15" s="46"/>
      <c r="MZU15" s="46"/>
      <c r="MZV15" s="46"/>
      <c r="MZW15" s="46"/>
      <c r="MZX15" s="46"/>
      <c r="MZY15" s="46"/>
      <c r="MZZ15" s="46"/>
      <c r="NAA15" s="46"/>
      <c r="NAB15" s="46"/>
      <c r="NAC15" s="46"/>
      <c r="NAD15" s="46"/>
      <c r="NAE15" s="46"/>
      <c r="NAF15" s="46"/>
      <c r="NAG15" s="46"/>
      <c r="NAH15" s="46"/>
      <c r="NAI15" s="46"/>
      <c r="NAJ15" s="46"/>
      <c r="NAK15" s="46"/>
      <c r="NAL15" s="46"/>
      <c r="NAM15" s="46"/>
      <c r="NAN15" s="46"/>
      <c r="NAO15" s="46"/>
      <c r="NAP15" s="46"/>
      <c r="NAQ15" s="46"/>
      <c r="NAR15" s="46"/>
      <c r="NAS15" s="46"/>
      <c r="NAT15" s="46"/>
      <c r="NAU15" s="46"/>
      <c r="NAV15" s="46"/>
      <c r="NAW15" s="46"/>
      <c r="NAX15" s="46"/>
      <c r="NAY15" s="46"/>
      <c r="NAZ15" s="46"/>
      <c r="NBA15" s="46"/>
      <c r="NBB15" s="46"/>
      <c r="NBC15" s="46"/>
      <c r="NBD15" s="46"/>
      <c r="NBE15" s="46"/>
      <c r="NBF15" s="46"/>
      <c r="NBG15" s="46"/>
      <c r="NBH15" s="46"/>
      <c r="NBI15" s="46"/>
      <c r="NBJ15" s="46"/>
      <c r="NBK15" s="46"/>
      <c r="NBL15" s="46"/>
      <c r="NBM15" s="46"/>
      <c r="NBN15" s="46"/>
      <c r="NBO15" s="46"/>
      <c r="NBP15" s="46"/>
      <c r="NBQ15" s="46"/>
      <c r="NBR15" s="46"/>
      <c r="NBS15" s="46"/>
      <c r="NBT15" s="46"/>
      <c r="NBU15" s="46"/>
      <c r="NBV15" s="46"/>
      <c r="NBW15" s="46"/>
      <c r="NBX15" s="46"/>
      <c r="NBY15" s="46"/>
      <c r="NBZ15" s="46"/>
      <c r="NCA15" s="46"/>
      <c r="NCB15" s="46"/>
      <c r="NCC15" s="46"/>
      <c r="NCD15" s="46"/>
      <c r="NCE15" s="46"/>
      <c r="NCF15" s="46"/>
      <c r="NCG15" s="46"/>
      <c r="NCH15" s="46"/>
      <c r="NCI15" s="46"/>
      <c r="NCJ15" s="46"/>
      <c r="NCK15" s="46"/>
      <c r="NCL15" s="46"/>
      <c r="NCM15" s="46"/>
      <c r="NCN15" s="46"/>
      <c r="NCO15" s="46"/>
      <c r="NCP15" s="46"/>
      <c r="NCQ15" s="46"/>
      <c r="NCR15" s="46"/>
      <c r="NCS15" s="46"/>
      <c r="NCT15" s="46"/>
      <c r="NCU15" s="46"/>
      <c r="NCV15" s="46"/>
      <c r="NCW15" s="46"/>
      <c r="NCX15" s="46"/>
      <c r="NCY15" s="46"/>
      <c r="NCZ15" s="46"/>
      <c r="NDA15" s="46"/>
      <c r="NDB15" s="46"/>
      <c r="NDC15" s="46"/>
      <c r="NDD15" s="46"/>
      <c r="NDE15" s="46"/>
      <c r="NDF15" s="46"/>
      <c r="NDG15" s="46"/>
      <c r="NDH15" s="46"/>
      <c r="NDI15" s="46"/>
      <c r="NDJ15" s="46"/>
      <c r="NDK15" s="46"/>
      <c r="NDL15" s="46"/>
      <c r="NDM15" s="46"/>
      <c r="NDN15" s="46"/>
      <c r="NDO15" s="46"/>
      <c r="NDP15" s="46"/>
      <c r="NDQ15" s="46"/>
      <c r="NDR15" s="46"/>
      <c r="NDS15" s="46"/>
      <c r="NDT15" s="46"/>
      <c r="NDU15" s="46"/>
      <c r="NDV15" s="46"/>
      <c r="NDW15" s="46"/>
      <c r="NDX15" s="46"/>
      <c r="NDY15" s="46"/>
      <c r="NDZ15" s="46"/>
      <c r="NEA15" s="46"/>
      <c r="NEB15" s="46"/>
      <c r="NEC15" s="46"/>
      <c r="NED15" s="46"/>
      <c r="NEE15" s="46"/>
      <c r="NEF15" s="46"/>
      <c r="NEG15" s="46"/>
      <c r="NEH15" s="46"/>
      <c r="NEI15" s="46"/>
      <c r="NEJ15" s="46"/>
      <c r="NEK15" s="46"/>
      <c r="NEL15" s="46"/>
      <c r="NEM15" s="46"/>
      <c r="NEN15" s="46"/>
      <c r="NEO15" s="46"/>
      <c r="NEP15" s="46"/>
      <c r="NEQ15" s="46"/>
      <c r="NER15" s="46"/>
      <c r="NES15" s="46"/>
      <c r="NET15" s="46"/>
      <c r="NEU15" s="46"/>
      <c r="NEV15" s="46"/>
      <c r="NEW15" s="46"/>
      <c r="NEX15" s="46"/>
      <c r="NEY15" s="46"/>
      <c r="NEZ15" s="46"/>
      <c r="NFA15" s="46"/>
      <c r="NFB15" s="46"/>
      <c r="NFC15" s="46"/>
      <c r="NFD15" s="46"/>
      <c r="NFE15" s="46"/>
      <c r="NFF15" s="46"/>
      <c r="NFG15" s="46"/>
      <c r="NFH15" s="46"/>
      <c r="NFI15" s="46"/>
      <c r="NFJ15" s="46"/>
      <c r="NFK15" s="46"/>
      <c r="NFL15" s="46"/>
      <c r="NFM15" s="46"/>
      <c r="NFN15" s="46"/>
      <c r="NFO15" s="46"/>
      <c r="NFP15" s="46"/>
      <c r="NFQ15" s="46"/>
      <c r="NFR15" s="46"/>
      <c r="NFS15" s="46"/>
      <c r="NFT15" s="46"/>
      <c r="NFU15" s="46"/>
      <c r="NFV15" s="46"/>
      <c r="NFW15" s="46"/>
      <c r="NFX15" s="46"/>
      <c r="NFY15" s="46"/>
      <c r="NFZ15" s="46"/>
      <c r="NGA15" s="46"/>
      <c r="NGB15" s="46"/>
      <c r="NGC15" s="46"/>
      <c r="NGD15" s="46"/>
      <c r="NGE15" s="46"/>
      <c r="NGF15" s="46"/>
      <c r="NGG15" s="46"/>
      <c r="NGH15" s="46"/>
      <c r="NGI15" s="46"/>
      <c r="NGJ15" s="46"/>
      <c r="NGK15" s="46"/>
      <c r="NGL15" s="46"/>
      <c r="NGM15" s="46"/>
      <c r="NGN15" s="46"/>
      <c r="NGO15" s="46"/>
      <c r="NGP15" s="46"/>
      <c r="NGQ15" s="46"/>
      <c r="NGR15" s="46"/>
      <c r="NGS15" s="46"/>
      <c r="NGT15" s="46"/>
      <c r="NGU15" s="46"/>
      <c r="NGV15" s="46"/>
      <c r="NGW15" s="46"/>
      <c r="NGX15" s="46"/>
      <c r="NGY15" s="46"/>
      <c r="NGZ15" s="46"/>
      <c r="NHA15" s="46"/>
      <c r="NHB15" s="46"/>
      <c r="NHC15" s="46"/>
      <c r="NHD15" s="46"/>
      <c r="NHE15" s="46"/>
      <c r="NHF15" s="46"/>
      <c r="NHG15" s="46"/>
      <c r="NHH15" s="46"/>
      <c r="NHI15" s="46"/>
      <c r="NHJ15" s="46"/>
      <c r="NHK15" s="46"/>
      <c r="NHL15" s="46"/>
      <c r="NHM15" s="46"/>
      <c r="NHN15" s="46"/>
      <c r="NHO15" s="46"/>
      <c r="NHP15" s="46"/>
      <c r="NHQ15" s="46"/>
      <c r="NHR15" s="46"/>
      <c r="NHS15" s="46"/>
      <c r="NHT15" s="46"/>
      <c r="NHU15" s="46"/>
      <c r="NHV15" s="46"/>
      <c r="NHW15" s="46"/>
      <c r="NHX15" s="46"/>
      <c r="NHY15" s="46"/>
      <c r="NHZ15" s="46"/>
      <c r="NIA15" s="46"/>
      <c r="NIB15" s="46"/>
      <c r="NIC15" s="46"/>
      <c r="NID15" s="46"/>
      <c r="NIE15" s="46"/>
      <c r="NIF15" s="46"/>
      <c r="NIG15" s="46"/>
      <c r="NIH15" s="46"/>
      <c r="NII15" s="46"/>
      <c r="NIJ15" s="46"/>
      <c r="NIK15" s="46"/>
      <c r="NIL15" s="46"/>
      <c r="NIM15" s="46"/>
      <c r="NIN15" s="46"/>
      <c r="NIO15" s="46"/>
      <c r="NIP15" s="46"/>
      <c r="NIQ15" s="46"/>
      <c r="NIR15" s="46"/>
      <c r="NIS15" s="46"/>
      <c r="NIT15" s="46"/>
      <c r="NIU15" s="46"/>
      <c r="NIV15" s="46"/>
      <c r="NIW15" s="46"/>
      <c r="NIX15" s="46"/>
      <c r="NIY15" s="46"/>
      <c r="NIZ15" s="46"/>
      <c r="NJA15" s="46"/>
      <c r="NJB15" s="46"/>
      <c r="NJC15" s="46"/>
      <c r="NJD15" s="46"/>
      <c r="NJE15" s="46"/>
      <c r="NJF15" s="46"/>
      <c r="NJG15" s="46"/>
      <c r="NJH15" s="46"/>
      <c r="NJI15" s="46"/>
      <c r="NJJ15" s="46"/>
      <c r="NJK15" s="46"/>
      <c r="NJL15" s="46"/>
      <c r="NJM15" s="46"/>
      <c r="NJN15" s="46"/>
      <c r="NJO15" s="46"/>
      <c r="NJP15" s="46"/>
      <c r="NJQ15" s="46"/>
      <c r="NJR15" s="46"/>
      <c r="NJS15" s="46"/>
      <c r="NJT15" s="46"/>
      <c r="NJU15" s="46"/>
      <c r="NJV15" s="46"/>
      <c r="NJW15" s="46"/>
      <c r="NJX15" s="46"/>
      <c r="NJY15" s="46"/>
      <c r="NJZ15" s="46"/>
      <c r="NKA15" s="46"/>
      <c r="NKB15" s="46"/>
      <c r="NKC15" s="46"/>
      <c r="NKD15" s="46"/>
      <c r="NKE15" s="46"/>
      <c r="NKF15" s="46"/>
      <c r="NKG15" s="46"/>
      <c r="NKH15" s="46"/>
      <c r="NKI15" s="46"/>
      <c r="NKJ15" s="46"/>
      <c r="NKK15" s="46"/>
      <c r="NKL15" s="46"/>
      <c r="NKM15" s="46"/>
      <c r="NKN15" s="46"/>
      <c r="NKO15" s="46"/>
      <c r="NKP15" s="46"/>
      <c r="NKQ15" s="46"/>
      <c r="NKR15" s="46"/>
      <c r="NKS15" s="46"/>
      <c r="NKT15" s="46"/>
      <c r="NKU15" s="46"/>
      <c r="NKV15" s="46"/>
      <c r="NKW15" s="46"/>
      <c r="NKX15" s="46"/>
      <c r="NKY15" s="46"/>
      <c r="NKZ15" s="46"/>
      <c r="NLA15" s="46"/>
      <c r="NLB15" s="46"/>
      <c r="NLC15" s="46"/>
      <c r="NLD15" s="46"/>
      <c r="NLE15" s="46"/>
      <c r="NLF15" s="46"/>
      <c r="NLG15" s="46"/>
      <c r="NLH15" s="46"/>
      <c r="NLI15" s="46"/>
      <c r="NLJ15" s="46"/>
      <c r="NLK15" s="46"/>
      <c r="NLL15" s="46"/>
      <c r="NLM15" s="46"/>
      <c r="NLN15" s="46"/>
      <c r="NLO15" s="46"/>
      <c r="NLP15" s="46"/>
      <c r="NLQ15" s="46"/>
      <c r="NLR15" s="46"/>
      <c r="NLS15" s="46"/>
      <c r="NLT15" s="46"/>
      <c r="NLU15" s="46"/>
      <c r="NLV15" s="46"/>
      <c r="NLW15" s="46"/>
      <c r="NLX15" s="46"/>
      <c r="NLY15" s="46"/>
      <c r="NLZ15" s="46"/>
      <c r="NMA15" s="46"/>
      <c r="NMB15" s="46"/>
      <c r="NMC15" s="46"/>
      <c r="NMD15" s="46"/>
      <c r="NME15" s="46"/>
      <c r="NMF15" s="46"/>
      <c r="NMG15" s="46"/>
      <c r="NMH15" s="46"/>
      <c r="NMI15" s="46"/>
      <c r="NMJ15" s="46"/>
      <c r="NMK15" s="46"/>
      <c r="NML15" s="46"/>
      <c r="NMM15" s="46"/>
      <c r="NMN15" s="46"/>
      <c r="NMO15" s="46"/>
      <c r="NMP15" s="46"/>
      <c r="NMQ15" s="46"/>
      <c r="NMR15" s="46"/>
      <c r="NMS15" s="46"/>
      <c r="NMT15" s="46"/>
      <c r="NMU15" s="46"/>
      <c r="NMV15" s="46"/>
      <c r="NMW15" s="46"/>
      <c r="NMX15" s="46"/>
      <c r="NMY15" s="46"/>
      <c r="NMZ15" s="46"/>
      <c r="NNA15" s="46"/>
      <c r="NNB15" s="46"/>
      <c r="NNC15" s="46"/>
      <c r="NND15" s="46"/>
      <c r="NNE15" s="46"/>
      <c r="NNF15" s="46"/>
      <c r="NNG15" s="46"/>
      <c r="NNH15" s="46"/>
      <c r="NNI15" s="46"/>
      <c r="NNJ15" s="46"/>
      <c r="NNK15" s="46"/>
      <c r="NNL15" s="46"/>
      <c r="NNM15" s="46"/>
      <c r="NNN15" s="46"/>
      <c r="NNO15" s="46"/>
      <c r="NNP15" s="46"/>
      <c r="NNQ15" s="46"/>
      <c r="NNR15" s="46"/>
      <c r="NNS15" s="46"/>
      <c r="NNT15" s="46"/>
      <c r="NNU15" s="46"/>
      <c r="NNV15" s="46"/>
      <c r="NNW15" s="46"/>
      <c r="NNX15" s="46"/>
      <c r="NNY15" s="46"/>
      <c r="NNZ15" s="46"/>
      <c r="NOA15" s="46"/>
      <c r="NOB15" s="46"/>
      <c r="NOC15" s="46"/>
      <c r="NOD15" s="46"/>
      <c r="NOE15" s="46"/>
      <c r="NOF15" s="46"/>
      <c r="NOG15" s="46"/>
      <c r="NOH15" s="46"/>
      <c r="NOI15" s="46"/>
      <c r="NOJ15" s="46"/>
      <c r="NOK15" s="46"/>
      <c r="NOL15" s="46"/>
      <c r="NOM15" s="46"/>
      <c r="NON15" s="46"/>
      <c r="NOO15" s="46"/>
      <c r="NOP15" s="46"/>
      <c r="NOQ15" s="46"/>
      <c r="NOR15" s="46"/>
      <c r="NOS15" s="46"/>
      <c r="NOT15" s="46"/>
      <c r="NOU15" s="46"/>
      <c r="NOV15" s="46"/>
      <c r="NOW15" s="46"/>
      <c r="NOX15" s="46"/>
      <c r="NOY15" s="46"/>
      <c r="NOZ15" s="46"/>
      <c r="NPA15" s="46"/>
      <c r="NPB15" s="46"/>
      <c r="NPC15" s="46"/>
      <c r="NPD15" s="46"/>
      <c r="NPE15" s="46"/>
      <c r="NPF15" s="46"/>
      <c r="NPG15" s="46"/>
      <c r="NPH15" s="46"/>
      <c r="NPI15" s="46"/>
      <c r="NPJ15" s="46"/>
      <c r="NPK15" s="46"/>
      <c r="NPL15" s="46"/>
      <c r="NPM15" s="46"/>
      <c r="NPN15" s="46"/>
      <c r="NPO15" s="46"/>
      <c r="NPP15" s="46"/>
      <c r="NPQ15" s="46"/>
      <c r="NPR15" s="46"/>
      <c r="NPS15" s="46"/>
      <c r="NPT15" s="46"/>
      <c r="NPU15" s="46"/>
      <c r="NPV15" s="46"/>
      <c r="NPW15" s="46"/>
      <c r="NPX15" s="46"/>
      <c r="NPY15" s="46"/>
      <c r="NPZ15" s="46"/>
      <c r="NQA15" s="46"/>
      <c r="NQB15" s="46"/>
      <c r="NQC15" s="46"/>
      <c r="NQD15" s="46"/>
      <c r="NQE15" s="46"/>
      <c r="NQF15" s="46"/>
      <c r="NQG15" s="46"/>
      <c r="NQH15" s="46"/>
      <c r="NQI15" s="46"/>
      <c r="NQJ15" s="46"/>
      <c r="NQK15" s="46"/>
      <c r="NQL15" s="46"/>
      <c r="NQM15" s="46"/>
      <c r="NQN15" s="46"/>
      <c r="NQO15" s="46"/>
      <c r="NQP15" s="46"/>
      <c r="NQQ15" s="46"/>
      <c r="NQR15" s="46"/>
      <c r="NQS15" s="46"/>
      <c r="NQT15" s="46"/>
      <c r="NQU15" s="46"/>
      <c r="NQV15" s="46"/>
      <c r="NQW15" s="46"/>
      <c r="NQX15" s="46"/>
      <c r="NQY15" s="46"/>
      <c r="NQZ15" s="46"/>
      <c r="NRA15" s="46"/>
      <c r="NRB15" s="46"/>
      <c r="NRC15" s="46"/>
      <c r="NRD15" s="46"/>
      <c r="NRE15" s="46"/>
      <c r="NRF15" s="46"/>
      <c r="NRG15" s="46"/>
      <c r="NRH15" s="46"/>
      <c r="NRI15" s="46"/>
      <c r="NRJ15" s="46"/>
      <c r="NRK15" s="46"/>
      <c r="NRL15" s="46"/>
      <c r="NRM15" s="46"/>
      <c r="NRN15" s="46"/>
      <c r="NRO15" s="46"/>
      <c r="NRP15" s="46"/>
      <c r="NRQ15" s="46"/>
      <c r="NRR15" s="46"/>
      <c r="NRS15" s="46"/>
      <c r="NRT15" s="46"/>
      <c r="NRU15" s="46"/>
      <c r="NRV15" s="46"/>
      <c r="NRW15" s="46"/>
      <c r="NRX15" s="46"/>
      <c r="NRY15" s="46"/>
      <c r="NRZ15" s="46"/>
      <c r="NSA15" s="46"/>
      <c r="NSB15" s="46"/>
      <c r="NSC15" s="46"/>
      <c r="NSD15" s="46"/>
      <c r="NSE15" s="46"/>
      <c r="NSF15" s="46"/>
      <c r="NSG15" s="46"/>
      <c r="NSH15" s="46"/>
      <c r="NSI15" s="46"/>
      <c r="NSJ15" s="46"/>
      <c r="NSK15" s="46"/>
      <c r="NSL15" s="46"/>
      <c r="NSM15" s="46"/>
      <c r="NSN15" s="46"/>
      <c r="NSO15" s="46"/>
      <c r="NSP15" s="46"/>
      <c r="NSQ15" s="46"/>
      <c r="NSR15" s="46"/>
      <c r="NSS15" s="46"/>
      <c r="NST15" s="46"/>
      <c r="NSU15" s="46"/>
      <c r="NSV15" s="46"/>
      <c r="NSW15" s="46"/>
      <c r="NSX15" s="46"/>
      <c r="NSY15" s="46"/>
      <c r="NSZ15" s="46"/>
      <c r="NTA15" s="46"/>
      <c r="NTB15" s="46"/>
      <c r="NTC15" s="46"/>
      <c r="NTD15" s="46"/>
      <c r="NTE15" s="46"/>
      <c r="NTF15" s="46"/>
      <c r="NTG15" s="46"/>
      <c r="NTH15" s="46"/>
      <c r="NTI15" s="46"/>
      <c r="NTJ15" s="46"/>
      <c r="NTK15" s="46"/>
      <c r="NTL15" s="46"/>
      <c r="NTM15" s="46"/>
      <c r="NTN15" s="46"/>
      <c r="NTO15" s="46"/>
      <c r="NTP15" s="46"/>
      <c r="NTQ15" s="46"/>
      <c r="NTR15" s="46"/>
      <c r="NTS15" s="46"/>
      <c r="NTT15" s="46"/>
      <c r="NTU15" s="46"/>
      <c r="NTV15" s="46"/>
      <c r="NTW15" s="46"/>
      <c r="NTX15" s="46"/>
      <c r="NTY15" s="46"/>
      <c r="NTZ15" s="46"/>
      <c r="NUA15" s="46"/>
      <c r="NUB15" s="46"/>
      <c r="NUC15" s="46"/>
      <c r="NUD15" s="46"/>
      <c r="NUE15" s="46"/>
      <c r="NUF15" s="46"/>
      <c r="NUG15" s="46"/>
      <c r="NUH15" s="46"/>
      <c r="NUI15" s="46"/>
      <c r="NUJ15" s="46"/>
      <c r="NUK15" s="46"/>
      <c r="NUL15" s="46"/>
      <c r="NUM15" s="46"/>
      <c r="NUN15" s="46"/>
      <c r="NUO15" s="46"/>
      <c r="NUP15" s="46"/>
      <c r="NUQ15" s="46"/>
      <c r="NUR15" s="46"/>
      <c r="NUS15" s="46"/>
      <c r="NUT15" s="46"/>
      <c r="NUU15" s="46"/>
      <c r="NUV15" s="46"/>
      <c r="NUW15" s="46"/>
      <c r="NUX15" s="46"/>
      <c r="NUY15" s="46"/>
      <c r="NUZ15" s="46"/>
      <c r="NVA15" s="46"/>
      <c r="NVB15" s="46"/>
      <c r="NVC15" s="46"/>
      <c r="NVD15" s="46"/>
      <c r="NVE15" s="46"/>
      <c r="NVF15" s="46"/>
      <c r="NVG15" s="46"/>
      <c r="NVH15" s="46"/>
      <c r="NVI15" s="46"/>
      <c r="NVJ15" s="46"/>
      <c r="NVK15" s="46"/>
      <c r="NVL15" s="46"/>
      <c r="NVM15" s="46"/>
      <c r="NVN15" s="46"/>
      <c r="NVO15" s="46"/>
      <c r="NVP15" s="46"/>
      <c r="NVQ15" s="46"/>
      <c r="NVR15" s="46"/>
      <c r="NVS15" s="46"/>
      <c r="NVT15" s="46"/>
      <c r="NVU15" s="46"/>
      <c r="NVV15" s="46"/>
      <c r="NVW15" s="46"/>
      <c r="NVX15" s="46"/>
      <c r="NVY15" s="46"/>
      <c r="NVZ15" s="46"/>
      <c r="NWA15" s="46"/>
      <c r="NWB15" s="46"/>
      <c r="NWC15" s="46"/>
      <c r="NWD15" s="46"/>
      <c r="NWE15" s="46"/>
      <c r="NWF15" s="46"/>
      <c r="NWG15" s="46"/>
      <c r="NWH15" s="46"/>
      <c r="NWI15" s="46"/>
      <c r="NWJ15" s="46"/>
      <c r="NWK15" s="46"/>
      <c r="NWL15" s="46"/>
      <c r="NWM15" s="46"/>
      <c r="NWN15" s="46"/>
      <c r="NWO15" s="46"/>
      <c r="NWP15" s="46"/>
      <c r="NWQ15" s="46"/>
      <c r="NWR15" s="46"/>
      <c r="NWS15" s="46"/>
      <c r="NWT15" s="46"/>
      <c r="NWU15" s="46"/>
      <c r="NWV15" s="46"/>
      <c r="NWW15" s="46"/>
      <c r="NWX15" s="46"/>
      <c r="NWY15" s="46"/>
      <c r="NWZ15" s="46"/>
      <c r="NXA15" s="46"/>
      <c r="NXB15" s="46"/>
      <c r="NXC15" s="46"/>
      <c r="NXD15" s="46"/>
      <c r="NXE15" s="46"/>
      <c r="NXF15" s="46"/>
      <c r="NXG15" s="46"/>
      <c r="NXH15" s="46"/>
      <c r="NXI15" s="46"/>
      <c r="NXJ15" s="46"/>
      <c r="NXK15" s="46"/>
      <c r="NXL15" s="46"/>
      <c r="NXM15" s="46"/>
      <c r="NXN15" s="46"/>
      <c r="NXO15" s="46"/>
      <c r="NXP15" s="46"/>
      <c r="NXQ15" s="46"/>
      <c r="NXR15" s="46"/>
      <c r="NXS15" s="46"/>
      <c r="NXT15" s="46"/>
      <c r="NXU15" s="46"/>
      <c r="NXV15" s="46"/>
      <c r="NXW15" s="46"/>
      <c r="NXX15" s="46"/>
      <c r="NXY15" s="46"/>
      <c r="NXZ15" s="46"/>
      <c r="NYA15" s="46"/>
      <c r="NYB15" s="46"/>
      <c r="NYC15" s="46"/>
      <c r="NYD15" s="46"/>
      <c r="NYE15" s="46"/>
      <c r="NYF15" s="46"/>
      <c r="NYG15" s="46"/>
      <c r="NYH15" s="46"/>
      <c r="NYI15" s="46"/>
      <c r="NYJ15" s="46"/>
      <c r="NYK15" s="46"/>
      <c r="NYL15" s="46"/>
      <c r="NYM15" s="46"/>
      <c r="NYN15" s="46"/>
      <c r="NYO15" s="46"/>
      <c r="NYP15" s="46"/>
      <c r="NYQ15" s="46"/>
      <c r="NYR15" s="46"/>
      <c r="NYS15" s="46"/>
      <c r="NYT15" s="46"/>
      <c r="NYU15" s="46"/>
      <c r="NYV15" s="46"/>
      <c r="NYW15" s="46"/>
      <c r="NYX15" s="46"/>
      <c r="NYY15" s="46"/>
      <c r="NYZ15" s="46"/>
      <c r="NZA15" s="46"/>
      <c r="NZB15" s="46"/>
      <c r="NZC15" s="46"/>
      <c r="NZD15" s="46"/>
      <c r="NZE15" s="46"/>
      <c r="NZF15" s="46"/>
      <c r="NZG15" s="46"/>
      <c r="NZH15" s="46"/>
      <c r="NZI15" s="46"/>
      <c r="NZJ15" s="46"/>
      <c r="NZK15" s="46"/>
      <c r="NZL15" s="46"/>
      <c r="NZM15" s="46"/>
      <c r="NZN15" s="46"/>
      <c r="NZO15" s="46"/>
      <c r="NZP15" s="46"/>
      <c r="NZQ15" s="46"/>
      <c r="NZR15" s="46"/>
      <c r="NZS15" s="46"/>
      <c r="NZT15" s="46"/>
      <c r="NZU15" s="46"/>
      <c r="NZV15" s="46"/>
      <c r="NZW15" s="46"/>
      <c r="NZX15" s="46"/>
      <c r="NZY15" s="46"/>
      <c r="NZZ15" s="46"/>
      <c r="OAA15" s="46"/>
      <c r="OAB15" s="46"/>
      <c r="OAC15" s="46"/>
      <c r="OAD15" s="46"/>
      <c r="OAE15" s="46"/>
      <c r="OAF15" s="46"/>
      <c r="OAG15" s="46"/>
      <c r="OAH15" s="46"/>
      <c r="OAI15" s="46"/>
      <c r="OAJ15" s="46"/>
      <c r="OAK15" s="46"/>
      <c r="OAL15" s="46"/>
      <c r="OAM15" s="46"/>
      <c r="OAN15" s="46"/>
      <c r="OAO15" s="46"/>
      <c r="OAP15" s="46"/>
      <c r="OAQ15" s="46"/>
      <c r="OAR15" s="46"/>
      <c r="OAS15" s="46"/>
      <c r="OAT15" s="46"/>
      <c r="OAU15" s="46"/>
      <c r="OAV15" s="46"/>
      <c r="OAW15" s="46"/>
      <c r="OAX15" s="46"/>
      <c r="OAY15" s="46"/>
      <c r="OAZ15" s="46"/>
      <c r="OBA15" s="46"/>
      <c r="OBB15" s="46"/>
      <c r="OBC15" s="46"/>
      <c r="OBD15" s="46"/>
      <c r="OBE15" s="46"/>
      <c r="OBF15" s="46"/>
      <c r="OBG15" s="46"/>
      <c r="OBH15" s="46"/>
      <c r="OBI15" s="46"/>
      <c r="OBJ15" s="46"/>
      <c r="OBK15" s="46"/>
      <c r="OBL15" s="46"/>
      <c r="OBM15" s="46"/>
      <c r="OBN15" s="46"/>
      <c r="OBO15" s="46"/>
      <c r="OBP15" s="46"/>
      <c r="OBQ15" s="46"/>
      <c r="OBR15" s="46"/>
      <c r="OBS15" s="46"/>
      <c r="OBT15" s="46"/>
      <c r="OBU15" s="46"/>
      <c r="OBV15" s="46"/>
      <c r="OBW15" s="46"/>
      <c r="OBX15" s="46"/>
      <c r="OBY15" s="46"/>
      <c r="OBZ15" s="46"/>
      <c r="OCA15" s="46"/>
      <c r="OCB15" s="46"/>
      <c r="OCC15" s="46"/>
      <c r="OCD15" s="46"/>
      <c r="OCE15" s="46"/>
      <c r="OCF15" s="46"/>
      <c r="OCG15" s="46"/>
      <c r="OCH15" s="46"/>
      <c r="OCI15" s="46"/>
      <c r="OCJ15" s="46"/>
      <c r="OCK15" s="46"/>
      <c r="OCL15" s="46"/>
      <c r="OCM15" s="46"/>
      <c r="OCN15" s="46"/>
      <c r="OCO15" s="46"/>
      <c r="OCP15" s="46"/>
      <c r="OCQ15" s="46"/>
      <c r="OCR15" s="46"/>
      <c r="OCS15" s="46"/>
      <c r="OCT15" s="46"/>
      <c r="OCU15" s="46"/>
      <c r="OCV15" s="46"/>
      <c r="OCW15" s="46"/>
      <c r="OCX15" s="46"/>
      <c r="OCY15" s="46"/>
      <c r="OCZ15" s="46"/>
      <c r="ODA15" s="46"/>
      <c r="ODB15" s="46"/>
      <c r="ODC15" s="46"/>
      <c r="ODD15" s="46"/>
      <c r="ODE15" s="46"/>
      <c r="ODF15" s="46"/>
      <c r="ODG15" s="46"/>
      <c r="ODH15" s="46"/>
      <c r="ODI15" s="46"/>
      <c r="ODJ15" s="46"/>
      <c r="ODK15" s="46"/>
      <c r="ODL15" s="46"/>
      <c r="ODM15" s="46"/>
      <c r="ODN15" s="46"/>
      <c r="ODO15" s="46"/>
      <c r="ODP15" s="46"/>
      <c r="ODQ15" s="46"/>
      <c r="ODR15" s="46"/>
      <c r="ODS15" s="46"/>
      <c r="ODT15" s="46"/>
      <c r="ODU15" s="46"/>
      <c r="ODV15" s="46"/>
      <c r="ODW15" s="46"/>
      <c r="ODX15" s="46"/>
      <c r="ODY15" s="46"/>
      <c r="ODZ15" s="46"/>
      <c r="OEA15" s="46"/>
      <c r="OEB15" s="46"/>
      <c r="OEC15" s="46"/>
      <c r="OED15" s="46"/>
      <c r="OEE15" s="46"/>
      <c r="OEF15" s="46"/>
      <c r="OEG15" s="46"/>
      <c r="OEH15" s="46"/>
      <c r="OEI15" s="46"/>
      <c r="OEJ15" s="46"/>
      <c r="OEK15" s="46"/>
      <c r="OEL15" s="46"/>
      <c r="OEM15" s="46"/>
      <c r="OEN15" s="46"/>
      <c r="OEO15" s="46"/>
      <c r="OEP15" s="46"/>
      <c r="OEQ15" s="46"/>
      <c r="OER15" s="46"/>
      <c r="OES15" s="46"/>
      <c r="OET15" s="46"/>
      <c r="OEU15" s="46"/>
      <c r="OEV15" s="46"/>
      <c r="OEW15" s="46"/>
      <c r="OEX15" s="46"/>
      <c r="OEY15" s="46"/>
      <c r="OEZ15" s="46"/>
      <c r="OFA15" s="46"/>
      <c r="OFB15" s="46"/>
      <c r="OFC15" s="46"/>
      <c r="OFD15" s="46"/>
      <c r="OFE15" s="46"/>
      <c r="OFF15" s="46"/>
      <c r="OFG15" s="46"/>
      <c r="OFH15" s="46"/>
      <c r="OFI15" s="46"/>
      <c r="OFJ15" s="46"/>
      <c r="OFK15" s="46"/>
      <c r="OFL15" s="46"/>
      <c r="OFM15" s="46"/>
      <c r="OFN15" s="46"/>
      <c r="OFO15" s="46"/>
      <c r="OFP15" s="46"/>
      <c r="OFQ15" s="46"/>
      <c r="OFR15" s="46"/>
      <c r="OFS15" s="46"/>
      <c r="OFT15" s="46"/>
      <c r="OFU15" s="46"/>
      <c r="OFV15" s="46"/>
      <c r="OFW15" s="46"/>
      <c r="OFX15" s="46"/>
      <c r="OFY15" s="46"/>
      <c r="OFZ15" s="46"/>
      <c r="OGA15" s="46"/>
      <c r="OGB15" s="46"/>
      <c r="OGC15" s="46"/>
      <c r="OGD15" s="46"/>
      <c r="OGE15" s="46"/>
      <c r="OGF15" s="46"/>
      <c r="OGG15" s="46"/>
      <c r="OGH15" s="46"/>
      <c r="OGI15" s="46"/>
      <c r="OGJ15" s="46"/>
      <c r="OGK15" s="46"/>
      <c r="OGL15" s="46"/>
      <c r="OGM15" s="46"/>
      <c r="OGN15" s="46"/>
      <c r="OGO15" s="46"/>
      <c r="OGP15" s="46"/>
      <c r="OGQ15" s="46"/>
      <c r="OGR15" s="46"/>
      <c r="OGS15" s="46"/>
      <c r="OGT15" s="46"/>
      <c r="OGU15" s="46"/>
      <c r="OGV15" s="46"/>
      <c r="OGW15" s="46"/>
      <c r="OGX15" s="46"/>
      <c r="OGY15" s="46"/>
      <c r="OGZ15" s="46"/>
      <c r="OHA15" s="46"/>
      <c r="OHB15" s="46"/>
      <c r="OHC15" s="46"/>
      <c r="OHD15" s="46"/>
      <c r="OHE15" s="46"/>
      <c r="OHF15" s="46"/>
      <c r="OHG15" s="46"/>
      <c r="OHH15" s="46"/>
      <c r="OHI15" s="46"/>
      <c r="OHJ15" s="46"/>
      <c r="OHK15" s="46"/>
      <c r="OHL15" s="46"/>
      <c r="OHM15" s="46"/>
      <c r="OHN15" s="46"/>
      <c r="OHO15" s="46"/>
      <c r="OHP15" s="46"/>
      <c r="OHQ15" s="46"/>
      <c r="OHR15" s="46"/>
      <c r="OHS15" s="46"/>
      <c r="OHT15" s="46"/>
      <c r="OHU15" s="46"/>
      <c r="OHV15" s="46"/>
      <c r="OHW15" s="46"/>
      <c r="OHX15" s="46"/>
      <c r="OHY15" s="46"/>
      <c r="OHZ15" s="46"/>
      <c r="OIA15" s="46"/>
      <c r="OIB15" s="46"/>
      <c r="OIC15" s="46"/>
      <c r="OID15" s="46"/>
      <c r="OIE15" s="46"/>
      <c r="OIF15" s="46"/>
      <c r="OIG15" s="46"/>
      <c r="OIH15" s="46"/>
      <c r="OII15" s="46"/>
      <c r="OIJ15" s="46"/>
      <c r="OIK15" s="46"/>
      <c r="OIL15" s="46"/>
      <c r="OIM15" s="46"/>
      <c r="OIN15" s="46"/>
      <c r="OIO15" s="46"/>
      <c r="OIP15" s="46"/>
      <c r="OIQ15" s="46"/>
      <c r="OIR15" s="46"/>
      <c r="OIS15" s="46"/>
      <c r="OIT15" s="46"/>
      <c r="OIU15" s="46"/>
      <c r="OIV15" s="46"/>
      <c r="OIW15" s="46"/>
      <c r="OIX15" s="46"/>
      <c r="OIY15" s="46"/>
      <c r="OIZ15" s="46"/>
      <c r="OJA15" s="46"/>
      <c r="OJB15" s="46"/>
      <c r="OJC15" s="46"/>
      <c r="OJD15" s="46"/>
      <c r="OJE15" s="46"/>
      <c r="OJF15" s="46"/>
      <c r="OJG15" s="46"/>
      <c r="OJH15" s="46"/>
      <c r="OJI15" s="46"/>
      <c r="OJJ15" s="46"/>
      <c r="OJK15" s="46"/>
      <c r="OJL15" s="46"/>
      <c r="OJM15" s="46"/>
      <c r="OJN15" s="46"/>
      <c r="OJO15" s="46"/>
      <c r="OJP15" s="46"/>
      <c r="OJQ15" s="46"/>
      <c r="OJR15" s="46"/>
      <c r="OJS15" s="46"/>
      <c r="OJT15" s="46"/>
      <c r="OJU15" s="46"/>
      <c r="OJV15" s="46"/>
      <c r="OJW15" s="46"/>
      <c r="OJX15" s="46"/>
      <c r="OJY15" s="46"/>
      <c r="OJZ15" s="46"/>
      <c r="OKA15" s="46"/>
      <c r="OKB15" s="46"/>
      <c r="OKC15" s="46"/>
      <c r="OKD15" s="46"/>
      <c r="OKE15" s="46"/>
      <c r="OKF15" s="46"/>
      <c r="OKG15" s="46"/>
      <c r="OKH15" s="46"/>
      <c r="OKI15" s="46"/>
      <c r="OKJ15" s="46"/>
      <c r="OKK15" s="46"/>
      <c r="OKL15" s="46"/>
      <c r="OKM15" s="46"/>
      <c r="OKN15" s="46"/>
      <c r="OKO15" s="46"/>
      <c r="OKP15" s="46"/>
      <c r="OKQ15" s="46"/>
      <c r="OKR15" s="46"/>
      <c r="OKS15" s="46"/>
      <c r="OKT15" s="46"/>
      <c r="OKU15" s="46"/>
      <c r="OKV15" s="46"/>
      <c r="OKW15" s="46"/>
      <c r="OKX15" s="46"/>
      <c r="OKY15" s="46"/>
      <c r="OKZ15" s="46"/>
      <c r="OLA15" s="46"/>
      <c r="OLB15" s="46"/>
      <c r="OLC15" s="46"/>
      <c r="OLD15" s="46"/>
      <c r="OLE15" s="46"/>
      <c r="OLF15" s="46"/>
      <c r="OLG15" s="46"/>
      <c r="OLH15" s="46"/>
      <c r="OLI15" s="46"/>
      <c r="OLJ15" s="46"/>
      <c r="OLK15" s="46"/>
      <c r="OLL15" s="46"/>
      <c r="OLM15" s="46"/>
      <c r="OLN15" s="46"/>
      <c r="OLO15" s="46"/>
      <c r="OLP15" s="46"/>
      <c r="OLQ15" s="46"/>
      <c r="OLR15" s="46"/>
      <c r="OLS15" s="46"/>
      <c r="OLT15" s="46"/>
      <c r="OLU15" s="46"/>
      <c r="OLV15" s="46"/>
      <c r="OLW15" s="46"/>
      <c r="OLX15" s="46"/>
      <c r="OLY15" s="46"/>
      <c r="OLZ15" s="46"/>
      <c r="OMA15" s="46"/>
      <c r="OMB15" s="46"/>
      <c r="OMC15" s="46"/>
      <c r="OMD15" s="46"/>
      <c r="OME15" s="46"/>
      <c r="OMF15" s="46"/>
      <c r="OMG15" s="46"/>
      <c r="OMH15" s="46"/>
      <c r="OMI15" s="46"/>
      <c r="OMJ15" s="46"/>
      <c r="OMK15" s="46"/>
      <c r="OML15" s="46"/>
      <c r="OMM15" s="46"/>
      <c r="OMN15" s="46"/>
      <c r="OMO15" s="46"/>
      <c r="OMP15" s="46"/>
      <c r="OMQ15" s="46"/>
      <c r="OMR15" s="46"/>
      <c r="OMS15" s="46"/>
      <c r="OMT15" s="46"/>
      <c r="OMU15" s="46"/>
      <c r="OMV15" s="46"/>
      <c r="OMW15" s="46"/>
      <c r="OMX15" s="46"/>
      <c r="OMY15" s="46"/>
      <c r="OMZ15" s="46"/>
      <c r="ONA15" s="46"/>
      <c r="ONB15" s="46"/>
      <c r="ONC15" s="46"/>
      <c r="OND15" s="46"/>
      <c r="ONE15" s="46"/>
      <c r="ONF15" s="46"/>
      <c r="ONG15" s="46"/>
      <c r="ONH15" s="46"/>
      <c r="ONI15" s="46"/>
      <c r="ONJ15" s="46"/>
      <c r="ONK15" s="46"/>
      <c r="ONL15" s="46"/>
      <c r="ONM15" s="46"/>
      <c r="ONN15" s="46"/>
      <c r="ONO15" s="46"/>
      <c r="ONP15" s="46"/>
      <c r="ONQ15" s="46"/>
      <c r="ONR15" s="46"/>
      <c r="ONS15" s="46"/>
      <c r="ONT15" s="46"/>
      <c r="ONU15" s="46"/>
      <c r="ONV15" s="46"/>
      <c r="ONW15" s="46"/>
      <c r="ONX15" s="46"/>
      <c r="ONY15" s="46"/>
      <c r="ONZ15" s="46"/>
      <c r="OOA15" s="46"/>
      <c r="OOB15" s="46"/>
      <c r="OOC15" s="46"/>
      <c r="OOD15" s="46"/>
      <c r="OOE15" s="46"/>
      <c r="OOF15" s="46"/>
      <c r="OOG15" s="46"/>
      <c r="OOH15" s="46"/>
      <c r="OOI15" s="46"/>
      <c r="OOJ15" s="46"/>
      <c r="OOK15" s="46"/>
      <c r="OOL15" s="46"/>
      <c r="OOM15" s="46"/>
      <c r="OON15" s="46"/>
      <c r="OOO15" s="46"/>
      <c r="OOP15" s="46"/>
      <c r="OOQ15" s="46"/>
      <c r="OOR15" s="46"/>
      <c r="OOS15" s="46"/>
      <c r="OOT15" s="46"/>
      <c r="OOU15" s="46"/>
      <c r="OOV15" s="46"/>
      <c r="OOW15" s="46"/>
      <c r="OOX15" s="46"/>
      <c r="OOY15" s="46"/>
      <c r="OOZ15" s="46"/>
      <c r="OPA15" s="46"/>
      <c r="OPB15" s="46"/>
      <c r="OPC15" s="46"/>
      <c r="OPD15" s="46"/>
      <c r="OPE15" s="46"/>
      <c r="OPF15" s="46"/>
      <c r="OPG15" s="46"/>
      <c r="OPH15" s="46"/>
      <c r="OPI15" s="46"/>
      <c r="OPJ15" s="46"/>
      <c r="OPK15" s="46"/>
      <c r="OPL15" s="46"/>
      <c r="OPM15" s="46"/>
      <c r="OPN15" s="46"/>
      <c r="OPO15" s="46"/>
      <c r="OPP15" s="46"/>
      <c r="OPQ15" s="46"/>
      <c r="OPR15" s="46"/>
      <c r="OPS15" s="46"/>
      <c r="OPT15" s="46"/>
      <c r="OPU15" s="46"/>
      <c r="OPV15" s="46"/>
      <c r="OPW15" s="46"/>
      <c r="OPX15" s="46"/>
      <c r="OPY15" s="46"/>
      <c r="OPZ15" s="46"/>
      <c r="OQA15" s="46"/>
      <c r="OQB15" s="46"/>
      <c r="OQC15" s="46"/>
      <c r="OQD15" s="46"/>
      <c r="OQE15" s="46"/>
      <c r="OQF15" s="46"/>
      <c r="OQG15" s="46"/>
      <c r="OQH15" s="46"/>
      <c r="OQI15" s="46"/>
      <c r="OQJ15" s="46"/>
      <c r="OQK15" s="46"/>
      <c r="OQL15" s="46"/>
      <c r="OQM15" s="46"/>
      <c r="OQN15" s="46"/>
      <c r="OQO15" s="46"/>
      <c r="OQP15" s="46"/>
      <c r="OQQ15" s="46"/>
      <c r="OQR15" s="46"/>
      <c r="OQS15" s="46"/>
      <c r="OQT15" s="46"/>
      <c r="OQU15" s="46"/>
      <c r="OQV15" s="46"/>
      <c r="OQW15" s="46"/>
      <c r="OQX15" s="46"/>
      <c r="OQY15" s="46"/>
      <c r="OQZ15" s="46"/>
      <c r="ORA15" s="46"/>
      <c r="ORB15" s="46"/>
      <c r="ORC15" s="46"/>
      <c r="ORD15" s="46"/>
      <c r="ORE15" s="46"/>
      <c r="ORF15" s="46"/>
      <c r="ORG15" s="46"/>
      <c r="ORH15" s="46"/>
      <c r="ORI15" s="46"/>
      <c r="ORJ15" s="46"/>
      <c r="ORK15" s="46"/>
      <c r="ORL15" s="46"/>
      <c r="ORM15" s="46"/>
      <c r="ORN15" s="46"/>
      <c r="ORO15" s="46"/>
      <c r="ORP15" s="46"/>
      <c r="ORQ15" s="46"/>
      <c r="ORR15" s="46"/>
      <c r="ORS15" s="46"/>
      <c r="ORT15" s="46"/>
      <c r="ORU15" s="46"/>
      <c r="ORV15" s="46"/>
      <c r="ORW15" s="46"/>
      <c r="ORX15" s="46"/>
      <c r="ORY15" s="46"/>
      <c r="ORZ15" s="46"/>
      <c r="OSA15" s="46"/>
      <c r="OSB15" s="46"/>
      <c r="OSC15" s="46"/>
      <c r="OSD15" s="46"/>
      <c r="OSE15" s="46"/>
      <c r="OSF15" s="46"/>
      <c r="OSG15" s="46"/>
      <c r="OSH15" s="46"/>
      <c r="OSI15" s="46"/>
      <c r="OSJ15" s="46"/>
      <c r="OSK15" s="46"/>
      <c r="OSL15" s="46"/>
      <c r="OSM15" s="46"/>
      <c r="OSN15" s="46"/>
      <c r="OSO15" s="46"/>
      <c r="OSP15" s="46"/>
      <c r="OSQ15" s="46"/>
      <c r="OSR15" s="46"/>
      <c r="OSS15" s="46"/>
      <c r="OST15" s="46"/>
      <c r="OSU15" s="46"/>
      <c r="OSV15" s="46"/>
      <c r="OSW15" s="46"/>
      <c r="OSX15" s="46"/>
      <c r="OSY15" s="46"/>
      <c r="OSZ15" s="46"/>
      <c r="OTA15" s="46"/>
      <c r="OTB15" s="46"/>
      <c r="OTC15" s="46"/>
      <c r="OTD15" s="46"/>
      <c r="OTE15" s="46"/>
      <c r="OTF15" s="46"/>
      <c r="OTG15" s="46"/>
      <c r="OTH15" s="46"/>
      <c r="OTI15" s="46"/>
      <c r="OTJ15" s="46"/>
      <c r="OTK15" s="46"/>
      <c r="OTL15" s="46"/>
      <c r="OTM15" s="46"/>
      <c r="OTN15" s="46"/>
      <c r="OTO15" s="46"/>
      <c r="OTP15" s="46"/>
      <c r="OTQ15" s="46"/>
      <c r="OTR15" s="46"/>
      <c r="OTS15" s="46"/>
      <c r="OTT15" s="46"/>
      <c r="OTU15" s="46"/>
      <c r="OTV15" s="46"/>
      <c r="OTW15" s="46"/>
      <c r="OTX15" s="46"/>
      <c r="OTY15" s="46"/>
      <c r="OTZ15" s="46"/>
      <c r="OUA15" s="46"/>
      <c r="OUB15" s="46"/>
      <c r="OUC15" s="46"/>
      <c r="OUD15" s="46"/>
      <c r="OUE15" s="46"/>
      <c r="OUF15" s="46"/>
      <c r="OUG15" s="46"/>
      <c r="OUH15" s="46"/>
      <c r="OUI15" s="46"/>
      <c r="OUJ15" s="46"/>
      <c r="OUK15" s="46"/>
      <c r="OUL15" s="46"/>
      <c r="OUM15" s="46"/>
      <c r="OUN15" s="46"/>
      <c r="OUO15" s="46"/>
      <c r="OUP15" s="46"/>
      <c r="OUQ15" s="46"/>
      <c r="OUR15" s="46"/>
      <c r="OUS15" s="46"/>
      <c r="OUT15" s="46"/>
      <c r="OUU15" s="46"/>
      <c r="OUV15" s="46"/>
      <c r="OUW15" s="46"/>
      <c r="OUX15" s="46"/>
      <c r="OUY15" s="46"/>
      <c r="OUZ15" s="46"/>
      <c r="OVA15" s="46"/>
      <c r="OVB15" s="46"/>
      <c r="OVC15" s="46"/>
      <c r="OVD15" s="46"/>
      <c r="OVE15" s="46"/>
      <c r="OVF15" s="46"/>
      <c r="OVG15" s="46"/>
      <c r="OVH15" s="46"/>
      <c r="OVI15" s="46"/>
      <c r="OVJ15" s="46"/>
      <c r="OVK15" s="46"/>
      <c r="OVL15" s="46"/>
      <c r="OVM15" s="46"/>
      <c r="OVN15" s="46"/>
      <c r="OVO15" s="46"/>
      <c r="OVP15" s="46"/>
      <c r="OVQ15" s="46"/>
      <c r="OVR15" s="46"/>
      <c r="OVS15" s="46"/>
      <c r="OVT15" s="46"/>
      <c r="OVU15" s="46"/>
      <c r="OVV15" s="46"/>
      <c r="OVW15" s="46"/>
      <c r="OVX15" s="46"/>
      <c r="OVY15" s="46"/>
      <c r="OVZ15" s="46"/>
      <c r="OWA15" s="46"/>
      <c r="OWB15" s="46"/>
      <c r="OWC15" s="46"/>
      <c r="OWD15" s="46"/>
      <c r="OWE15" s="46"/>
      <c r="OWF15" s="46"/>
      <c r="OWG15" s="46"/>
      <c r="OWH15" s="46"/>
      <c r="OWI15" s="46"/>
      <c r="OWJ15" s="46"/>
      <c r="OWK15" s="46"/>
      <c r="OWL15" s="46"/>
      <c r="OWM15" s="46"/>
      <c r="OWN15" s="46"/>
      <c r="OWO15" s="46"/>
      <c r="OWP15" s="46"/>
      <c r="OWQ15" s="46"/>
      <c r="OWR15" s="46"/>
      <c r="OWS15" s="46"/>
      <c r="OWT15" s="46"/>
      <c r="OWU15" s="46"/>
      <c r="OWV15" s="46"/>
      <c r="OWW15" s="46"/>
      <c r="OWX15" s="46"/>
      <c r="OWY15" s="46"/>
      <c r="OWZ15" s="46"/>
      <c r="OXA15" s="46"/>
      <c r="OXB15" s="46"/>
      <c r="OXC15" s="46"/>
      <c r="OXD15" s="46"/>
      <c r="OXE15" s="46"/>
      <c r="OXF15" s="46"/>
      <c r="OXG15" s="46"/>
      <c r="OXH15" s="46"/>
      <c r="OXI15" s="46"/>
      <c r="OXJ15" s="46"/>
      <c r="OXK15" s="46"/>
      <c r="OXL15" s="46"/>
      <c r="OXM15" s="46"/>
      <c r="OXN15" s="46"/>
      <c r="OXO15" s="46"/>
      <c r="OXP15" s="46"/>
      <c r="OXQ15" s="46"/>
      <c r="OXR15" s="46"/>
      <c r="OXS15" s="46"/>
      <c r="OXT15" s="46"/>
      <c r="OXU15" s="46"/>
      <c r="OXV15" s="46"/>
      <c r="OXW15" s="46"/>
      <c r="OXX15" s="46"/>
      <c r="OXY15" s="46"/>
      <c r="OXZ15" s="46"/>
      <c r="OYA15" s="46"/>
      <c r="OYB15" s="46"/>
      <c r="OYC15" s="46"/>
      <c r="OYD15" s="46"/>
      <c r="OYE15" s="46"/>
      <c r="OYF15" s="46"/>
      <c r="OYG15" s="46"/>
      <c r="OYH15" s="46"/>
      <c r="OYI15" s="46"/>
      <c r="OYJ15" s="46"/>
      <c r="OYK15" s="46"/>
      <c r="OYL15" s="46"/>
      <c r="OYM15" s="46"/>
      <c r="OYN15" s="46"/>
      <c r="OYO15" s="46"/>
      <c r="OYP15" s="46"/>
      <c r="OYQ15" s="46"/>
      <c r="OYR15" s="46"/>
      <c r="OYS15" s="46"/>
      <c r="OYT15" s="46"/>
      <c r="OYU15" s="46"/>
      <c r="OYV15" s="46"/>
      <c r="OYW15" s="46"/>
      <c r="OYX15" s="46"/>
      <c r="OYY15" s="46"/>
      <c r="OYZ15" s="46"/>
      <c r="OZA15" s="46"/>
      <c r="OZB15" s="46"/>
      <c r="OZC15" s="46"/>
      <c r="OZD15" s="46"/>
      <c r="OZE15" s="46"/>
      <c r="OZF15" s="46"/>
      <c r="OZG15" s="46"/>
      <c r="OZH15" s="46"/>
      <c r="OZI15" s="46"/>
      <c r="OZJ15" s="46"/>
      <c r="OZK15" s="46"/>
      <c r="OZL15" s="46"/>
      <c r="OZM15" s="46"/>
      <c r="OZN15" s="46"/>
      <c r="OZO15" s="46"/>
      <c r="OZP15" s="46"/>
      <c r="OZQ15" s="46"/>
      <c r="OZR15" s="46"/>
      <c r="OZS15" s="46"/>
      <c r="OZT15" s="46"/>
      <c r="OZU15" s="46"/>
      <c r="OZV15" s="46"/>
      <c r="OZW15" s="46"/>
      <c r="OZX15" s="46"/>
      <c r="OZY15" s="46"/>
      <c r="OZZ15" s="46"/>
      <c r="PAA15" s="46"/>
      <c r="PAB15" s="46"/>
      <c r="PAC15" s="46"/>
      <c r="PAD15" s="46"/>
      <c r="PAE15" s="46"/>
      <c r="PAF15" s="46"/>
      <c r="PAG15" s="46"/>
      <c r="PAH15" s="46"/>
      <c r="PAI15" s="46"/>
      <c r="PAJ15" s="46"/>
      <c r="PAK15" s="46"/>
      <c r="PAL15" s="46"/>
      <c r="PAM15" s="46"/>
      <c r="PAN15" s="46"/>
      <c r="PAO15" s="46"/>
      <c r="PAP15" s="46"/>
      <c r="PAQ15" s="46"/>
      <c r="PAR15" s="46"/>
      <c r="PAS15" s="46"/>
      <c r="PAT15" s="46"/>
      <c r="PAU15" s="46"/>
      <c r="PAV15" s="46"/>
      <c r="PAW15" s="46"/>
      <c r="PAX15" s="46"/>
      <c r="PAY15" s="46"/>
      <c r="PAZ15" s="46"/>
      <c r="PBA15" s="46"/>
      <c r="PBB15" s="46"/>
      <c r="PBC15" s="46"/>
      <c r="PBD15" s="46"/>
      <c r="PBE15" s="46"/>
      <c r="PBF15" s="46"/>
      <c r="PBG15" s="46"/>
      <c r="PBH15" s="46"/>
      <c r="PBI15" s="46"/>
      <c r="PBJ15" s="46"/>
      <c r="PBK15" s="46"/>
      <c r="PBL15" s="46"/>
      <c r="PBM15" s="46"/>
      <c r="PBN15" s="46"/>
      <c r="PBO15" s="46"/>
      <c r="PBP15" s="46"/>
      <c r="PBQ15" s="46"/>
      <c r="PBR15" s="46"/>
      <c r="PBS15" s="46"/>
      <c r="PBT15" s="46"/>
      <c r="PBU15" s="46"/>
      <c r="PBV15" s="46"/>
      <c r="PBW15" s="46"/>
      <c r="PBX15" s="46"/>
      <c r="PBY15" s="46"/>
      <c r="PBZ15" s="46"/>
      <c r="PCA15" s="46"/>
      <c r="PCB15" s="46"/>
      <c r="PCC15" s="46"/>
      <c r="PCD15" s="46"/>
      <c r="PCE15" s="46"/>
      <c r="PCF15" s="46"/>
      <c r="PCG15" s="46"/>
      <c r="PCH15" s="46"/>
      <c r="PCI15" s="46"/>
      <c r="PCJ15" s="46"/>
      <c r="PCK15" s="46"/>
      <c r="PCL15" s="46"/>
      <c r="PCM15" s="46"/>
      <c r="PCN15" s="46"/>
      <c r="PCO15" s="46"/>
      <c r="PCP15" s="46"/>
      <c r="PCQ15" s="46"/>
      <c r="PCR15" s="46"/>
      <c r="PCS15" s="46"/>
      <c r="PCT15" s="46"/>
      <c r="PCU15" s="46"/>
      <c r="PCV15" s="46"/>
      <c r="PCW15" s="46"/>
      <c r="PCX15" s="46"/>
      <c r="PCY15" s="46"/>
      <c r="PCZ15" s="46"/>
      <c r="PDA15" s="46"/>
      <c r="PDB15" s="46"/>
      <c r="PDC15" s="46"/>
      <c r="PDD15" s="46"/>
      <c r="PDE15" s="46"/>
      <c r="PDF15" s="46"/>
      <c r="PDG15" s="46"/>
      <c r="PDH15" s="46"/>
      <c r="PDI15" s="46"/>
      <c r="PDJ15" s="46"/>
      <c r="PDK15" s="46"/>
      <c r="PDL15" s="46"/>
      <c r="PDM15" s="46"/>
      <c r="PDN15" s="46"/>
      <c r="PDO15" s="46"/>
      <c r="PDP15" s="46"/>
      <c r="PDQ15" s="46"/>
      <c r="PDR15" s="46"/>
      <c r="PDS15" s="46"/>
      <c r="PDT15" s="46"/>
      <c r="PDU15" s="46"/>
      <c r="PDV15" s="46"/>
      <c r="PDW15" s="46"/>
      <c r="PDX15" s="46"/>
      <c r="PDY15" s="46"/>
      <c r="PDZ15" s="46"/>
      <c r="PEA15" s="46"/>
      <c r="PEB15" s="46"/>
      <c r="PEC15" s="46"/>
      <c r="PED15" s="46"/>
      <c r="PEE15" s="46"/>
      <c r="PEF15" s="46"/>
      <c r="PEG15" s="46"/>
      <c r="PEH15" s="46"/>
      <c r="PEI15" s="46"/>
      <c r="PEJ15" s="46"/>
      <c r="PEK15" s="46"/>
      <c r="PEL15" s="46"/>
      <c r="PEM15" s="46"/>
      <c r="PEN15" s="46"/>
      <c r="PEO15" s="46"/>
      <c r="PEP15" s="46"/>
      <c r="PEQ15" s="46"/>
      <c r="PER15" s="46"/>
      <c r="PES15" s="46"/>
      <c r="PET15" s="46"/>
      <c r="PEU15" s="46"/>
      <c r="PEV15" s="46"/>
      <c r="PEW15" s="46"/>
      <c r="PEX15" s="46"/>
      <c r="PEY15" s="46"/>
      <c r="PEZ15" s="46"/>
      <c r="PFA15" s="46"/>
      <c r="PFB15" s="46"/>
      <c r="PFC15" s="46"/>
      <c r="PFD15" s="46"/>
      <c r="PFE15" s="46"/>
      <c r="PFF15" s="46"/>
      <c r="PFG15" s="46"/>
      <c r="PFH15" s="46"/>
      <c r="PFI15" s="46"/>
      <c r="PFJ15" s="46"/>
      <c r="PFK15" s="46"/>
      <c r="PFL15" s="46"/>
      <c r="PFM15" s="46"/>
      <c r="PFN15" s="46"/>
      <c r="PFO15" s="46"/>
      <c r="PFP15" s="46"/>
      <c r="PFQ15" s="46"/>
      <c r="PFR15" s="46"/>
      <c r="PFS15" s="46"/>
      <c r="PFT15" s="46"/>
      <c r="PFU15" s="46"/>
      <c r="PFV15" s="46"/>
      <c r="PFW15" s="46"/>
      <c r="PFX15" s="46"/>
      <c r="PFY15" s="46"/>
      <c r="PFZ15" s="46"/>
      <c r="PGA15" s="46"/>
      <c r="PGB15" s="46"/>
      <c r="PGC15" s="46"/>
      <c r="PGD15" s="46"/>
      <c r="PGE15" s="46"/>
      <c r="PGF15" s="46"/>
      <c r="PGG15" s="46"/>
      <c r="PGH15" s="46"/>
      <c r="PGI15" s="46"/>
      <c r="PGJ15" s="46"/>
      <c r="PGK15" s="46"/>
      <c r="PGL15" s="46"/>
      <c r="PGM15" s="46"/>
      <c r="PGN15" s="46"/>
      <c r="PGO15" s="46"/>
      <c r="PGP15" s="46"/>
      <c r="PGQ15" s="46"/>
      <c r="PGR15" s="46"/>
      <c r="PGS15" s="46"/>
      <c r="PGT15" s="46"/>
      <c r="PGU15" s="46"/>
      <c r="PGV15" s="46"/>
      <c r="PGW15" s="46"/>
      <c r="PGX15" s="46"/>
      <c r="PGY15" s="46"/>
      <c r="PGZ15" s="46"/>
      <c r="PHA15" s="46"/>
      <c r="PHB15" s="46"/>
      <c r="PHC15" s="46"/>
      <c r="PHD15" s="46"/>
      <c r="PHE15" s="46"/>
      <c r="PHF15" s="46"/>
      <c r="PHG15" s="46"/>
      <c r="PHH15" s="46"/>
      <c r="PHI15" s="46"/>
      <c r="PHJ15" s="46"/>
      <c r="PHK15" s="46"/>
      <c r="PHL15" s="46"/>
      <c r="PHM15" s="46"/>
      <c r="PHN15" s="46"/>
      <c r="PHO15" s="46"/>
      <c r="PHP15" s="46"/>
      <c r="PHQ15" s="46"/>
      <c r="PHR15" s="46"/>
      <c r="PHS15" s="46"/>
      <c r="PHT15" s="46"/>
      <c r="PHU15" s="46"/>
      <c r="PHV15" s="46"/>
      <c r="PHW15" s="46"/>
      <c r="PHX15" s="46"/>
      <c r="PHY15" s="46"/>
      <c r="PHZ15" s="46"/>
      <c r="PIA15" s="46"/>
      <c r="PIB15" s="46"/>
      <c r="PIC15" s="46"/>
      <c r="PID15" s="46"/>
      <c r="PIE15" s="46"/>
      <c r="PIF15" s="46"/>
      <c r="PIG15" s="46"/>
      <c r="PIH15" s="46"/>
      <c r="PII15" s="46"/>
      <c r="PIJ15" s="46"/>
      <c r="PIK15" s="46"/>
      <c r="PIL15" s="46"/>
      <c r="PIM15" s="46"/>
      <c r="PIN15" s="46"/>
      <c r="PIO15" s="46"/>
      <c r="PIP15" s="46"/>
      <c r="PIQ15" s="46"/>
      <c r="PIR15" s="46"/>
      <c r="PIS15" s="46"/>
      <c r="PIT15" s="46"/>
      <c r="PIU15" s="46"/>
      <c r="PIV15" s="46"/>
      <c r="PIW15" s="46"/>
      <c r="PIX15" s="46"/>
      <c r="PIY15" s="46"/>
      <c r="PIZ15" s="46"/>
      <c r="PJA15" s="46"/>
      <c r="PJB15" s="46"/>
      <c r="PJC15" s="46"/>
      <c r="PJD15" s="46"/>
      <c r="PJE15" s="46"/>
      <c r="PJF15" s="46"/>
      <c r="PJG15" s="46"/>
      <c r="PJH15" s="46"/>
      <c r="PJI15" s="46"/>
      <c r="PJJ15" s="46"/>
      <c r="PJK15" s="46"/>
      <c r="PJL15" s="46"/>
      <c r="PJM15" s="46"/>
      <c r="PJN15" s="46"/>
      <c r="PJO15" s="46"/>
      <c r="PJP15" s="46"/>
      <c r="PJQ15" s="46"/>
      <c r="PJR15" s="46"/>
      <c r="PJS15" s="46"/>
      <c r="PJT15" s="46"/>
      <c r="PJU15" s="46"/>
      <c r="PJV15" s="46"/>
      <c r="PJW15" s="46"/>
      <c r="PJX15" s="46"/>
      <c r="PJY15" s="46"/>
      <c r="PJZ15" s="46"/>
      <c r="PKA15" s="46"/>
      <c r="PKB15" s="46"/>
      <c r="PKC15" s="46"/>
      <c r="PKD15" s="46"/>
      <c r="PKE15" s="46"/>
      <c r="PKF15" s="46"/>
      <c r="PKG15" s="46"/>
      <c r="PKH15" s="46"/>
      <c r="PKI15" s="46"/>
      <c r="PKJ15" s="46"/>
      <c r="PKK15" s="46"/>
      <c r="PKL15" s="46"/>
      <c r="PKM15" s="46"/>
      <c r="PKN15" s="46"/>
      <c r="PKO15" s="46"/>
      <c r="PKP15" s="46"/>
      <c r="PKQ15" s="46"/>
      <c r="PKR15" s="46"/>
      <c r="PKS15" s="46"/>
      <c r="PKT15" s="46"/>
      <c r="PKU15" s="46"/>
      <c r="PKV15" s="46"/>
      <c r="PKW15" s="46"/>
      <c r="PKX15" s="46"/>
      <c r="PKY15" s="46"/>
      <c r="PKZ15" s="46"/>
      <c r="PLA15" s="46"/>
      <c r="PLB15" s="46"/>
      <c r="PLC15" s="46"/>
      <c r="PLD15" s="46"/>
      <c r="PLE15" s="46"/>
      <c r="PLF15" s="46"/>
      <c r="PLG15" s="46"/>
      <c r="PLH15" s="46"/>
      <c r="PLI15" s="46"/>
      <c r="PLJ15" s="46"/>
      <c r="PLK15" s="46"/>
      <c r="PLL15" s="46"/>
      <c r="PLM15" s="46"/>
      <c r="PLN15" s="46"/>
      <c r="PLO15" s="46"/>
      <c r="PLP15" s="46"/>
      <c r="PLQ15" s="46"/>
      <c r="PLR15" s="46"/>
      <c r="PLS15" s="46"/>
      <c r="PLT15" s="46"/>
      <c r="PLU15" s="46"/>
      <c r="PLV15" s="46"/>
      <c r="PLW15" s="46"/>
      <c r="PLX15" s="46"/>
      <c r="PLY15" s="46"/>
      <c r="PLZ15" s="46"/>
      <c r="PMA15" s="46"/>
      <c r="PMB15" s="46"/>
      <c r="PMC15" s="46"/>
      <c r="PMD15" s="46"/>
      <c r="PME15" s="46"/>
      <c r="PMF15" s="46"/>
      <c r="PMG15" s="46"/>
      <c r="PMH15" s="46"/>
      <c r="PMI15" s="46"/>
      <c r="PMJ15" s="46"/>
      <c r="PMK15" s="46"/>
      <c r="PML15" s="46"/>
      <c r="PMM15" s="46"/>
      <c r="PMN15" s="46"/>
      <c r="PMO15" s="46"/>
      <c r="PMP15" s="46"/>
      <c r="PMQ15" s="46"/>
      <c r="PMR15" s="46"/>
      <c r="PMS15" s="46"/>
      <c r="PMT15" s="46"/>
      <c r="PMU15" s="46"/>
      <c r="PMV15" s="46"/>
      <c r="PMW15" s="46"/>
      <c r="PMX15" s="46"/>
      <c r="PMY15" s="46"/>
      <c r="PMZ15" s="46"/>
      <c r="PNA15" s="46"/>
      <c r="PNB15" s="46"/>
      <c r="PNC15" s="46"/>
      <c r="PND15" s="46"/>
      <c r="PNE15" s="46"/>
      <c r="PNF15" s="46"/>
      <c r="PNG15" s="46"/>
      <c r="PNH15" s="46"/>
      <c r="PNI15" s="46"/>
      <c r="PNJ15" s="46"/>
      <c r="PNK15" s="46"/>
      <c r="PNL15" s="46"/>
      <c r="PNM15" s="46"/>
      <c r="PNN15" s="46"/>
      <c r="PNO15" s="46"/>
      <c r="PNP15" s="46"/>
      <c r="PNQ15" s="46"/>
      <c r="PNR15" s="46"/>
      <c r="PNS15" s="46"/>
      <c r="PNT15" s="46"/>
      <c r="PNU15" s="46"/>
      <c r="PNV15" s="46"/>
      <c r="PNW15" s="46"/>
      <c r="PNX15" s="46"/>
      <c r="PNY15" s="46"/>
      <c r="PNZ15" s="46"/>
      <c r="POA15" s="46"/>
      <c r="POB15" s="46"/>
      <c r="POC15" s="46"/>
      <c r="POD15" s="46"/>
      <c r="POE15" s="46"/>
      <c r="POF15" s="46"/>
      <c r="POG15" s="46"/>
      <c r="POH15" s="46"/>
      <c r="POI15" s="46"/>
      <c r="POJ15" s="46"/>
      <c r="POK15" s="46"/>
      <c r="POL15" s="46"/>
      <c r="POM15" s="46"/>
      <c r="PON15" s="46"/>
      <c r="POO15" s="46"/>
      <c r="POP15" s="46"/>
      <c r="POQ15" s="46"/>
      <c r="POR15" s="46"/>
      <c r="POS15" s="46"/>
      <c r="POT15" s="46"/>
      <c r="POU15" s="46"/>
      <c r="POV15" s="46"/>
      <c r="POW15" s="46"/>
      <c r="POX15" s="46"/>
      <c r="POY15" s="46"/>
      <c r="POZ15" s="46"/>
      <c r="PPA15" s="46"/>
      <c r="PPB15" s="46"/>
      <c r="PPC15" s="46"/>
      <c r="PPD15" s="46"/>
      <c r="PPE15" s="46"/>
      <c r="PPF15" s="46"/>
      <c r="PPG15" s="46"/>
      <c r="PPH15" s="46"/>
      <c r="PPI15" s="46"/>
      <c r="PPJ15" s="46"/>
      <c r="PPK15" s="46"/>
      <c r="PPL15" s="46"/>
      <c r="PPM15" s="46"/>
      <c r="PPN15" s="46"/>
      <c r="PPO15" s="46"/>
      <c r="PPP15" s="46"/>
      <c r="PPQ15" s="46"/>
      <c r="PPR15" s="46"/>
      <c r="PPS15" s="46"/>
      <c r="PPT15" s="46"/>
      <c r="PPU15" s="46"/>
      <c r="PPV15" s="46"/>
      <c r="PPW15" s="46"/>
      <c r="PPX15" s="46"/>
      <c r="PPY15" s="46"/>
      <c r="PPZ15" s="46"/>
      <c r="PQA15" s="46"/>
      <c r="PQB15" s="46"/>
      <c r="PQC15" s="46"/>
      <c r="PQD15" s="46"/>
      <c r="PQE15" s="46"/>
      <c r="PQF15" s="46"/>
      <c r="PQG15" s="46"/>
      <c r="PQH15" s="46"/>
      <c r="PQI15" s="46"/>
      <c r="PQJ15" s="46"/>
      <c r="PQK15" s="46"/>
      <c r="PQL15" s="46"/>
      <c r="PQM15" s="46"/>
      <c r="PQN15" s="46"/>
      <c r="PQO15" s="46"/>
      <c r="PQP15" s="46"/>
      <c r="PQQ15" s="46"/>
      <c r="PQR15" s="46"/>
      <c r="PQS15" s="46"/>
      <c r="PQT15" s="46"/>
      <c r="PQU15" s="46"/>
      <c r="PQV15" s="46"/>
      <c r="PQW15" s="46"/>
      <c r="PQX15" s="46"/>
      <c r="PQY15" s="46"/>
      <c r="PQZ15" s="46"/>
      <c r="PRA15" s="46"/>
      <c r="PRB15" s="46"/>
      <c r="PRC15" s="46"/>
      <c r="PRD15" s="46"/>
      <c r="PRE15" s="46"/>
      <c r="PRF15" s="46"/>
      <c r="PRG15" s="46"/>
      <c r="PRH15" s="46"/>
      <c r="PRI15" s="46"/>
      <c r="PRJ15" s="46"/>
      <c r="PRK15" s="46"/>
      <c r="PRL15" s="46"/>
      <c r="PRM15" s="46"/>
      <c r="PRN15" s="46"/>
      <c r="PRO15" s="46"/>
      <c r="PRP15" s="46"/>
      <c r="PRQ15" s="46"/>
      <c r="PRR15" s="46"/>
      <c r="PRS15" s="46"/>
      <c r="PRT15" s="46"/>
      <c r="PRU15" s="46"/>
      <c r="PRV15" s="46"/>
      <c r="PRW15" s="46"/>
      <c r="PRX15" s="46"/>
      <c r="PRY15" s="46"/>
      <c r="PRZ15" s="46"/>
      <c r="PSA15" s="46"/>
      <c r="PSB15" s="46"/>
      <c r="PSC15" s="46"/>
      <c r="PSD15" s="46"/>
      <c r="PSE15" s="46"/>
      <c r="PSF15" s="46"/>
      <c r="PSG15" s="46"/>
      <c r="PSH15" s="46"/>
      <c r="PSI15" s="46"/>
      <c r="PSJ15" s="46"/>
      <c r="PSK15" s="46"/>
      <c r="PSL15" s="46"/>
      <c r="PSM15" s="46"/>
      <c r="PSN15" s="46"/>
      <c r="PSO15" s="46"/>
      <c r="PSP15" s="46"/>
      <c r="PSQ15" s="46"/>
      <c r="PSR15" s="46"/>
      <c r="PSS15" s="46"/>
      <c r="PST15" s="46"/>
      <c r="PSU15" s="46"/>
      <c r="PSV15" s="46"/>
      <c r="PSW15" s="46"/>
      <c r="PSX15" s="46"/>
      <c r="PSY15" s="46"/>
      <c r="PSZ15" s="46"/>
      <c r="PTA15" s="46"/>
      <c r="PTB15" s="46"/>
      <c r="PTC15" s="46"/>
      <c r="PTD15" s="46"/>
      <c r="PTE15" s="46"/>
      <c r="PTF15" s="46"/>
      <c r="PTG15" s="46"/>
      <c r="PTH15" s="46"/>
      <c r="PTI15" s="46"/>
      <c r="PTJ15" s="46"/>
      <c r="PTK15" s="46"/>
      <c r="PTL15" s="46"/>
      <c r="PTM15" s="46"/>
      <c r="PTN15" s="46"/>
      <c r="PTO15" s="46"/>
      <c r="PTP15" s="46"/>
      <c r="PTQ15" s="46"/>
      <c r="PTR15" s="46"/>
      <c r="PTS15" s="46"/>
      <c r="PTT15" s="46"/>
      <c r="PTU15" s="46"/>
      <c r="PTV15" s="46"/>
      <c r="PTW15" s="46"/>
      <c r="PTX15" s="46"/>
      <c r="PTY15" s="46"/>
      <c r="PTZ15" s="46"/>
      <c r="PUA15" s="46"/>
      <c r="PUB15" s="46"/>
      <c r="PUC15" s="46"/>
      <c r="PUD15" s="46"/>
      <c r="PUE15" s="46"/>
      <c r="PUF15" s="46"/>
      <c r="PUG15" s="46"/>
      <c r="PUH15" s="46"/>
      <c r="PUI15" s="46"/>
      <c r="PUJ15" s="46"/>
      <c r="PUK15" s="46"/>
      <c r="PUL15" s="46"/>
      <c r="PUM15" s="46"/>
      <c r="PUN15" s="46"/>
      <c r="PUO15" s="46"/>
      <c r="PUP15" s="46"/>
      <c r="PUQ15" s="46"/>
      <c r="PUR15" s="46"/>
      <c r="PUS15" s="46"/>
      <c r="PUT15" s="46"/>
      <c r="PUU15" s="46"/>
      <c r="PUV15" s="46"/>
      <c r="PUW15" s="46"/>
      <c r="PUX15" s="46"/>
      <c r="PUY15" s="46"/>
      <c r="PUZ15" s="46"/>
      <c r="PVA15" s="46"/>
      <c r="PVB15" s="46"/>
      <c r="PVC15" s="46"/>
      <c r="PVD15" s="46"/>
      <c r="PVE15" s="46"/>
      <c r="PVF15" s="46"/>
      <c r="PVG15" s="46"/>
      <c r="PVH15" s="46"/>
      <c r="PVI15" s="46"/>
      <c r="PVJ15" s="46"/>
      <c r="PVK15" s="46"/>
      <c r="PVL15" s="46"/>
      <c r="PVM15" s="46"/>
      <c r="PVN15" s="46"/>
      <c r="PVO15" s="46"/>
      <c r="PVP15" s="46"/>
      <c r="PVQ15" s="46"/>
      <c r="PVR15" s="46"/>
      <c r="PVS15" s="46"/>
      <c r="PVT15" s="46"/>
      <c r="PVU15" s="46"/>
      <c r="PVV15" s="46"/>
      <c r="PVW15" s="46"/>
      <c r="PVX15" s="46"/>
      <c r="PVY15" s="46"/>
      <c r="PVZ15" s="46"/>
      <c r="PWA15" s="46"/>
      <c r="PWB15" s="46"/>
      <c r="PWC15" s="46"/>
      <c r="PWD15" s="46"/>
      <c r="PWE15" s="46"/>
      <c r="PWF15" s="46"/>
      <c r="PWG15" s="46"/>
      <c r="PWH15" s="46"/>
      <c r="PWI15" s="46"/>
      <c r="PWJ15" s="46"/>
      <c r="PWK15" s="46"/>
      <c r="PWL15" s="46"/>
      <c r="PWM15" s="46"/>
      <c r="PWN15" s="46"/>
      <c r="PWO15" s="46"/>
      <c r="PWP15" s="46"/>
      <c r="PWQ15" s="46"/>
      <c r="PWR15" s="46"/>
      <c r="PWS15" s="46"/>
      <c r="PWT15" s="46"/>
      <c r="PWU15" s="46"/>
      <c r="PWV15" s="46"/>
      <c r="PWW15" s="46"/>
      <c r="PWX15" s="46"/>
      <c r="PWY15" s="46"/>
      <c r="PWZ15" s="46"/>
      <c r="PXA15" s="46"/>
      <c r="PXB15" s="46"/>
      <c r="PXC15" s="46"/>
      <c r="PXD15" s="46"/>
      <c r="PXE15" s="46"/>
      <c r="PXF15" s="46"/>
      <c r="PXG15" s="46"/>
      <c r="PXH15" s="46"/>
      <c r="PXI15" s="46"/>
      <c r="PXJ15" s="46"/>
      <c r="PXK15" s="46"/>
      <c r="PXL15" s="46"/>
      <c r="PXM15" s="46"/>
      <c r="PXN15" s="46"/>
      <c r="PXO15" s="46"/>
      <c r="PXP15" s="46"/>
      <c r="PXQ15" s="46"/>
      <c r="PXR15" s="46"/>
      <c r="PXS15" s="46"/>
      <c r="PXT15" s="46"/>
      <c r="PXU15" s="46"/>
      <c r="PXV15" s="46"/>
      <c r="PXW15" s="46"/>
      <c r="PXX15" s="46"/>
      <c r="PXY15" s="46"/>
      <c r="PXZ15" s="46"/>
      <c r="PYA15" s="46"/>
      <c r="PYB15" s="46"/>
      <c r="PYC15" s="46"/>
      <c r="PYD15" s="46"/>
      <c r="PYE15" s="46"/>
      <c r="PYF15" s="46"/>
      <c r="PYG15" s="46"/>
      <c r="PYH15" s="46"/>
      <c r="PYI15" s="46"/>
      <c r="PYJ15" s="46"/>
      <c r="PYK15" s="46"/>
      <c r="PYL15" s="46"/>
      <c r="PYM15" s="46"/>
      <c r="PYN15" s="46"/>
      <c r="PYO15" s="46"/>
      <c r="PYP15" s="46"/>
      <c r="PYQ15" s="46"/>
      <c r="PYR15" s="46"/>
      <c r="PYS15" s="46"/>
      <c r="PYT15" s="46"/>
      <c r="PYU15" s="46"/>
      <c r="PYV15" s="46"/>
      <c r="PYW15" s="46"/>
      <c r="PYX15" s="46"/>
      <c r="PYY15" s="46"/>
      <c r="PYZ15" s="46"/>
      <c r="PZA15" s="46"/>
      <c r="PZB15" s="46"/>
      <c r="PZC15" s="46"/>
      <c r="PZD15" s="46"/>
      <c r="PZE15" s="46"/>
      <c r="PZF15" s="46"/>
      <c r="PZG15" s="46"/>
      <c r="PZH15" s="46"/>
      <c r="PZI15" s="46"/>
      <c r="PZJ15" s="46"/>
      <c r="PZK15" s="46"/>
      <c r="PZL15" s="46"/>
      <c r="PZM15" s="46"/>
      <c r="PZN15" s="46"/>
      <c r="PZO15" s="46"/>
      <c r="PZP15" s="46"/>
      <c r="PZQ15" s="46"/>
      <c r="PZR15" s="46"/>
      <c r="PZS15" s="46"/>
      <c r="PZT15" s="46"/>
      <c r="PZU15" s="46"/>
      <c r="PZV15" s="46"/>
      <c r="PZW15" s="46"/>
      <c r="PZX15" s="46"/>
      <c r="PZY15" s="46"/>
      <c r="PZZ15" s="46"/>
      <c r="QAA15" s="46"/>
      <c r="QAB15" s="46"/>
      <c r="QAC15" s="46"/>
      <c r="QAD15" s="46"/>
      <c r="QAE15" s="46"/>
      <c r="QAF15" s="46"/>
      <c r="QAG15" s="46"/>
      <c r="QAH15" s="46"/>
      <c r="QAI15" s="46"/>
      <c r="QAJ15" s="46"/>
      <c r="QAK15" s="46"/>
      <c r="QAL15" s="46"/>
      <c r="QAM15" s="46"/>
      <c r="QAN15" s="46"/>
      <c r="QAO15" s="46"/>
      <c r="QAP15" s="46"/>
      <c r="QAQ15" s="46"/>
      <c r="QAR15" s="46"/>
      <c r="QAS15" s="46"/>
      <c r="QAT15" s="46"/>
      <c r="QAU15" s="46"/>
      <c r="QAV15" s="46"/>
      <c r="QAW15" s="46"/>
      <c r="QAX15" s="46"/>
      <c r="QAY15" s="46"/>
      <c r="QAZ15" s="46"/>
      <c r="QBA15" s="46"/>
      <c r="QBB15" s="46"/>
      <c r="QBC15" s="46"/>
      <c r="QBD15" s="46"/>
      <c r="QBE15" s="46"/>
      <c r="QBF15" s="46"/>
      <c r="QBG15" s="46"/>
      <c r="QBH15" s="46"/>
      <c r="QBI15" s="46"/>
      <c r="QBJ15" s="46"/>
      <c r="QBK15" s="46"/>
      <c r="QBL15" s="46"/>
      <c r="QBM15" s="46"/>
      <c r="QBN15" s="46"/>
      <c r="QBO15" s="46"/>
      <c r="QBP15" s="46"/>
      <c r="QBQ15" s="46"/>
      <c r="QBR15" s="46"/>
      <c r="QBS15" s="46"/>
      <c r="QBT15" s="46"/>
      <c r="QBU15" s="46"/>
      <c r="QBV15" s="46"/>
      <c r="QBW15" s="46"/>
      <c r="QBX15" s="46"/>
      <c r="QBY15" s="46"/>
      <c r="QBZ15" s="46"/>
      <c r="QCA15" s="46"/>
      <c r="QCB15" s="46"/>
      <c r="QCC15" s="46"/>
      <c r="QCD15" s="46"/>
      <c r="QCE15" s="46"/>
      <c r="QCF15" s="46"/>
      <c r="QCG15" s="46"/>
      <c r="QCH15" s="46"/>
      <c r="QCI15" s="46"/>
      <c r="QCJ15" s="46"/>
      <c r="QCK15" s="46"/>
      <c r="QCL15" s="46"/>
      <c r="QCM15" s="46"/>
      <c r="QCN15" s="46"/>
      <c r="QCO15" s="46"/>
      <c r="QCP15" s="46"/>
      <c r="QCQ15" s="46"/>
      <c r="QCR15" s="46"/>
      <c r="QCS15" s="46"/>
      <c r="QCT15" s="46"/>
      <c r="QCU15" s="46"/>
      <c r="QCV15" s="46"/>
      <c r="QCW15" s="46"/>
      <c r="QCX15" s="46"/>
      <c r="QCY15" s="46"/>
      <c r="QCZ15" s="46"/>
      <c r="QDA15" s="46"/>
      <c r="QDB15" s="46"/>
      <c r="QDC15" s="46"/>
      <c r="QDD15" s="46"/>
      <c r="QDE15" s="46"/>
      <c r="QDF15" s="46"/>
      <c r="QDG15" s="46"/>
      <c r="QDH15" s="46"/>
      <c r="QDI15" s="46"/>
      <c r="QDJ15" s="46"/>
      <c r="QDK15" s="46"/>
      <c r="QDL15" s="46"/>
      <c r="QDM15" s="46"/>
      <c r="QDN15" s="46"/>
      <c r="QDO15" s="46"/>
      <c r="QDP15" s="46"/>
      <c r="QDQ15" s="46"/>
      <c r="QDR15" s="46"/>
      <c r="QDS15" s="46"/>
      <c r="QDT15" s="46"/>
      <c r="QDU15" s="46"/>
      <c r="QDV15" s="46"/>
      <c r="QDW15" s="46"/>
      <c r="QDX15" s="46"/>
      <c r="QDY15" s="46"/>
      <c r="QDZ15" s="46"/>
      <c r="QEA15" s="46"/>
      <c r="QEB15" s="46"/>
      <c r="QEC15" s="46"/>
      <c r="QED15" s="46"/>
      <c r="QEE15" s="46"/>
      <c r="QEF15" s="46"/>
      <c r="QEG15" s="46"/>
      <c r="QEH15" s="46"/>
      <c r="QEI15" s="46"/>
      <c r="QEJ15" s="46"/>
      <c r="QEK15" s="46"/>
      <c r="QEL15" s="46"/>
      <c r="QEM15" s="46"/>
      <c r="QEN15" s="46"/>
      <c r="QEO15" s="46"/>
      <c r="QEP15" s="46"/>
      <c r="QEQ15" s="46"/>
      <c r="QER15" s="46"/>
      <c r="QES15" s="46"/>
      <c r="QET15" s="46"/>
      <c r="QEU15" s="46"/>
      <c r="QEV15" s="46"/>
      <c r="QEW15" s="46"/>
      <c r="QEX15" s="46"/>
      <c r="QEY15" s="46"/>
      <c r="QEZ15" s="46"/>
      <c r="QFA15" s="46"/>
      <c r="QFB15" s="46"/>
      <c r="QFC15" s="46"/>
      <c r="QFD15" s="46"/>
      <c r="QFE15" s="46"/>
      <c r="QFF15" s="46"/>
      <c r="QFG15" s="46"/>
      <c r="QFH15" s="46"/>
      <c r="QFI15" s="46"/>
      <c r="QFJ15" s="46"/>
      <c r="QFK15" s="46"/>
      <c r="QFL15" s="46"/>
      <c r="QFM15" s="46"/>
      <c r="QFN15" s="46"/>
      <c r="QFO15" s="46"/>
      <c r="QFP15" s="46"/>
      <c r="QFQ15" s="46"/>
      <c r="QFR15" s="46"/>
      <c r="QFS15" s="46"/>
      <c r="QFT15" s="46"/>
      <c r="QFU15" s="46"/>
      <c r="QFV15" s="46"/>
      <c r="QFW15" s="46"/>
      <c r="QFX15" s="46"/>
      <c r="QFY15" s="46"/>
      <c r="QFZ15" s="46"/>
      <c r="QGA15" s="46"/>
      <c r="QGB15" s="46"/>
      <c r="QGC15" s="46"/>
      <c r="QGD15" s="46"/>
      <c r="QGE15" s="46"/>
      <c r="QGF15" s="46"/>
      <c r="QGG15" s="46"/>
      <c r="QGH15" s="46"/>
      <c r="QGI15" s="46"/>
      <c r="QGJ15" s="46"/>
      <c r="QGK15" s="46"/>
      <c r="QGL15" s="46"/>
      <c r="QGM15" s="46"/>
      <c r="QGN15" s="46"/>
      <c r="QGO15" s="46"/>
      <c r="QGP15" s="46"/>
      <c r="QGQ15" s="46"/>
      <c r="QGR15" s="46"/>
      <c r="QGS15" s="46"/>
      <c r="QGT15" s="46"/>
      <c r="QGU15" s="46"/>
      <c r="QGV15" s="46"/>
      <c r="QGW15" s="46"/>
      <c r="QGX15" s="46"/>
      <c r="QGY15" s="46"/>
      <c r="QGZ15" s="46"/>
      <c r="QHA15" s="46"/>
      <c r="QHB15" s="46"/>
      <c r="QHC15" s="46"/>
      <c r="QHD15" s="46"/>
      <c r="QHE15" s="46"/>
      <c r="QHF15" s="46"/>
      <c r="QHG15" s="46"/>
      <c r="QHH15" s="46"/>
      <c r="QHI15" s="46"/>
      <c r="QHJ15" s="46"/>
      <c r="QHK15" s="46"/>
      <c r="QHL15" s="46"/>
      <c r="QHM15" s="46"/>
      <c r="QHN15" s="46"/>
      <c r="QHO15" s="46"/>
      <c r="QHP15" s="46"/>
      <c r="QHQ15" s="46"/>
      <c r="QHR15" s="46"/>
      <c r="QHS15" s="46"/>
      <c r="QHT15" s="46"/>
      <c r="QHU15" s="46"/>
      <c r="QHV15" s="46"/>
      <c r="QHW15" s="46"/>
      <c r="QHX15" s="46"/>
      <c r="QHY15" s="46"/>
      <c r="QHZ15" s="46"/>
      <c r="QIA15" s="46"/>
      <c r="QIB15" s="46"/>
      <c r="QIC15" s="46"/>
      <c r="QID15" s="46"/>
      <c r="QIE15" s="46"/>
      <c r="QIF15" s="46"/>
      <c r="QIG15" s="46"/>
      <c r="QIH15" s="46"/>
      <c r="QII15" s="46"/>
      <c r="QIJ15" s="46"/>
      <c r="QIK15" s="46"/>
      <c r="QIL15" s="46"/>
      <c r="QIM15" s="46"/>
      <c r="QIN15" s="46"/>
      <c r="QIO15" s="46"/>
      <c r="QIP15" s="46"/>
      <c r="QIQ15" s="46"/>
      <c r="QIR15" s="46"/>
      <c r="QIS15" s="46"/>
      <c r="QIT15" s="46"/>
      <c r="QIU15" s="46"/>
      <c r="QIV15" s="46"/>
      <c r="QIW15" s="46"/>
      <c r="QIX15" s="46"/>
      <c r="QIY15" s="46"/>
      <c r="QIZ15" s="46"/>
      <c r="QJA15" s="46"/>
      <c r="QJB15" s="46"/>
      <c r="QJC15" s="46"/>
      <c r="QJD15" s="46"/>
      <c r="QJE15" s="46"/>
      <c r="QJF15" s="46"/>
      <c r="QJG15" s="46"/>
      <c r="QJH15" s="46"/>
      <c r="QJI15" s="46"/>
      <c r="QJJ15" s="46"/>
      <c r="QJK15" s="46"/>
      <c r="QJL15" s="46"/>
      <c r="QJM15" s="46"/>
      <c r="QJN15" s="46"/>
      <c r="QJO15" s="46"/>
      <c r="QJP15" s="46"/>
      <c r="QJQ15" s="46"/>
      <c r="QJR15" s="46"/>
      <c r="QJS15" s="46"/>
      <c r="QJT15" s="46"/>
      <c r="QJU15" s="46"/>
      <c r="QJV15" s="46"/>
      <c r="QJW15" s="46"/>
      <c r="QJX15" s="46"/>
      <c r="QJY15" s="46"/>
      <c r="QJZ15" s="46"/>
      <c r="QKA15" s="46"/>
      <c r="QKB15" s="46"/>
      <c r="QKC15" s="46"/>
      <c r="QKD15" s="46"/>
      <c r="QKE15" s="46"/>
      <c r="QKF15" s="46"/>
      <c r="QKG15" s="46"/>
      <c r="QKH15" s="46"/>
      <c r="QKI15" s="46"/>
      <c r="QKJ15" s="46"/>
      <c r="QKK15" s="46"/>
      <c r="QKL15" s="46"/>
      <c r="QKM15" s="46"/>
      <c r="QKN15" s="46"/>
      <c r="QKO15" s="46"/>
      <c r="QKP15" s="46"/>
      <c r="QKQ15" s="46"/>
      <c r="QKR15" s="46"/>
      <c r="QKS15" s="46"/>
      <c r="QKT15" s="46"/>
      <c r="QKU15" s="46"/>
      <c r="QKV15" s="46"/>
      <c r="QKW15" s="46"/>
      <c r="QKX15" s="46"/>
      <c r="QKY15" s="46"/>
      <c r="QKZ15" s="46"/>
      <c r="QLA15" s="46"/>
      <c r="QLB15" s="46"/>
      <c r="QLC15" s="46"/>
      <c r="QLD15" s="46"/>
      <c r="QLE15" s="46"/>
      <c r="QLF15" s="46"/>
      <c r="QLG15" s="46"/>
      <c r="QLH15" s="46"/>
      <c r="QLI15" s="46"/>
      <c r="QLJ15" s="46"/>
      <c r="QLK15" s="46"/>
      <c r="QLL15" s="46"/>
      <c r="QLM15" s="46"/>
      <c r="QLN15" s="46"/>
      <c r="QLO15" s="46"/>
      <c r="QLP15" s="46"/>
      <c r="QLQ15" s="46"/>
      <c r="QLR15" s="46"/>
      <c r="QLS15" s="46"/>
      <c r="QLT15" s="46"/>
      <c r="QLU15" s="46"/>
      <c r="QLV15" s="46"/>
      <c r="QLW15" s="46"/>
      <c r="QLX15" s="46"/>
      <c r="QLY15" s="46"/>
      <c r="QLZ15" s="46"/>
      <c r="QMA15" s="46"/>
      <c r="QMB15" s="46"/>
      <c r="QMC15" s="46"/>
      <c r="QMD15" s="46"/>
      <c r="QME15" s="46"/>
      <c r="QMF15" s="46"/>
      <c r="QMG15" s="46"/>
      <c r="QMH15" s="46"/>
      <c r="QMI15" s="46"/>
      <c r="QMJ15" s="46"/>
      <c r="QMK15" s="46"/>
      <c r="QML15" s="46"/>
      <c r="QMM15" s="46"/>
      <c r="QMN15" s="46"/>
      <c r="QMO15" s="46"/>
      <c r="QMP15" s="46"/>
      <c r="QMQ15" s="46"/>
      <c r="QMR15" s="46"/>
      <c r="QMS15" s="46"/>
      <c r="QMT15" s="46"/>
      <c r="QMU15" s="46"/>
      <c r="QMV15" s="46"/>
      <c r="QMW15" s="46"/>
      <c r="QMX15" s="46"/>
      <c r="QMY15" s="46"/>
      <c r="QMZ15" s="46"/>
      <c r="QNA15" s="46"/>
      <c r="QNB15" s="46"/>
      <c r="QNC15" s="46"/>
      <c r="QND15" s="46"/>
      <c r="QNE15" s="46"/>
      <c r="QNF15" s="46"/>
      <c r="QNG15" s="46"/>
      <c r="QNH15" s="46"/>
      <c r="QNI15" s="46"/>
      <c r="QNJ15" s="46"/>
      <c r="QNK15" s="46"/>
      <c r="QNL15" s="46"/>
      <c r="QNM15" s="46"/>
      <c r="QNN15" s="46"/>
      <c r="QNO15" s="46"/>
      <c r="QNP15" s="46"/>
      <c r="QNQ15" s="46"/>
      <c r="QNR15" s="46"/>
      <c r="QNS15" s="46"/>
      <c r="QNT15" s="46"/>
      <c r="QNU15" s="46"/>
      <c r="QNV15" s="46"/>
      <c r="QNW15" s="46"/>
      <c r="QNX15" s="46"/>
      <c r="QNY15" s="46"/>
      <c r="QNZ15" s="46"/>
      <c r="QOA15" s="46"/>
      <c r="QOB15" s="46"/>
      <c r="QOC15" s="46"/>
      <c r="QOD15" s="46"/>
      <c r="QOE15" s="46"/>
      <c r="QOF15" s="46"/>
      <c r="QOG15" s="46"/>
      <c r="QOH15" s="46"/>
      <c r="QOI15" s="46"/>
      <c r="QOJ15" s="46"/>
      <c r="QOK15" s="46"/>
      <c r="QOL15" s="46"/>
      <c r="QOM15" s="46"/>
      <c r="QON15" s="46"/>
      <c r="QOO15" s="46"/>
      <c r="QOP15" s="46"/>
      <c r="QOQ15" s="46"/>
      <c r="QOR15" s="46"/>
      <c r="QOS15" s="46"/>
      <c r="QOT15" s="46"/>
      <c r="QOU15" s="46"/>
      <c r="QOV15" s="46"/>
      <c r="QOW15" s="46"/>
      <c r="QOX15" s="46"/>
      <c r="QOY15" s="46"/>
      <c r="QOZ15" s="46"/>
      <c r="QPA15" s="46"/>
      <c r="QPB15" s="46"/>
      <c r="QPC15" s="46"/>
      <c r="QPD15" s="46"/>
      <c r="QPE15" s="46"/>
      <c r="QPF15" s="46"/>
      <c r="QPG15" s="46"/>
      <c r="QPH15" s="46"/>
      <c r="QPI15" s="46"/>
      <c r="QPJ15" s="46"/>
      <c r="QPK15" s="46"/>
      <c r="QPL15" s="46"/>
      <c r="QPM15" s="46"/>
      <c r="QPN15" s="46"/>
      <c r="QPO15" s="46"/>
      <c r="QPP15" s="46"/>
      <c r="QPQ15" s="46"/>
      <c r="QPR15" s="46"/>
      <c r="QPS15" s="46"/>
      <c r="QPT15" s="46"/>
      <c r="QPU15" s="46"/>
      <c r="QPV15" s="46"/>
      <c r="QPW15" s="46"/>
      <c r="QPX15" s="46"/>
      <c r="QPY15" s="46"/>
      <c r="QPZ15" s="46"/>
      <c r="QQA15" s="46"/>
      <c r="QQB15" s="46"/>
      <c r="QQC15" s="46"/>
      <c r="QQD15" s="46"/>
      <c r="QQE15" s="46"/>
      <c r="QQF15" s="46"/>
      <c r="QQG15" s="46"/>
      <c r="QQH15" s="46"/>
      <c r="QQI15" s="46"/>
      <c r="QQJ15" s="46"/>
      <c r="QQK15" s="46"/>
      <c r="QQL15" s="46"/>
      <c r="QQM15" s="46"/>
      <c r="QQN15" s="46"/>
      <c r="QQO15" s="46"/>
      <c r="QQP15" s="46"/>
      <c r="QQQ15" s="46"/>
      <c r="QQR15" s="46"/>
      <c r="QQS15" s="46"/>
      <c r="QQT15" s="46"/>
      <c r="QQU15" s="46"/>
      <c r="QQV15" s="46"/>
      <c r="QQW15" s="46"/>
      <c r="QQX15" s="46"/>
      <c r="QQY15" s="46"/>
      <c r="QQZ15" s="46"/>
      <c r="QRA15" s="46"/>
      <c r="QRB15" s="46"/>
      <c r="QRC15" s="46"/>
      <c r="QRD15" s="46"/>
      <c r="QRE15" s="46"/>
      <c r="QRF15" s="46"/>
      <c r="QRG15" s="46"/>
      <c r="QRH15" s="46"/>
      <c r="QRI15" s="46"/>
      <c r="QRJ15" s="46"/>
      <c r="QRK15" s="46"/>
      <c r="QRL15" s="46"/>
      <c r="QRM15" s="46"/>
      <c r="QRN15" s="46"/>
      <c r="QRO15" s="46"/>
      <c r="QRP15" s="46"/>
      <c r="QRQ15" s="46"/>
      <c r="QRR15" s="46"/>
      <c r="QRS15" s="46"/>
      <c r="QRT15" s="46"/>
      <c r="QRU15" s="46"/>
      <c r="QRV15" s="46"/>
      <c r="QRW15" s="46"/>
      <c r="QRX15" s="46"/>
      <c r="QRY15" s="46"/>
      <c r="QRZ15" s="46"/>
      <c r="QSA15" s="46"/>
      <c r="QSB15" s="46"/>
      <c r="QSC15" s="46"/>
      <c r="QSD15" s="46"/>
      <c r="QSE15" s="46"/>
      <c r="QSF15" s="46"/>
      <c r="QSG15" s="46"/>
      <c r="QSH15" s="46"/>
      <c r="QSI15" s="46"/>
      <c r="QSJ15" s="46"/>
      <c r="QSK15" s="46"/>
      <c r="QSL15" s="46"/>
      <c r="QSM15" s="46"/>
      <c r="QSN15" s="46"/>
      <c r="QSO15" s="46"/>
      <c r="QSP15" s="46"/>
      <c r="QSQ15" s="46"/>
      <c r="QSR15" s="46"/>
      <c r="QSS15" s="46"/>
      <c r="QST15" s="46"/>
      <c r="QSU15" s="46"/>
      <c r="QSV15" s="46"/>
      <c r="QSW15" s="46"/>
      <c r="QSX15" s="46"/>
      <c r="QSY15" s="46"/>
      <c r="QSZ15" s="46"/>
      <c r="QTA15" s="46"/>
      <c r="QTB15" s="46"/>
      <c r="QTC15" s="46"/>
      <c r="QTD15" s="46"/>
      <c r="QTE15" s="46"/>
      <c r="QTF15" s="46"/>
      <c r="QTG15" s="46"/>
      <c r="QTH15" s="46"/>
      <c r="QTI15" s="46"/>
      <c r="QTJ15" s="46"/>
      <c r="QTK15" s="46"/>
      <c r="QTL15" s="46"/>
      <c r="QTM15" s="46"/>
      <c r="QTN15" s="46"/>
      <c r="QTO15" s="46"/>
      <c r="QTP15" s="46"/>
      <c r="QTQ15" s="46"/>
      <c r="QTR15" s="46"/>
      <c r="QTS15" s="46"/>
      <c r="QTT15" s="46"/>
      <c r="QTU15" s="46"/>
      <c r="QTV15" s="46"/>
      <c r="QTW15" s="46"/>
      <c r="QTX15" s="46"/>
      <c r="QTY15" s="46"/>
      <c r="QTZ15" s="46"/>
      <c r="QUA15" s="46"/>
      <c r="QUB15" s="46"/>
      <c r="QUC15" s="46"/>
      <c r="QUD15" s="46"/>
      <c r="QUE15" s="46"/>
      <c r="QUF15" s="46"/>
      <c r="QUG15" s="46"/>
      <c r="QUH15" s="46"/>
      <c r="QUI15" s="46"/>
      <c r="QUJ15" s="46"/>
      <c r="QUK15" s="46"/>
      <c r="QUL15" s="46"/>
      <c r="QUM15" s="46"/>
      <c r="QUN15" s="46"/>
      <c r="QUO15" s="46"/>
      <c r="QUP15" s="46"/>
      <c r="QUQ15" s="46"/>
      <c r="QUR15" s="46"/>
      <c r="QUS15" s="46"/>
      <c r="QUT15" s="46"/>
      <c r="QUU15" s="46"/>
      <c r="QUV15" s="46"/>
      <c r="QUW15" s="46"/>
      <c r="QUX15" s="46"/>
      <c r="QUY15" s="46"/>
      <c r="QUZ15" s="46"/>
      <c r="QVA15" s="46"/>
      <c r="QVB15" s="46"/>
      <c r="QVC15" s="46"/>
      <c r="QVD15" s="46"/>
      <c r="QVE15" s="46"/>
      <c r="QVF15" s="46"/>
      <c r="QVG15" s="46"/>
      <c r="QVH15" s="46"/>
      <c r="QVI15" s="46"/>
      <c r="QVJ15" s="46"/>
      <c r="QVK15" s="46"/>
      <c r="QVL15" s="46"/>
      <c r="QVM15" s="46"/>
      <c r="QVN15" s="46"/>
      <c r="QVO15" s="46"/>
      <c r="QVP15" s="46"/>
      <c r="QVQ15" s="46"/>
      <c r="QVR15" s="46"/>
      <c r="QVS15" s="46"/>
      <c r="QVT15" s="46"/>
      <c r="QVU15" s="46"/>
      <c r="QVV15" s="46"/>
      <c r="QVW15" s="46"/>
      <c r="QVX15" s="46"/>
      <c r="QVY15" s="46"/>
      <c r="QVZ15" s="46"/>
      <c r="QWA15" s="46"/>
      <c r="QWB15" s="46"/>
      <c r="QWC15" s="46"/>
      <c r="QWD15" s="46"/>
      <c r="QWE15" s="46"/>
      <c r="QWF15" s="46"/>
      <c r="QWG15" s="46"/>
      <c r="QWH15" s="46"/>
      <c r="QWI15" s="46"/>
      <c r="QWJ15" s="46"/>
      <c r="QWK15" s="46"/>
      <c r="QWL15" s="46"/>
      <c r="QWM15" s="46"/>
      <c r="QWN15" s="46"/>
      <c r="QWO15" s="46"/>
      <c r="QWP15" s="46"/>
      <c r="QWQ15" s="46"/>
      <c r="QWR15" s="46"/>
      <c r="QWS15" s="46"/>
      <c r="QWT15" s="46"/>
      <c r="QWU15" s="46"/>
      <c r="QWV15" s="46"/>
      <c r="QWW15" s="46"/>
      <c r="QWX15" s="46"/>
      <c r="QWY15" s="46"/>
      <c r="QWZ15" s="46"/>
      <c r="QXA15" s="46"/>
      <c r="QXB15" s="46"/>
      <c r="QXC15" s="46"/>
      <c r="QXD15" s="46"/>
      <c r="QXE15" s="46"/>
      <c r="QXF15" s="46"/>
      <c r="QXG15" s="46"/>
      <c r="QXH15" s="46"/>
      <c r="QXI15" s="46"/>
      <c r="QXJ15" s="46"/>
      <c r="QXK15" s="46"/>
      <c r="QXL15" s="46"/>
      <c r="QXM15" s="46"/>
      <c r="QXN15" s="46"/>
      <c r="QXO15" s="46"/>
      <c r="QXP15" s="46"/>
      <c r="QXQ15" s="46"/>
      <c r="QXR15" s="46"/>
      <c r="QXS15" s="46"/>
      <c r="QXT15" s="46"/>
      <c r="QXU15" s="46"/>
      <c r="QXV15" s="46"/>
      <c r="QXW15" s="46"/>
      <c r="QXX15" s="46"/>
      <c r="QXY15" s="46"/>
      <c r="QXZ15" s="46"/>
      <c r="QYA15" s="46"/>
      <c r="QYB15" s="46"/>
      <c r="QYC15" s="46"/>
      <c r="QYD15" s="46"/>
      <c r="QYE15" s="46"/>
      <c r="QYF15" s="46"/>
      <c r="QYG15" s="46"/>
      <c r="QYH15" s="46"/>
      <c r="QYI15" s="46"/>
      <c r="QYJ15" s="46"/>
      <c r="QYK15" s="46"/>
      <c r="QYL15" s="46"/>
      <c r="QYM15" s="46"/>
      <c r="QYN15" s="46"/>
      <c r="QYO15" s="46"/>
      <c r="QYP15" s="46"/>
      <c r="QYQ15" s="46"/>
      <c r="QYR15" s="46"/>
      <c r="QYS15" s="46"/>
      <c r="QYT15" s="46"/>
      <c r="QYU15" s="46"/>
      <c r="QYV15" s="46"/>
      <c r="QYW15" s="46"/>
      <c r="QYX15" s="46"/>
      <c r="QYY15" s="46"/>
      <c r="QYZ15" s="46"/>
      <c r="QZA15" s="46"/>
      <c r="QZB15" s="46"/>
      <c r="QZC15" s="46"/>
      <c r="QZD15" s="46"/>
      <c r="QZE15" s="46"/>
      <c r="QZF15" s="46"/>
      <c r="QZG15" s="46"/>
      <c r="QZH15" s="46"/>
      <c r="QZI15" s="46"/>
      <c r="QZJ15" s="46"/>
      <c r="QZK15" s="46"/>
      <c r="QZL15" s="46"/>
      <c r="QZM15" s="46"/>
      <c r="QZN15" s="46"/>
      <c r="QZO15" s="46"/>
      <c r="QZP15" s="46"/>
      <c r="QZQ15" s="46"/>
      <c r="QZR15" s="46"/>
      <c r="QZS15" s="46"/>
      <c r="QZT15" s="46"/>
      <c r="QZU15" s="46"/>
      <c r="QZV15" s="46"/>
      <c r="QZW15" s="46"/>
      <c r="QZX15" s="46"/>
      <c r="QZY15" s="46"/>
      <c r="QZZ15" s="46"/>
      <c r="RAA15" s="46"/>
      <c r="RAB15" s="46"/>
      <c r="RAC15" s="46"/>
      <c r="RAD15" s="46"/>
      <c r="RAE15" s="46"/>
      <c r="RAF15" s="46"/>
      <c r="RAG15" s="46"/>
      <c r="RAH15" s="46"/>
      <c r="RAI15" s="46"/>
      <c r="RAJ15" s="46"/>
      <c r="RAK15" s="46"/>
      <c r="RAL15" s="46"/>
      <c r="RAM15" s="46"/>
      <c r="RAN15" s="46"/>
      <c r="RAO15" s="46"/>
      <c r="RAP15" s="46"/>
      <c r="RAQ15" s="46"/>
      <c r="RAR15" s="46"/>
      <c r="RAS15" s="46"/>
      <c r="RAT15" s="46"/>
      <c r="RAU15" s="46"/>
      <c r="RAV15" s="46"/>
      <c r="RAW15" s="46"/>
      <c r="RAX15" s="46"/>
      <c r="RAY15" s="46"/>
      <c r="RAZ15" s="46"/>
      <c r="RBA15" s="46"/>
      <c r="RBB15" s="46"/>
      <c r="RBC15" s="46"/>
      <c r="RBD15" s="46"/>
      <c r="RBE15" s="46"/>
      <c r="RBF15" s="46"/>
      <c r="RBG15" s="46"/>
      <c r="RBH15" s="46"/>
      <c r="RBI15" s="46"/>
      <c r="RBJ15" s="46"/>
      <c r="RBK15" s="46"/>
      <c r="RBL15" s="46"/>
      <c r="RBM15" s="46"/>
      <c r="RBN15" s="46"/>
      <c r="RBO15" s="46"/>
      <c r="RBP15" s="46"/>
      <c r="RBQ15" s="46"/>
      <c r="RBR15" s="46"/>
      <c r="RBS15" s="46"/>
      <c r="RBT15" s="46"/>
      <c r="RBU15" s="46"/>
      <c r="RBV15" s="46"/>
      <c r="RBW15" s="46"/>
      <c r="RBX15" s="46"/>
      <c r="RBY15" s="46"/>
      <c r="RBZ15" s="46"/>
      <c r="RCA15" s="46"/>
      <c r="RCB15" s="46"/>
      <c r="RCC15" s="46"/>
      <c r="RCD15" s="46"/>
      <c r="RCE15" s="46"/>
      <c r="RCF15" s="46"/>
      <c r="RCG15" s="46"/>
      <c r="RCH15" s="46"/>
      <c r="RCI15" s="46"/>
      <c r="RCJ15" s="46"/>
      <c r="RCK15" s="46"/>
      <c r="RCL15" s="46"/>
      <c r="RCM15" s="46"/>
      <c r="RCN15" s="46"/>
      <c r="RCO15" s="46"/>
      <c r="RCP15" s="46"/>
      <c r="RCQ15" s="46"/>
      <c r="RCR15" s="46"/>
      <c r="RCS15" s="46"/>
      <c r="RCT15" s="46"/>
      <c r="RCU15" s="46"/>
      <c r="RCV15" s="46"/>
      <c r="RCW15" s="46"/>
      <c r="RCX15" s="46"/>
      <c r="RCY15" s="46"/>
      <c r="RCZ15" s="46"/>
      <c r="RDA15" s="46"/>
      <c r="RDB15" s="46"/>
      <c r="RDC15" s="46"/>
      <c r="RDD15" s="46"/>
      <c r="RDE15" s="46"/>
      <c r="RDF15" s="46"/>
      <c r="RDG15" s="46"/>
      <c r="RDH15" s="46"/>
      <c r="RDI15" s="46"/>
      <c r="RDJ15" s="46"/>
      <c r="RDK15" s="46"/>
      <c r="RDL15" s="46"/>
      <c r="RDM15" s="46"/>
      <c r="RDN15" s="46"/>
      <c r="RDO15" s="46"/>
      <c r="RDP15" s="46"/>
      <c r="RDQ15" s="46"/>
      <c r="RDR15" s="46"/>
      <c r="RDS15" s="46"/>
      <c r="RDT15" s="46"/>
      <c r="RDU15" s="46"/>
      <c r="RDV15" s="46"/>
      <c r="RDW15" s="46"/>
      <c r="RDX15" s="46"/>
      <c r="RDY15" s="46"/>
      <c r="RDZ15" s="46"/>
      <c r="REA15" s="46"/>
      <c r="REB15" s="46"/>
      <c r="REC15" s="46"/>
      <c r="RED15" s="46"/>
      <c r="REE15" s="46"/>
      <c r="REF15" s="46"/>
      <c r="REG15" s="46"/>
      <c r="REH15" s="46"/>
      <c r="REI15" s="46"/>
      <c r="REJ15" s="46"/>
      <c r="REK15" s="46"/>
      <c r="REL15" s="46"/>
      <c r="REM15" s="46"/>
      <c r="REN15" s="46"/>
      <c r="REO15" s="46"/>
      <c r="REP15" s="46"/>
      <c r="REQ15" s="46"/>
      <c r="RER15" s="46"/>
      <c r="RES15" s="46"/>
      <c r="RET15" s="46"/>
      <c r="REU15" s="46"/>
      <c r="REV15" s="46"/>
      <c r="REW15" s="46"/>
      <c r="REX15" s="46"/>
      <c r="REY15" s="46"/>
      <c r="REZ15" s="46"/>
      <c r="RFA15" s="46"/>
      <c r="RFB15" s="46"/>
      <c r="RFC15" s="46"/>
      <c r="RFD15" s="46"/>
      <c r="RFE15" s="46"/>
      <c r="RFF15" s="46"/>
      <c r="RFG15" s="46"/>
      <c r="RFH15" s="46"/>
      <c r="RFI15" s="46"/>
      <c r="RFJ15" s="46"/>
      <c r="RFK15" s="46"/>
      <c r="RFL15" s="46"/>
      <c r="RFM15" s="46"/>
      <c r="RFN15" s="46"/>
      <c r="RFO15" s="46"/>
      <c r="RFP15" s="46"/>
      <c r="RFQ15" s="46"/>
      <c r="RFR15" s="46"/>
      <c r="RFS15" s="46"/>
      <c r="RFT15" s="46"/>
      <c r="RFU15" s="46"/>
      <c r="RFV15" s="46"/>
      <c r="RFW15" s="46"/>
      <c r="RFX15" s="46"/>
      <c r="RFY15" s="46"/>
      <c r="RFZ15" s="46"/>
      <c r="RGA15" s="46"/>
      <c r="RGB15" s="46"/>
      <c r="RGC15" s="46"/>
      <c r="RGD15" s="46"/>
      <c r="RGE15" s="46"/>
      <c r="RGF15" s="46"/>
      <c r="RGG15" s="46"/>
      <c r="RGH15" s="46"/>
      <c r="RGI15" s="46"/>
      <c r="RGJ15" s="46"/>
      <c r="RGK15" s="46"/>
      <c r="RGL15" s="46"/>
      <c r="RGM15" s="46"/>
      <c r="RGN15" s="46"/>
      <c r="RGO15" s="46"/>
      <c r="RGP15" s="46"/>
      <c r="RGQ15" s="46"/>
      <c r="RGR15" s="46"/>
      <c r="RGS15" s="46"/>
      <c r="RGT15" s="46"/>
      <c r="RGU15" s="46"/>
      <c r="RGV15" s="46"/>
      <c r="RGW15" s="46"/>
      <c r="RGX15" s="46"/>
      <c r="RGY15" s="46"/>
      <c r="RGZ15" s="46"/>
      <c r="RHA15" s="46"/>
      <c r="RHB15" s="46"/>
      <c r="RHC15" s="46"/>
      <c r="RHD15" s="46"/>
      <c r="RHE15" s="46"/>
      <c r="RHF15" s="46"/>
      <c r="RHG15" s="46"/>
      <c r="RHH15" s="46"/>
      <c r="RHI15" s="46"/>
      <c r="RHJ15" s="46"/>
      <c r="RHK15" s="46"/>
      <c r="RHL15" s="46"/>
      <c r="RHM15" s="46"/>
      <c r="RHN15" s="46"/>
      <c r="RHO15" s="46"/>
      <c r="RHP15" s="46"/>
      <c r="RHQ15" s="46"/>
      <c r="RHR15" s="46"/>
      <c r="RHS15" s="46"/>
      <c r="RHT15" s="46"/>
      <c r="RHU15" s="46"/>
      <c r="RHV15" s="46"/>
      <c r="RHW15" s="46"/>
      <c r="RHX15" s="46"/>
      <c r="RHY15" s="46"/>
      <c r="RHZ15" s="46"/>
      <c r="RIA15" s="46"/>
      <c r="RIB15" s="46"/>
      <c r="RIC15" s="46"/>
      <c r="RID15" s="46"/>
      <c r="RIE15" s="46"/>
      <c r="RIF15" s="46"/>
      <c r="RIG15" s="46"/>
      <c r="RIH15" s="46"/>
      <c r="RII15" s="46"/>
      <c r="RIJ15" s="46"/>
      <c r="RIK15" s="46"/>
      <c r="RIL15" s="46"/>
      <c r="RIM15" s="46"/>
      <c r="RIN15" s="46"/>
      <c r="RIO15" s="46"/>
      <c r="RIP15" s="46"/>
      <c r="RIQ15" s="46"/>
      <c r="RIR15" s="46"/>
      <c r="RIS15" s="46"/>
      <c r="RIT15" s="46"/>
      <c r="RIU15" s="46"/>
      <c r="RIV15" s="46"/>
      <c r="RIW15" s="46"/>
      <c r="RIX15" s="46"/>
      <c r="RIY15" s="46"/>
      <c r="RIZ15" s="46"/>
      <c r="RJA15" s="46"/>
      <c r="RJB15" s="46"/>
      <c r="RJC15" s="46"/>
      <c r="RJD15" s="46"/>
      <c r="RJE15" s="46"/>
      <c r="RJF15" s="46"/>
      <c r="RJG15" s="46"/>
      <c r="RJH15" s="46"/>
      <c r="RJI15" s="46"/>
      <c r="RJJ15" s="46"/>
      <c r="RJK15" s="46"/>
      <c r="RJL15" s="46"/>
      <c r="RJM15" s="46"/>
      <c r="RJN15" s="46"/>
      <c r="RJO15" s="46"/>
      <c r="RJP15" s="46"/>
      <c r="RJQ15" s="46"/>
      <c r="RJR15" s="46"/>
      <c r="RJS15" s="46"/>
      <c r="RJT15" s="46"/>
      <c r="RJU15" s="46"/>
      <c r="RJV15" s="46"/>
      <c r="RJW15" s="46"/>
      <c r="RJX15" s="46"/>
      <c r="RJY15" s="46"/>
      <c r="RJZ15" s="46"/>
      <c r="RKA15" s="46"/>
      <c r="RKB15" s="46"/>
      <c r="RKC15" s="46"/>
      <c r="RKD15" s="46"/>
      <c r="RKE15" s="46"/>
      <c r="RKF15" s="46"/>
      <c r="RKG15" s="46"/>
      <c r="RKH15" s="46"/>
      <c r="RKI15" s="46"/>
      <c r="RKJ15" s="46"/>
      <c r="RKK15" s="46"/>
      <c r="RKL15" s="46"/>
      <c r="RKM15" s="46"/>
      <c r="RKN15" s="46"/>
      <c r="RKO15" s="46"/>
      <c r="RKP15" s="46"/>
      <c r="RKQ15" s="46"/>
      <c r="RKR15" s="46"/>
      <c r="RKS15" s="46"/>
      <c r="RKT15" s="46"/>
      <c r="RKU15" s="46"/>
      <c r="RKV15" s="46"/>
      <c r="RKW15" s="46"/>
      <c r="RKX15" s="46"/>
      <c r="RKY15" s="46"/>
      <c r="RKZ15" s="46"/>
      <c r="RLA15" s="46"/>
      <c r="RLB15" s="46"/>
      <c r="RLC15" s="46"/>
      <c r="RLD15" s="46"/>
      <c r="RLE15" s="46"/>
      <c r="RLF15" s="46"/>
      <c r="RLG15" s="46"/>
      <c r="RLH15" s="46"/>
      <c r="RLI15" s="46"/>
      <c r="RLJ15" s="46"/>
      <c r="RLK15" s="46"/>
      <c r="RLL15" s="46"/>
      <c r="RLM15" s="46"/>
      <c r="RLN15" s="46"/>
      <c r="RLO15" s="46"/>
      <c r="RLP15" s="46"/>
      <c r="RLQ15" s="46"/>
      <c r="RLR15" s="46"/>
      <c r="RLS15" s="46"/>
      <c r="RLT15" s="46"/>
      <c r="RLU15" s="46"/>
      <c r="RLV15" s="46"/>
      <c r="RLW15" s="46"/>
      <c r="RLX15" s="46"/>
      <c r="RLY15" s="46"/>
      <c r="RLZ15" s="46"/>
      <c r="RMA15" s="46"/>
      <c r="RMB15" s="46"/>
      <c r="RMC15" s="46"/>
      <c r="RMD15" s="46"/>
      <c r="RME15" s="46"/>
      <c r="RMF15" s="46"/>
      <c r="RMG15" s="46"/>
      <c r="RMH15" s="46"/>
      <c r="RMI15" s="46"/>
      <c r="RMJ15" s="46"/>
      <c r="RMK15" s="46"/>
      <c r="RML15" s="46"/>
      <c r="RMM15" s="46"/>
      <c r="RMN15" s="46"/>
      <c r="RMO15" s="46"/>
      <c r="RMP15" s="46"/>
      <c r="RMQ15" s="46"/>
      <c r="RMR15" s="46"/>
      <c r="RMS15" s="46"/>
      <c r="RMT15" s="46"/>
      <c r="RMU15" s="46"/>
      <c r="RMV15" s="46"/>
      <c r="RMW15" s="46"/>
      <c r="RMX15" s="46"/>
      <c r="RMY15" s="46"/>
      <c r="RMZ15" s="46"/>
      <c r="RNA15" s="46"/>
      <c r="RNB15" s="46"/>
      <c r="RNC15" s="46"/>
      <c r="RND15" s="46"/>
      <c r="RNE15" s="46"/>
      <c r="RNF15" s="46"/>
      <c r="RNG15" s="46"/>
      <c r="RNH15" s="46"/>
      <c r="RNI15" s="46"/>
      <c r="RNJ15" s="46"/>
      <c r="RNK15" s="46"/>
      <c r="RNL15" s="46"/>
      <c r="RNM15" s="46"/>
      <c r="RNN15" s="46"/>
      <c r="RNO15" s="46"/>
      <c r="RNP15" s="46"/>
      <c r="RNQ15" s="46"/>
      <c r="RNR15" s="46"/>
      <c r="RNS15" s="46"/>
      <c r="RNT15" s="46"/>
      <c r="RNU15" s="46"/>
      <c r="RNV15" s="46"/>
      <c r="RNW15" s="46"/>
      <c r="RNX15" s="46"/>
      <c r="RNY15" s="46"/>
      <c r="RNZ15" s="46"/>
      <c r="ROA15" s="46"/>
      <c r="ROB15" s="46"/>
      <c r="ROC15" s="46"/>
      <c r="ROD15" s="46"/>
      <c r="ROE15" s="46"/>
      <c r="ROF15" s="46"/>
      <c r="ROG15" s="46"/>
      <c r="ROH15" s="46"/>
      <c r="ROI15" s="46"/>
      <c r="ROJ15" s="46"/>
      <c r="ROK15" s="46"/>
      <c r="ROL15" s="46"/>
      <c r="ROM15" s="46"/>
      <c r="RON15" s="46"/>
      <c r="ROO15" s="46"/>
      <c r="ROP15" s="46"/>
      <c r="ROQ15" s="46"/>
      <c r="ROR15" s="46"/>
      <c r="ROS15" s="46"/>
      <c r="ROT15" s="46"/>
      <c r="ROU15" s="46"/>
      <c r="ROV15" s="46"/>
      <c r="ROW15" s="46"/>
      <c r="ROX15" s="46"/>
      <c r="ROY15" s="46"/>
      <c r="ROZ15" s="46"/>
      <c r="RPA15" s="46"/>
      <c r="RPB15" s="46"/>
      <c r="RPC15" s="46"/>
      <c r="RPD15" s="46"/>
      <c r="RPE15" s="46"/>
      <c r="RPF15" s="46"/>
      <c r="RPG15" s="46"/>
      <c r="RPH15" s="46"/>
      <c r="RPI15" s="46"/>
      <c r="RPJ15" s="46"/>
      <c r="RPK15" s="46"/>
      <c r="RPL15" s="46"/>
      <c r="RPM15" s="46"/>
      <c r="RPN15" s="46"/>
      <c r="RPO15" s="46"/>
      <c r="RPP15" s="46"/>
      <c r="RPQ15" s="46"/>
      <c r="RPR15" s="46"/>
      <c r="RPS15" s="46"/>
      <c r="RPT15" s="46"/>
      <c r="RPU15" s="46"/>
      <c r="RPV15" s="46"/>
      <c r="RPW15" s="46"/>
      <c r="RPX15" s="46"/>
      <c r="RPY15" s="46"/>
      <c r="RPZ15" s="46"/>
      <c r="RQA15" s="46"/>
      <c r="RQB15" s="46"/>
      <c r="RQC15" s="46"/>
      <c r="RQD15" s="46"/>
      <c r="RQE15" s="46"/>
      <c r="RQF15" s="46"/>
      <c r="RQG15" s="46"/>
      <c r="RQH15" s="46"/>
      <c r="RQI15" s="46"/>
      <c r="RQJ15" s="46"/>
      <c r="RQK15" s="46"/>
      <c r="RQL15" s="46"/>
      <c r="RQM15" s="46"/>
      <c r="RQN15" s="46"/>
      <c r="RQO15" s="46"/>
      <c r="RQP15" s="46"/>
      <c r="RQQ15" s="46"/>
      <c r="RQR15" s="46"/>
      <c r="RQS15" s="46"/>
      <c r="RQT15" s="46"/>
      <c r="RQU15" s="46"/>
      <c r="RQV15" s="46"/>
      <c r="RQW15" s="46"/>
      <c r="RQX15" s="46"/>
      <c r="RQY15" s="46"/>
      <c r="RQZ15" s="46"/>
      <c r="RRA15" s="46"/>
      <c r="RRB15" s="46"/>
      <c r="RRC15" s="46"/>
      <c r="RRD15" s="46"/>
      <c r="RRE15" s="46"/>
      <c r="RRF15" s="46"/>
      <c r="RRG15" s="46"/>
      <c r="RRH15" s="46"/>
      <c r="RRI15" s="46"/>
      <c r="RRJ15" s="46"/>
      <c r="RRK15" s="46"/>
      <c r="RRL15" s="46"/>
      <c r="RRM15" s="46"/>
      <c r="RRN15" s="46"/>
      <c r="RRO15" s="46"/>
      <c r="RRP15" s="46"/>
      <c r="RRQ15" s="46"/>
      <c r="RRR15" s="46"/>
      <c r="RRS15" s="46"/>
      <c r="RRT15" s="46"/>
      <c r="RRU15" s="46"/>
      <c r="RRV15" s="46"/>
      <c r="RRW15" s="46"/>
      <c r="RRX15" s="46"/>
      <c r="RRY15" s="46"/>
      <c r="RRZ15" s="46"/>
      <c r="RSA15" s="46"/>
      <c r="RSB15" s="46"/>
      <c r="RSC15" s="46"/>
      <c r="RSD15" s="46"/>
      <c r="RSE15" s="46"/>
      <c r="RSF15" s="46"/>
      <c r="RSG15" s="46"/>
      <c r="RSH15" s="46"/>
      <c r="RSI15" s="46"/>
      <c r="RSJ15" s="46"/>
      <c r="RSK15" s="46"/>
      <c r="RSL15" s="46"/>
      <c r="RSM15" s="46"/>
      <c r="RSN15" s="46"/>
      <c r="RSO15" s="46"/>
      <c r="RSP15" s="46"/>
      <c r="RSQ15" s="46"/>
      <c r="RSR15" s="46"/>
      <c r="RSS15" s="46"/>
      <c r="RST15" s="46"/>
      <c r="RSU15" s="46"/>
      <c r="RSV15" s="46"/>
      <c r="RSW15" s="46"/>
      <c r="RSX15" s="46"/>
      <c r="RSY15" s="46"/>
      <c r="RSZ15" s="46"/>
      <c r="RTA15" s="46"/>
      <c r="RTB15" s="46"/>
      <c r="RTC15" s="46"/>
      <c r="RTD15" s="46"/>
      <c r="RTE15" s="46"/>
      <c r="RTF15" s="46"/>
      <c r="RTG15" s="46"/>
      <c r="RTH15" s="46"/>
      <c r="RTI15" s="46"/>
      <c r="RTJ15" s="46"/>
      <c r="RTK15" s="46"/>
      <c r="RTL15" s="46"/>
      <c r="RTM15" s="46"/>
      <c r="RTN15" s="46"/>
      <c r="RTO15" s="46"/>
      <c r="RTP15" s="46"/>
      <c r="RTQ15" s="46"/>
      <c r="RTR15" s="46"/>
      <c r="RTS15" s="46"/>
      <c r="RTT15" s="46"/>
      <c r="RTU15" s="46"/>
      <c r="RTV15" s="46"/>
      <c r="RTW15" s="46"/>
      <c r="RTX15" s="46"/>
      <c r="RTY15" s="46"/>
      <c r="RTZ15" s="46"/>
      <c r="RUA15" s="46"/>
      <c r="RUB15" s="46"/>
      <c r="RUC15" s="46"/>
      <c r="RUD15" s="46"/>
      <c r="RUE15" s="46"/>
      <c r="RUF15" s="46"/>
      <c r="RUG15" s="46"/>
      <c r="RUH15" s="46"/>
      <c r="RUI15" s="46"/>
      <c r="RUJ15" s="46"/>
      <c r="RUK15" s="46"/>
      <c r="RUL15" s="46"/>
      <c r="RUM15" s="46"/>
      <c r="RUN15" s="46"/>
      <c r="RUO15" s="46"/>
      <c r="RUP15" s="46"/>
      <c r="RUQ15" s="46"/>
      <c r="RUR15" s="46"/>
      <c r="RUS15" s="46"/>
      <c r="RUT15" s="46"/>
      <c r="RUU15" s="46"/>
      <c r="RUV15" s="46"/>
      <c r="RUW15" s="46"/>
      <c r="RUX15" s="46"/>
      <c r="RUY15" s="46"/>
      <c r="RUZ15" s="46"/>
      <c r="RVA15" s="46"/>
      <c r="RVB15" s="46"/>
      <c r="RVC15" s="46"/>
      <c r="RVD15" s="46"/>
      <c r="RVE15" s="46"/>
      <c r="RVF15" s="46"/>
      <c r="RVG15" s="46"/>
      <c r="RVH15" s="46"/>
      <c r="RVI15" s="46"/>
      <c r="RVJ15" s="46"/>
      <c r="RVK15" s="46"/>
      <c r="RVL15" s="46"/>
      <c r="RVM15" s="46"/>
      <c r="RVN15" s="46"/>
      <c r="RVO15" s="46"/>
      <c r="RVP15" s="46"/>
      <c r="RVQ15" s="46"/>
      <c r="RVR15" s="46"/>
      <c r="RVS15" s="46"/>
      <c r="RVT15" s="46"/>
      <c r="RVU15" s="46"/>
      <c r="RVV15" s="46"/>
      <c r="RVW15" s="46"/>
      <c r="RVX15" s="46"/>
      <c r="RVY15" s="46"/>
      <c r="RVZ15" s="46"/>
      <c r="RWA15" s="46"/>
      <c r="RWB15" s="46"/>
      <c r="RWC15" s="46"/>
      <c r="RWD15" s="46"/>
      <c r="RWE15" s="46"/>
      <c r="RWF15" s="46"/>
      <c r="RWG15" s="46"/>
      <c r="RWH15" s="46"/>
      <c r="RWI15" s="46"/>
      <c r="RWJ15" s="46"/>
      <c r="RWK15" s="46"/>
      <c r="RWL15" s="46"/>
      <c r="RWM15" s="46"/>
      <c r="RWN15" s="46"/>
      <c r="RWO15" s="46"/>
      <c r="RWP15" s="46"/>
      <c r="RWQ15" s="46"/>
      <c r="RWR15" s="46"/>
      <c r="RWS15" s="46"/>
      <c r="RWT15" s="46"/>
      <c r="RWU15" s="46"/>
      <c r="RWV15" s="46"/>
      <c r="RWW15" s="46"/>
      <c r="RWX15" s="46"/>
      <c r="RWY15" s="46"/>
      <c r="RWZ15" s="46"/>
      <c r="RXA15" s="46"/>
      <c r="RXB15" s="46"/>
      <c r="RXC15" s="46"/>
      <c r="RXD15" s="46"/>
      <c r="RXE15" s="46"/>
      <c r="RXF15" s="46"/>
      <c r="RXG15" s="46"/>
      <c r="RXH15" s="46"/>
      <c r="RXI15" s="46"/>
      <c r="RXJ15" s="46"/>
      <c r="RXK15" s="46"/>
      <c r="RXL15" s="46"/>
      <c r="RXM15" s="46"/>
      <c r="RXN15" s="46"/>
      <c r="RXO15" s="46"/>
      <c r="RXP15" s="46"/>
      <c r="RXQ15" s="46"/>
      <c r="RXR15" s="46"/>
      <c r="RXS15" s="46"/>
      <c r="RXT15" s="46"/>
      <c r="RXU15" s="46"/>
      <c r="RXV15" s="46"/>
      <c r="RXW15" s="46"/>
      <c r="RXX15" s="46"/>
      <c r="RXY15" s="46"/>
      <c r="RXZ15" s="46"/>
      <c r="RYA15" s="46"/>
      <c r="RYB15" s="46"/>
      <c r="RYC15" s="46"/>
      <c r="RYD15" s="46"/>
      <c r="RYE15" s="46"/>
      <c r="RYF15" s="46"/>
      <c r="RYG15" s="46"/>
      <c r="RYH15" s="46"/>
      <c r="RYI15" s="46"/>
      <c r="RYJ15" s="46"/>
      <c r="RYK15" s="46"/>
      <c r="RYL15" s="46"/>
      <c r="RYM15" s="46"/>
      <c r="RYN15" s="46"/>
      <c r="RYO15" s="46"/>
      <c r="RYP15" s="46"/>
      <c r="RYQ15" s="46"/>
      <c r="RYR15" s="46"/>
      <c r="RYS15" s="46"/>
      <c r="RYT15" s="46"/>
      <c r="RYU15" s="46"/>
      <c r="RYV15" s="46"/>
      <c r="RYW15" s="46"/>
      <c r="RYX15" s="46"/>
      <c r="RYY15" s="46"/>
      <c r="RYZ15" s="46"/>
      <c r="RZA15" s="46"/>
      <c r="RZB15" s="46"/>
      <c r="RZC15" s="46"/>
      <c r="RZD15" s="46"/>
      <c r="RZE15" s="46"/>
      <c r="RZF15" s="46"/>
      <c r="RZG15" s="46"/>
      <c r="RZH15" s="46"/>
      <c r="RZI15" s="46"/>
      <c r="RZJ15" s="46"/>
      <c r="RZK15" s="46"/>
      <c r="RZL15" s="46"/>
      <c r="RZM15" s="46"/>
      <c r="RZN15" s="46"/>
      <c r="RZO15" s="46"/>
      <c r="RZP15" s="46"/>
      <c r="RZQ15" s="46"/>
      <c r="RZR15" s="46"/>
      <c r="RZS15" s="46"/>
      <c r="RZT15" s="46"/>
      <c r="RZU15" s="46"/>
      <c r="RZV15" s="46"/>
      <c r="RZW15" s="46"/>
      <c r="RZX15" s="46"/>
      <c r="RZY15" s="46"/>
      <c r="RZZ15" s="46"/>
      <c r="SAA15" s="46"/>
      <c r="SAB15" s="46"/>
      <c r="SAC15" s="46"/>
      <c r="SAD15" s="46"/>
      <c r="SAE15" s="46"/>
      <c r="SAF15" s="46"/>
      <c r="SAG15" s="46"/>
      <c r="SAH15" s="46"/>
      <c r="SAI15" s="46"/>
      <c r="SAJ15" s="46"/>
      <c r="SAK15" s="46"/>
      <c r="SAL15" s="46"/>
      <c r="SAM15" s="46"/>
      <c r="SAN15" s="46"/>
      <c r="SAO15" s="46"/>
      <c r="SAP15" s="46"/>
      <c r="SAQ15" s="46"/>
      <c r="SAR15" s="46"/>
      <c r="SAS15" s="46"/>
      <c r="SAT15" s="46"/>
      <c r="SAU15" s="46"/>
      <c r="SAV15" s="46"/>
      <c r="SAW15" s="46"/>
      <c r="SAX15" s="46"/>
      <c r="SAY15" s="46"/>
      <c r="SAZ15" s="46"/>
      <c r="SBA15" s="46"/>
      <c r="SBB15" s="46"/>
      <c r="SBC15" s="46"/>
      <c r="SBD15" s="46"/>
      <c r="SBE15" s="46"/>
      <c r="SBF15" s="46"/>
      <c r="SBG15" s="46"/>
      <c r="SBH15" s="46"/>
      <c r="SBI15" s="46"/>
      <c r="SBJ15" s="46"/>
      <c r="SBK15" s="46"/>
      <c r="SBL15" s="46"/>
      <c r="SBM15" s="46"/>
      <c r="SBN15" s="46"/>
      <c r="SBO15" s="46"/>
      <c r="SBP15" s="46"/>
      <c r="SBQ15" s="46"/>
      <c r="SBR15" s="46"/>
      <c r="SBS15" s="46"/>
      <c r="SBT15" s="46"/>
      <c r="SBU15" s="46"/>
      <c r="SBV15" s="46"/>
      <c r="SBW15" s="46"/>
      <c r="SBX15" s="46"/>
      <c r="SBY15" s="46"/>
      <c r="SBZ15" s="46"/>
      <c r="SCA15" s="46"/>
      <c r="SCB15" s="46"/>
      <c r="SCC15" s="46"/>
      <c r="SCD15" s="46"/>
      <c r="SCE15" s="46"/>
      <c r="SCF15" s="46"/>
      <c r="SCG15" s="46"/>
      <c r="SCH15" s="46"/>
      <c r="SCI15" s="46"/>
      <c r="SCJ15" s="46"/>
      <c r="SCK15" s="46"/>
      <c r="SCL15" s="46"/>
      <c r="SCM15" s="46"/>
      <c r="SCN15" s="46"/>
      <c r="SCO15" s="46"/>
      <c r="SCP15" s="46"/>
      <c r="SCQ15" s="46"/>
      <c r="SCR15" s="46"/>
      <c r="SCS15" s="46"/>
      <c r="SCT15" s="46"/>
      <c r="SCU15" s="46"/>
      <c r="SCV15" s="46"/>
      <c r="SCW15" s="46"/>
      <c r="SCX15" s="46"/>
      <c r="SCY15" s="46"/>
      <c r="SCZ15" s="46"/>
      <c r="SDA15" s="46"/>
      <c r="SDB15" s="46"/>
      <c r="SDC15" s="46"/>
      <c r="SDD15" s="46"/>
      <c r="SDE15" s="46"/>
      <c r="SDF15" s="46"/>
      <c r="SDG15" s="46"/>
      <c r="SDH15" s="46"/>
      <c r="SDI15" s="46"/>
      <c r="SDJ15" s="46"/>
      <c r="SDK15" s="46"/>
      <c r="SDL15" s="46"/>
      <c r="SDM15" s="46"/>
      <c r="SDN15" s="46"/>
      <c r="SDO15" s="46"/>
      <c r="SDP15" s="46"/>
      <c r="SDQ15" s="46"/>
      <c r="SDR15" s="46"/>
      <c r="SDS15" s="46"/>
      <c r="SDT15" s="46"/>
      <c r="SDU15" s="46"/>
      <c r="SDV15" s="46"/>
      <c r="SDW15" s="46"/>
      <c r="SDX15" s="46"/>
      <c r="SDY15" s="46"/>
      <c r="SDZ15" s="46"/>
      <c r="SEA15" s="46"/>
      <c r="SEB15" s="46"/>
      <c r="SEC15" s="46"/>
      <c r="SED15" s="46"/>
      <c r="SEE15" s="46"/>
      <c r="SEF15" s="46"/>
      <c r="SEG15" s="46"/>
      <c r="SEH15" s="46"/>
      <c r="SEI15" s="46"/>
      <c r="SEJ15" s="46"/>
      <c r="SEK15" s="46"/>
      <c r="SEL15" s="46"/>
      <c r="SEM15" s="46"/>
      <c r="SEN15" s="46"/>
      <c r="SEO15" s="46"/>
      <c r="SEP15" s="46"/>
      <c r="SEQ15" s="46"/>
      <c r="SER15" s="46"/>
      <c r="SES15" s="46"/>
      <c r="SET15" s="46"/>
      <c r="SEU15" s="46"/>
      <c r="SEV15" s="46"/>
      <c r="SEW15" s="46"/>
      <c r="SEX15" s="46"/>
      <c r="SEY15" s="46"/>
      <c r="SEZ15" s="46"/>
      <c r="SFA15" s="46"/>
      <c r="SFB15" s="46"/>
      <c r="SFC15" s="46"/>
      <c r="SFD15" s="46"/>
      <c r="SFE15" s="46"/>
      <c r="SFF15" s="46"/>
      <c r="SFG15" s="46"/>
      <c r="SFH15" s="46"/>
      <c r="SFI15" s="46"/>
      <c r="SFJ15" s="46"/>
      <c r="SFK15" s="46"/>
      <c r="SFL15" s="46"/>
      <c r="SFM15" s="46"/>
      <c r="SFN15" s="46"/>
      <c r="SFO15" s="46"/>
      <c r="SFP15" s="46"/>
      <c r="SFQ15" s="46"/>
      <c r="SFR15" s="46"/>
      <c r="SFS15" s="46"/>
      <c r="SFT15" s="46"/>
      <c r="SFU15" s="46"/>
      <c r="SFV15" s="46"/>
      <c r="SFW15" s="46"/>
      <c r="SFX15" s="46"/>
      <c r="SFY15" s="46"/>
      <c r="SFZ15" s="46"/>
      <c r="SGA15" s="46"/>
      <c r="SGB15" s="46"/>
      <c r="SGC15" s="46"/>
      <c r="SGD15" s="46"/>
      <c r="SGE15" s="46"/>
      <c r="SGF15" s="46"/>
      <c r="SGG15" s="46"/>
      <c r="SGH15" s="46"/>
      <c r="SGI15" s="46"/>
      <c r="SGJ15" s="46"/>
      <c r="SGK15" s="46"/>
      <c r="SGL15" s="46"/>
      <c r="SGM15" s="46"/>
      <c r="SGN15" s="46"/>
      <c r="SGO15" s="46"/>
      <c r="SGP15" s="46"/>
      <c r="SGQ15" s="46"/>
      <c r="SGR15" s="46"/>
      <c r="SGS15" s="46"/>
      <c r="SGT15" s="46"/>
      <c r="SGU15" s="46"/>
      <c r="SGV15" s="46"/>
      <c r="SGW15" s="46"/>
      <c r="SGX15" s="46"/>
      <c r="SGY15" s="46"/>
      <c r="SGZ15" s="46"/>
      <c r="SHA15" s="46"/>
      <c r="SHB15" s="46"/>
      <c r="SHC15" s="46"/>
      <c r="SHD15" s="46"/>
      <c r="SHE15" s="46"/>
      <c r="SHF15" s="46"/>
      <c r="SHG15" s="46"/>
      <c r="SHH15" s="46"/>
      <c r="SHI15" s="46"/>
      <c r="SHJ15" s="46"/>
      <c r="SHK15" s="46"/>
      <c r="SHL15" s="46"/>
      <c r="SHM15" s="46"/>
      <c r="SHN15" s="46"/>
      <c r="SHO15" s="46"/>
      <c r="SHP15" s="46"/>
      <c r="SHQ15" s="46"/>
      <c r="SHR15" s="46"/>
      <c r="SHS15" s="46"/>
      <c r="SHT15" s="46"/>
      <c r="SHU15" s="46"/>
      <c r="SHV15" s="46"/>
      <c r="SHW15" s="46"/>
      <c r="SHX15" s="46"/>
      <c r="SHY15" s="46"/>
      <c r="SHZ15" s="46"/>
      <c r="SIA15" s="46"/>
      <c r="SIB15" s="46"/>
      <c r="SIC15" s="46"/>
      <c r="SID15" s="46"/>
      <c r="SIE15" s="46"/>
      <c r="SIF15" s="46"/>
      <c r="SIG15" s="46"/>
      <c r="SIH15" s="46"/>
      <c r="SII15" s="46"/>
      <c r="SIJ15" s="46"/>
      <c r="SIK15" s="46"/>
      <c r="SIL15" s="46"/>
      <c r="SIM15" s="46"/>
      <c r="SIN15" s="46"/>
      <c r="SIO15" s="46"/>
      <c r="SIP15" s="46"/>
      <c r="SIQ15" s="46"/>
      <c r="SIR15" s="46"/>
      <c r="SIS15" s="46"/>
      <c r="SIT15" s="46"/>
      <c r="SIU15" s="46"/>
      <c r="SIV15" s="46"/>
      <c r="SIW15" s="46"/>
      <c r="SIX15" s="46"/>
      <c r="SIY15" s="46"/>
      <c r="SIZ15" s="46"/>
      <c r="SJA15" s="46"/>
      <c r="SJB15" s="46"/>
      <c r="SJC15" s="46"/>
      <c r="SJD15" s="46"/>
      <c r="SJE15" s="46"/>
      <c r="SJF15" s="46"/>
      <c r="SJG15" s="46"/>
      <c r="SJH15" s="46"/>
      <c r="SJI15" s="46"/>
      <c r="SJJ15" s="46"/>
      <c r="SJK15" s="46"/>
      <c r="SJL15" s="46"/>
      <c r="SJM15" s="46"/>
      <c r="SJN15" s="46"/>
      <c r="SJO15" s="46"/>
      <c r="SJP15" s="46"/>
      <c r="SJQ15" s="46"/>
      <c r="SJR15" s="46"/>
      <c r="SJS15" s="46"/>
      <c r="SJT15" s="46"/>
      <c r="SJU15" s="46"/>
      <c r="SJV15" s="46"/>
      <c r="SJW15" s="46"/>
      <c r="SJX15" s="46"/>
      <c r="SJY15" s="46"/>
      <c r="SJZ15" s="46"/>
      <c r="SKA15" s="46"/>
      <c r="SKB15" s="46"/>
      <c r="SKC15" s="46"/>
      <c r="SKD15" s="46"/>
      <c r="SKE15" s="46"/>
      <c r="SKF15" s="46"/>
      <c r="SKG15" s="46"/>
      <c r="SKH15" s="46"/>
      <c r="SKI15" s="46"/>
      <c r="SKJ15" s="46"/>
      <c r="SKK15" s="46"/>
      <c r="SKL15" s="46"/>
      <c r="SKM15" s="46"/>
      <c r="SKN15" s="46"/>
      <c r="SKO15" s="46"/>
      <c r="SKP15" s="46"/>
      <c r="SKQ15" s="46"/>
      <c r="SKR15" s="46"/>
      <c r="SKS15" s="46"/>
      <c r="SKT15" s="46"/>
      <c r="SKU15" s="46"/>
      <c r="SKV15" s="46"/>
      <c r="SKW15" s="46"/>
      <c r="SKX15" s="46"/>
      <c r="SKY15" s="46"/>
      <c r="SKZ15" s="46"/>
      <c r="SLA15" s="46"/>
      <c r="SLB15" s="46"/>
      <c r="SLC15" s="46"/>
      <c r="SLD15" s="46"/>
      <c r="SLE15" s="46"/>
      <c r="SLF15" s="46"/>
      <c r="SLG15" s="46"/>
      <c r="SLH15" s="46"/>
      <c r="SLI15" s="46"/>
      <c r="SLJ15" s="46"/>
      <c r="SLK15" s="46"/>
      <c r="SLL15" s="46"/>
      <c r="SLM15" s="46"/>
      <c r="SLN15" s="46"/>
      <c r="SLO15" s="46"/>
      <c r="SLP15" s="46"/>
      <c r="SLQ15" s="46"/>
      <c r="SLR15" s="46"/>
      <c r="SLS15" s="46"/>
      <c r="SLT15" s="46"/>
      <c r="SLU15" s="46"/>
      <c r="SLV15" s="46"/>
      <c r="SLW15" s="46"/>
      <c r="SLX15" s="46"/>
      <c r="SLY15" s="46"/>
      <c r="SLZ15" s="46"/>
      <c r="SMA15" s="46"/>
      <c r="SMB15" s="46"/>
      <c r="SMC15" s="46"/>
      <c r="SMD15" s="46"/>
      <c r="SME15" s="46"/>
      <c r="SMF15" s="46"/>
      <c r="SMG15" s="46"/>
      <c r="SMH15" s="46"/>
      <c r="SMI15" s="46"/>
      <c r="SMJ15" s="46"/>
      <c r="SMK15" s="46"/>
      <c r="SML15" s="46"/>
      <c r="SMM15" s="46"/>
      <c r="SMN15" s="46"/>
      <c r="SMO15" s="46"/>
      <c r="SMP15" s="46"/>
      <c r="SMQ15" s="46"/>
      <c r="SMR15" s="46"/>
      <c r="SMS15" s="46"/>
      <c r="SMT15" s="46"/>
      <c r="SMU15" s="46"/>
      <c r="SMV15" s="46"/>
      <c r="SMW15" s="46"/>
      <c r="SMX15" s="46"/>
      <c r="SMY15" s="46"/>
      <c r="SMZ15" s="46"/>
      <c r="SNA15" s="46"/>
      <c r="SNB15" s="46"/>
      <c r="SNC15" s="46"/>
      <c r="SND15" s="46"/>
      <c r="SNE15" s="46"/>
      <c r="SNF15" s="46"/>
      <c r="SNG15" s="46"/>
      <c r="SNH15" s="46"/>
      <c r="SNI15" s="46"/>
      <c r="SNJ15" s="46"/>
      <c r="SNK15" s="46"/>
      <c r="SNL15" s="46"/>
      <c r="SNM15" s="46"/>
      <c r="SNN15" s="46"/>
      <c r="SNO15" s="46"/>
      <c r="SNP15" s="46"/>
      <c r="SNQ15" s="46"/>
      <c r="SNR15" s="46"/>
      <c r="SNS15" s="46"/>
      <c r="SNT15" s="46"/>
      <c r="SNU15" s="46"/>
      <c r="SNV15" s="46"/>
      <c r="SNW15" s="46"/>
      <c r="SNX15" s="46"/>
      <c r="SNY15" s="46"/>
      <c r="SNZ15" s="46"/>
      <c r="SOA15" s="46"/>
      <c r="SOB15" s="46"/>
      <c r="SOC15" s="46"/>
      <c r="SOD15" s="46"/>
      <c r="SOE15" s="46"/>
      <c r="SOF15" s="46"/>
      <c r="SOG15" s="46"/>
      <c r="SOH15" s="46"/>
      <c r="SOI15" s="46"/>
      <c r="SOJ15" s="46"/>
      <c r="SOK15" s="46"/>
      <c r="SOL15" s="46"/>
      <c r="SOM15" s="46"/>
      <c r="SON15" s="46"/>
      <c r="SOO15" s="46"/>
      <c r="SOP15" s="46"/>
      <c r="SOQ15" s="46"/>
      <c r="SOR15" s="46"/>
      <c r="SOS15" s="46"/>
      <c r="SOT15" s="46"/>
      <c r="SOU15" s="46"/>
      <c r="SOV15" s="46"/>
      <c r="SOW15" s="46"/>
      <c r="SOX15" s="46"/>
      <c r="SOY15" s="46"/>
      <c r="SOZ15" s="46"/>
      <c r="SPA15" s="46"/>
      <c r="SPB15" s="46"/>
      <c r="SPC15" s="46"/>
      <c r="SPD15" s="46"/>
      <c r="SPE15" s="46"/>
      <c r="SPF15" s="46"/>
      <c r="SPG15" s="46"/>
      <c r="SPH15" s="46"/>
      <c r="SPI15" s="46"/>
      <c r="SPJ15" s="46"/>
      <c r="SPK15" s="46"/>
      <c r="SPL15" s="46"/>
      <c r="SPM15" s="46"/>
      <c r="SPN15" s="46"/>
      <c r="SPO15" s="46"/>
      <c r="SPP15" s="46"/>
      <c r="SPQ15" s="46"/>
      <c r="SPR15" s="46"/>
      <c r="SPS15" s="46"/>
      <c r="SPT15" s="46"/>
      <c r="SPU15" s="46"/>
      <c r="SPV15" s="46"/>
      <c r="SPW15" s="46"/>
      <c r="SPX15" s="46"/>
      <c r="SPY15" s="46"/>
      <c r="SPZ15" s="46"/>
      <c r="SQA15" s="46"/>
      <c r="SQB15" s="46"/>
      <c r="SQC15" s="46"/>
      <c r="SQD15" s="46"/>
      <c r="SQE15" s="46"/>
      <c r="SQF15" s="46"/>
      <c r="SQG15" s="46"/>
      <c r="SQH15" s="46"/>
      <c r="SQI15" s="46"/>
      <c r="SQJ15" s="46"/>
      <c r="SQK15" s="46"/>
      <c r="SQL15" s="46"/>
      <c r="SQM15" s="46"/>
      <c r="SQN15" s="46"/>
      <c r="SQO15" s="46"/>
      <c r="SQP15" s="46"/>
      <c r="SQQ15" s="46"/>
      <c r="SQR15" s="46"/>
      <c r="SQS15" s="46"/>
      <c r="SQT15" s="46"/>
      <c r="SQU15" s="46"/>
      <c r="SQV15" s="46"/>
      <c r="SQW15" s="46"/>
      <c r="SQX15" s="46"/>
      <c r="SQY15" s="46"/>
      <c r="SQZ15" s="46"/>
      <c r="SRA15" s="46"/>
      <c r="SRB15" s="46"/>
      <c r="SRC15" s="46"/>
      <c r="SRD15" s="46"/>
      <c r="SRE15" s="46"/>
      <c r="SRF15" s="46"/>
      <c r="SRG15" s="46"/>
      <c r="SRH15" s="46"/>
      <c r="SRI15" s="46"/>
      <c r="SRJ15" s="46"/>
      <c r="SRK15" s="46"/>
      <c r="SRL15" s="46"/>
      <c r="SRM15" s="46"/>
      <c r="SRN15" s="46"/>
      <c r="SRO15" s="46"/>
      <c r="SRP15" s="46"/>
      <c r="SRQ15" s="46"/>
      <c r="SRR15" s="46"/>
      <c r="SRS15" s="46"/>
      <c r="SRT15" s="46"/>
      <c r="SRU15" s="46"/>
      <c r="SRV15" s="46"/>
      <c r="SRW15" s="46"/>
      <c r="SRX15" s="46"/>
      <c r="SRY15" s="46"/>
      <c r="SRZ15" s="46"/>
      <c r="SSA15" s="46"/>
      <c r="SSB15" s="46"/>
      <c r="SSC15" s="46"/>
      <c r="SSD15" s="46"/>
      <c r="SSE15" s="46"/>
      <c r="SSF15" s="46"/>
      <c r="SSG15" s="46"/>
      <c r="SSH15" s="46"/>
      <c r="SSI15" s="46"/>
      <c r="SSJ15" s="46"/>
      <c r="SSK15" s="46"/>
      <c r="SSL15" s="46"/>
      <c r="SSM15" s="46"/>
      <c r="SSN15" s="46"/>
      <c r="SSO15" s="46"/>
      <c r="SSP15" s="46"/>
      <c r="SSQ15" s="46"/>
      <c r="SSR15" s="46"/>
      <c r="SSS15" s="46"/>
      <c r="SST15" s="46"/>
      <c r="SSU15" s="46"/>
      <c r="SSV15" s="46"/>
      <c r="SSW15" s="46"/>
      <c r="SSX15" s="46"/>
      <c r="SSY15" s="46"/>
      <c r="SSZ15" s="46"/>
      <c r="STA15" s="46"/>
      <c r="STB15" s="46"/>
      <c r="STC15" s="46"/>
      <c r="STD15" s="46"/>
      <c r="STE15" s="46"/>
      <c r="STF15" s="46"/>
      <c r="STG15" s="46"/>
      <c r="STH15" s="46"/>
      <c r="STI15" s="46"/>
      <c r="STJ15" s="46"/>
      <c r="STK15" s="46"/>
      <c r="STL15" s="46"/>
      <c r="STM15" s="46"/>
      <c r="STN15" s="46"/>
      <c r="STO15" s="46"/>
      <c r="STP15" s="46"/>
      <c r="STQ15" s="46"/>
      <c r="STR15" s="46"/>
      <c r="STS15" s="46"/>
      <c r="STT15" s="46"/>
      <c r="STU15" s="46"/>
      <c r="STV15" s="46"/>
      <c r="STW15" s="46"/>
      <c r="STX15" s="46"/>
      <c r="STY15" s="46"/>
      <c r="STZ15" s="46"/>
      <c r="SUA15" s="46"/>
      <c r="SUB15" s="46"/>
      <c r="SUC15" s="46"/>
      <c r="SUD15" s="46"/>
      <c r="SUE15" s="46"/>
      <c r="SUF15" s="46"/>
      <c r="SUG15" s="46"/>
      <c r="SUH15" s="46"/>
      <c r="SUI15" s="46"/>
      <c r="SUJ15" s="46"/>
      <c r="SUK15" s="46"/>
      <c r="SUL15" s="46"/>
      <c r="SUM15" s="46"/>
      <c r="SUN15" s="46"/>
      <c r="SUO15" s="46"/>
      <c r="SUP15" s="46"/>
      <c r="SUQ15" s="46"/>
      <c r="SUR15" s="46"/>
      <c r="SUS15" s="46"/>
      <c r="SUT15" s="46"/>
      <c r="SUU15" s="46"/>
      <c r="SUV15" s="46"/>
      <c r="SUW15" s="46"/>
      <c r="SUX15" s="46"/>
      <c r="SUY15" s="46"/>
      <c r="SUZ15" s="46"/>
      <c r="SVA15" s="46"/>
      <c r="SVB15" s="46"/>
      <c r="SVC15" s="46"/>
      <c r="SVD15" s="46"/>
      <c r="SVE15" s="46"/>
      <c r="SVF15" s="46"/>
      <c r="SVG15" s="46"/>
      <c r="SVH15" s="46"/>
      <c r="SVI15" s="46"/>
      <c r="SVJ15" s="46"/>
      <c r="SVK15" s="46"/>
      <c r="SVL15" s="46"/>
      <c r="SVM15" s="46"/>
      <c r="SVN15" s="46"/>
      <c r="SVO15" s="46"/>
      <c r="SVP15" s="46"/>
      <c r="SVQ15" s="46"/>
      <c r="SVR15" s="46"/>
      <c r="SVS15" s="46"/>
      <c r="SVT15" s="46"/>
      <c r="SVU15" s="46"/>
      <c r="SVV15" s="46"/>
      <c r="SVW15" s="46"/>
      <c r="SVX15" s="46"/>
      <c r="SVY15" s="46"/>
      <c r="SVZ15" s="46"/>
      <c r="SWA15" s="46"/>
      <c r="SWB15" s="46"/>
      <c r="SWC15" s="46"/>
      <c r="SWD15" s="46"/>
      <c r="SWE15" s="46"/>
      <c r="SWF15" s="46"/>
      <c r="SWG15" s="46"/>
      <c r="SWH15" s="46"/>
      <c r="SWI15" s="46"/>
      <c r="SWJ15" s="46"/>
      <c r="SWK15" s="46"/>
      <c r="SWL15" s="46"/>
      <c r="SWM15" s="46"/>
      <c r="SWN15" s="46"/>
      <c r="SWO15" s="46"/>
      <c r="SWP15" s="46"/>
      <c r="SWQ15" s="46"/>
      <c r="SWR15" s="46"/>
      <c r="SWS15" s="46"/>
      <c r="SWT15" s="46"/>
      <c r="SWU15" s="46"/>
      <c r="SWV15" s="46"/>
      <c r="SWW15" s="46"/>
      <c r="SWX15" s="46"/>
      <c r="SWY15" s="46"/>
      <c r="SWZ15" s="46"/>
      <c r="SXA15" s="46"/>
      <c r="SXB15" s="46"/>
      <c r="SXC15" s="46"/>
      <c r="SXD15" s="46"/>
      <c r="SXE15" s="46"/>
      <c r="SXF15" s="46"/>
      <c r="SXG15" s="46"/>
      <c r="SXH15" s="46"/>
      <c r="SXI15" s="46"/>
      <c r="SXJ15" s="46"/>
      <c r="SXK15" s="46"/>
      <c r="SXL15" s="46"/>
      <c r="SXM15" s="46"/>
      <c r="SXN15" s="46"/>
      <c r="SXO15" s="46"/>
      <c r="SXP15" s="46"/>
      <c r="SXQ15" s="46"/>
      <c r="SXR15" s="46"/>
      <c r="SXS15" s="46"/>
      <c r="SXT15" s="46"/>
      <c r="SXU15" s="46"/>
      <c r="SXV15" s="46"/>
      <c r="SXW15" s="46"/>
      <c r="SXX15" s="46"/>
      <c r="SXY15" s="46"/>
      <c r="SXZ15" s="46"/>
      <c r="SYA15" s="46"/>
      <c r="SYB15" s="46"/>
      <c r="SYC15" s="46"/>
      <c r="SYD15" s="46"/>
      <c r="SYE15" s="46"/>
      <c r="SYF15" s="46"/>
      <c r="SYG15" s="46"/>
      <c r="SYH15" s="46"/>
      <c r="SYI15" s="46"/>
      <c r="SYJ15" s="46"/>
      <c r="SYK15" s="46"/>
      <c r="SYL15" s="46"/>
      <c r="SYM15" s="46"/>
      <c r="SYN15" s="46"/>
      <c r="SYO15" s="46"/>
      <c r="SYP15" s="46"/>
      <c r="SYQ15" s="46"/>
      <c r="SYR15" s="46"/>
      <c r="SYS15" s="46"/>
      <c r="SYT15" s="46"/>
      <c r="SYU15" s="46"/>
      <c r="SYV15" s="46"/>
      <c r="SYW15" s="46"/>
      <c r="SYX15" s="46"/>
      <c r="SYY15" s="46"/>
      <c r="SYZ15" s="46"/>
      <c r="SZA15" s="46"/>
      <c r="SZB15" s="46"/>
      <c r="SZC15" s="46"/>
      <c r="SZD15" s="46"/>
      <c r="SZE15" s="46"/>
      <c r="SZF15" s="46"/>
      <c r="SZG15" s="46"/>
      <c r="SZH15" s="46"/>
      <c r="SZI15" s="46"/>
      <c r="SZJ15" s="46"/>
      <c r="SZK15" s="46"/>
      <c r="SZL15" s="46"/>
      <c r="SZM15" s="46"/>
      <c r="SZN15" s="46"/>
      <c r="SZO15" s="46"/>
      <c r="SZP15" s="46"/>
      <c r="SZQ15" s="46"/>
      <c r="SZR15" s="46"/>
      <c r="SZS15" s="46"/>
      <c r="SZT15" s="46"/>
      <c r="SZU15" s="46"/>
      <c r="SZV15" s="46"/>
      <c r="SZW15" s="46"/>
      <c r="SZX15" s="46"/>
      <c r="SZY15" s="46"/>
      <c r="SZZ15" s="46"/>
      <c r="TAA15" s="46"/>
      <c r="TAB15" s="46"/>
      <c r="TAC15" s="46"/>
      <c r="TAD15" s="46"/>
      <c r="TAE15" s="46"/>
      <c r="TAF15" s="46"/>
      <c r="TAG15" s="46"/>
      <c r="TAH15" s="46"/>
      <c r="TAI15" s="46"/>
      <c r="TAJ15" s="46"/>
      <c r="TAK15" s="46"/>
      <c r="TAL15" s="46"/>
      <c r="TAM15" s="46"/>
      <c r="TAN15" s="46"/>
      <c r="TAO15" s="46"/>
      <c r="TAP15" s="46"/>
      <c r="TAQ15" s="46"/>
      <c r="TAR15" s="46"/>
      <c r="TAS15" s="46"/>
      <c r="TAT15" s="46"/>
      <c r="TAU15" s="46"/>
      <c r="TAV15" s="46"/>
      <c r="TAW15" s="46"/>
      <c r="TAX15" s="46"/>
      <c r="TAY15" s="46"/>
      <c r="TAZ15" s="46"/>
      <c r="TBA15" s="46"/>
      <c r="TBB15" s="46"/>
      <c r="TBC15" s="46"/>
      <c r="TBD15" s="46"/>
      <c r="TBE15" s="46"/>
      <c r="TBF15" s="46"/>
      <c r="TBG15" s="46"/>
      <c r="TBH15" s="46"/>
      <c r="TBI15" s="46"/>
      <c r="TBJ15" s="46"/>
      <c r="TBK15" s="46"/>
      <c r="TBL15" s="46"/>
      <c r="TBM15" s="46"/>
      <c r="TBN15" s="46"/>
      <c r="TBO15" s="46"/>
      <c r="TBP15" s="46"/>
      <c r="TBQ15" s="46"/>
      <c r="TBR15" s="46"/>
      <c r="TBS15" s="46"/>
      <c r="TBT15" s="46"/>
      <c r="TBU15" s="46"/>
      <c r="TBV15" s="46"/>
      <c r="TBW15" s="46"/>
      <c r="TBX15" s="46"/>
      <c r="TBY15" s="46"/>
      <c r="TBZ15" s="46"/>
      <c r="TCA15" s="46"/>
      <c r="TCB15" s="46"/>
      <c r="TCC15" s="46"/>
      <c r="TCD15" s="46"/>
      <c r="TCE15" s="46"/>
      <c r="TCF15" s="46"/>
      <c r="TCG15" s="46"/>
      <c r="TCH15" s="46"/>
      <c r="TCI15" s="46"/>
      <c r="TCJ15" s="46"/>
      <c r="TCK15" s="46"/>
      <c r="TCL15" s="46"/>
      <c r="TCM15" s="46"/>
      <c r="TCN15" s="46"/>
      <c r="TCO15" s="46"/>
      <c r="TCP15" s="46"/>
      <c r="TCQ15" s="46"/>
      <c r="TCR15" s="46"/>
      <c r="TCS15" s="46"/>
      <c r="TCT15" s="46"/>
      <c r="TCU15" s="46"/>
      <c r="TCV15" s="46"/>
      <c r="TCW15" s="46"/>
      <c r="TCX15" s="46"/>
      <c r="TCY15" s="46"/>
      <c r="TCZ15" s="46"/>
      <c r="TDA15" s="46"/>
      <c r="TDB15" s="46"/>
      <c r="TDC15" s="46"/>
      <c r="TDD15" s="46"/>
      <c r="TDE15" s="46"/>
      <c r="TDF15" s="46"/>
      <c r="TDG15" s="46"/>
      <c r="TDH15" s="46"/>
      <c r="TDI15" s="46"/>
      <c r="TDJ15" s="46"/>
      <c r="TDK15" s="46"/>
      <c r="TDL15" s="46"/>
      <c r="TDM15" s="46"/>
      <c r="TDN15" s="46"/>
      <c r="TDO15" s="46"/>
      <c r="TDP15" s="46"/>
      <c r="TDQ15" s="46"/>
      <c r="TDR15" s="46"/>
      <c r="TDS15" s="46"/>
      <c r="TDT15" s="46"/>
      <c r="TDU15" s="46"/>
      <c r="TDV15" s="46"/>
      <c r="TDW15" s="46"/>
      <c r="TDX15" s="46"/>
      <c r="TDY15" s="46"/>
      <c r="TDZ15" s="46"/>
      <c r="TEA15" s="46"/>
      <c r="TEB15" s="46"/>
      <c r="TEC15" s="46"/>
      <c r="TED15" s="46"/>
      <c r="TEE15" s="46"/>
      <c r="TEF15" s="46"/>
      <c r="TEG15" s="46"/>
      <c r="TEH15" s="46"/>
      <c r="TEI15" s="46"/>
      <c r="TEJ15" s="46"/>
      <c r="TEK15" s="46"/>
      <c r="TEL15" s="46"/>
      <c r="TEM15" s="46"/>
      <c r="TEN15" s="46"/>
      <c r="TEO15" s="46"/>
      <c r="TEP15" s="46"/>
      <c r="TEQ15" s="46"/>
      <c r="TER15" s="46"/>
      <c r="TES15" s="46"/>
      <c r="TET15" s="46"/>
      <c r="TEU15" s="46"/>
      <c r="TEV15" s="46"/>
      <c r="TEW15" s="46"/>
      <c r="TEX15" s="46"/>
      <c r="TEY15" s="46"/>
      <c r="TEZ15" s="46"/>
      <c r="TFA15" s="46"/>
      <c r="TFB15" s="46"/>
      <c r="TFC15" s="46"/>
      <c r="TFD15" s="46"/>
      <c r="TFE15" s="46"/>
      <c r="TFF15" s="46"/>
      <c r="TFG15" s="46"/>
      <c r="TFH15" s="46"/>
      <c r="TFI15" s="46"/>
      <c r="TFJ15" s="46"/>
      <c r="TFK15" s="46"/>
      <c r="TFL15" s="46"/>
      <c r="TFM15" s="46"/>
      <c r="TFN15" s="46"/>
      <c r="TFO15" s="46"/>
      <c r="TFP15" s="46"/>
      <c r="TFQ15" s="46"/>
      <c r="TFR15" s="46"/>
      <c r="TFS15" s="46"/>
      <c r="TFT15" s="46"/>
      <c r="TFU15" s="46"/>
      <c r="TFV15" s="46"/>
      <c r="TFW15" s="46"/>
      <c r="TFX15" s="46"/>
      <c r="TFY15" s="46"/>
      <c r="TFZ15" s="46"/>
      <c r="TGA15" s="46"/>
      <c r="TGB15" s="46"/>
      <c r="TGC15" s="46"/>
      <c r="TGD15" s="46"/>
      <c r="TGE15" s="46"/>
      <c r="TGF15" s="46"/>
      <c r="TGG15" s="46"/>
      <c r="TGH15" s="46"/>
      <c r="TGI15" s="46"/>
      <c r="TGJ15" s="46"/>
      <c r="TGK15" s="46"/>
      <c r="TGL15" s="46"/>
      <c r="TGM15" s="46"/>
      <c r="TGN15" s="46"/>
      <c r="TGO15" s="46"/>
      <c r="TGP15" s="46"/>
      <c r="TGQ15" s="46"/>
      <c r="TGR15" s="46"/>
      <c r="TGS15" s="46"/>
      <c r="TGT15" s="46"/>
      <c r="TGU15" s="46"/>
      <c r="TGV15" s="46"/>
      <c r="TGW15" s="46"/>
      <c r="TGX15" s="46"/>
      <c r="TGY15" s="46"/>
      <c r="TGZ15" s="46"/>
      <c r="THA15" s="46"/>
      <c r="THB15" s="46"/>
      <c r="THC15" s="46"/>
      <c r="THD15" s="46"/>
      <c r="THE15" s="46"/>
      <c r="THF15" s="46"/>
      <c r="THG15" s="46"/>
      <c r="THH15" s="46"/>
      <c r="THI15" s="46"/>
      <c r="THJ15" s="46"/>
      <c r="THK15" s="46"/>
      <c r="THL15" s="46"/>
      <c r="THM15" s="46"/>
      <c r="THN15" s="46"/>
      <c r="THO15" s="46"/>
      <c r="THP15" s="46"/>
      <c r="THQ15" s="46"/>
      <c r="THR15" s="46"/>
      <c r="THS15" s="46"/>
      <c r="THT15" s="46"/>
      <c r="THU15" s="46"/>
      <c r="THV15" s="46"/>
      <c r="THW15" s="46"/>
      <c r="THX15" s="46"/>
      <c r="THY15" s="46"/>
      <c r="THZ15" s="46"/>
      <c r="TIA15" s="46"/>
      <c r="TIB15" s="46"/>
      <c r="TIC15" s="46"/>
      <c r="TID15" s="46"/>
      <c r="TIE15" s="46"/>
      <c r="TIF15" s="46"/>
      <c r="TIG15" s="46"/>
      <c r="TIH15" s="46"/>
      <c r="TII15" s="46"/>
      <c r="TIJ15" s="46"/>
      <c r="TIK15" s="46"/>
      <c r="TIL15" s="46"/>
      <c r="TIM15" s="46"/>
      <c r="TIN15" s="46"/>
      <c r="TIO15" s="46"/>
      <c r="TIP15" s="46"/>
      <c r="TIQ15" s="46"/>
      <c r="TIR15" s="46"/>
      <c r="TIS15" s="46"/>
      <c r="TIT15" s="46"/>
      <c r="TIU15" s="46"/>
      <c r="TIV15" s="46"/>
      <c r="TIW15" s="46"/>
      <c r="TIX15" s="46"/>
      <c r="TIY15" s="46"/>
      <c r="TIZ15" s="46"/>
      <c r="TJA15" s="46"/>
      <c r="TJB15" s="46"/>
      <c r="TJC15" s="46"/>
      <c r="TJD15" s="46"/>
      <c r="TJE15" s="46"/>
      <c r="TJF15" s="46"/>
      <c r="TJG15" s="46"/>
      <c r="TJH15" s="46"/>
      <c r="TJI15" s="46"/>
      <c r="TJJ15" s="46"/>
      <c r="TJK15" s="46"/>
      <c r="TJL15" s="46"/>
      <c r="TJM15" s="46"/>
      <c r="TJN15" s="46"/>
      <c r="TJO15" s="46"/>
      <c r="TJP15" s="46"/>
      <c r="TJQ15" s="46"/>
      <c r="TJR15" s="46"/>
      <c r="TJS15" s="46"/>
      <c r="TJT15" s="46"/>
      <c r="TJU15" s="46"/>
      <c r="TJV15" s="46"/>
      <c r="TJW15" s="46"/>
      <c r="TJX15" s="46"/>
      <c r="TJY15" s="46"/>
      <c r="TJZ15" s="46"/>
      <c r="TKA15" s="46"/>
      <c r="TKB15" s="46"/>
      <c r="TKC15" s="46"/>
      <c r="TKD15" s="46"/>
      <c r="TKE15" s="46"/>
      <c r="TKF15" s="46"/>
      <c r="TKG15" s="46"/>
      <c r="TKH15" s="46"/>
      <c r="TKI15" s="46"/>
      <c r="TKJ15" s="46"/>
      <c r="TKK15" s="46"/>
      <c r="TKL15" s="46"/>
      <c r="TKM15" s="46"/>
      <c r="TKN15" s="46"/>
      <c r="TKO15" s="46"/>
      <c r="TKP15" s="46"/>
      <c r="TKQ15" s="46"/>
      <c r="TKR15" s="46"/>
      <c r="TKS15" s="46"/>
      <c r="TKT15" s="46"/>
      <c r="TKU15" s="46"/>
      <c r="TKV15" s="46"/>
      <c r="TKW15" s="46"/>
      <c r="TKX15" s="46"/>
      <c r="TKY15" s="46"/>
      <c r="TKZ15" s="46"/>
      <c r="TLA15" s="46"/>
      <c r="TLB15" s="46"/>
      <c r="TLC15" s="46"/>
      <c r="TLD15" s="46"/>
      <c r="TLE15" s="46"/>
      <c r="TLF15" s="46"/>
      <c r="TLG15" s="46"/>
      <c r="TLH15" s="46"/>
      <c r="TLI15" s="46"/>
      <c r="TLJ15" s="46"/>
      <c r="TLK15" s="46"/>
      <c r="TLL15" s="46"/>
      <c r="TLM15" s="46"/>
      <c r="TLN15" s="46"/>
      <c r="TLO15" s="46"/>
      <c r="TLP15" s="46"/>
      <c r="TLQ15" s="46"/>
      <c r="TLR15" s="46"/>
      <c r="TLS15" s="46"/>
      <c r="TLT15" s="46"/>
      <c r="TLU15" s="46"/>
      <c r="TLV15" s="46"/>
      <c r="TLW15" s="46"/>
      <c r="TLX15" s="46"/>
      <c r="TLY15" s="46"/>
      <c r="TLZ15" s="46"/>
      <c r="TMA15" s="46"/>
      <c r="TMB15" s="46"/>
      <c r="TMC15" s="46"/>
      <c r="TMD15" s="46"/>
      <c r="TME15" s="46"/>
      <c r="TMF15" s="46"/>
      <c r="TMG15" s="46"/>
      <c r="TMH15" s="46"/>
      <c r="TMI15" s="46"/>
      <c r="TMJ15" s="46"/>
      <c r="TMK15" s="46"/>
      <c r="TML15" s="46"/>
      <c r="TMM15" s="46"/>
      <c r="TMN15" s="46"/>
      <c r="TMO15" s="46"/>
      <c r="TMP15" s="46"/>
      <c r="TMQ15" s="46"/>
      <c r="TMR15" s="46"/>
      <c r="TMS15" s="46"/>
      <c r="TMT15" s="46"/>
      <c r="TMU15" s="46"/>
      <c r="TMV15" s="46"/>
      <c r="TMW15" s="46"/>
      <c r="TMX15" s="46"/>
      <c r="TMY15" s="46"/>
      <c r="TMZ15" s="46"/>
      <c r="TNA15" s="46"/>
      <c r="TNB15" s="46"/>
      <c r="TNC15" s="46"/>
      <c r="TND15" s="46"/>
      <c r="TNE15" s="46"/>
      <c r="TNF15" s="46"/>
      <c r="TNG15" s="46"/>
      <c r="TNH15" s="46"/>
      <c r="TNI15" s="46"/>
      <c r="TNJ15" s="46"/>
      <c r="TNK15" s="46"/>
      <c r="TNL15" s="46"/>
      <c r="TNM15" s="46"/>
      <c r="TNN15" s="46"/>
      <c r="TNO15" s="46"/>
      <c r="TNP15" s="46"/>
      <c r="TNQ15" s="46"/>
      <c r="TNR15" s="46"/>
      <c r="TNS15" s="46"/>
      <c r="TNT15" s="46"/>
      <c r="TNU15" s="46"/>
      <c r="TNV15" s="46"/>
      <c r="TNW15" s="46"/>
      <c r="TNX15" s="46"/>
      <c r="TNY15" s="46"/>
      <c r="TNZ15" s="46"/>
      <c r="TOA15" s="46"/>
      <c r="TOB15" s="46"/>
      <c r="TOC15" s="46"/>
      <c r="TOD15" s="46"/>
      <c r="TOE15" s="46"/>
      <c r="TOF15" s="46"/>
      <c r="TOG15" s="46"/>
      <c r="TOH15" s="46"/>
      <c r="TOI15" s="46"/>
      <c r="TOJ15" s="46"/>
      <c r="TOK15" s="46"/>
      <c r="TOL15" s="46"/>
      <c r="TOM15" s="46"/>
      <c r="TON15" s="46"/>
      <c r="TOO15" s="46"/>
      <c r="TOP15" s="46"/>
      <c r="TOQ15" s="46"/>
      <c r="TOR15" s="46"/>
      <c r="TOS15" s="46"/>
      <c r="TOT15" s="46"/>
      <c r="TOU15" s="46"/>
      <c r="TOV15" s="46"/>
      <c r="TOW15" s="46"/>
      <c r="TOX15" s="46"/>
      <c r="TOY15" s="46"/>
      <c r="TOZ15" s="46"/>
      <c r="TPA15" s="46"/>
      <c r="TPB15" s="46"/>
      <c r="TPC15" s="46"/>
      <c r="TPD15" s="46"/>
      <c r="TPE15" s="46"/>
      <c r="TPF15" s="46"/>
      <c r="TPG15" s="46"/>
      <c r="TPH15" s="46"/>
      <c r="TPI15" s="46"/>
      <c r="TPJ15" s="46"/>
      <c r="TPK15" s="46"/>
      <c r="TPL15" s="46"/>
      <c r="TPM15" s="46"/>
      <c r="TPN15" s="46"/>
      <c r="TPO15" s="46"/>
      <c r="TPP15" s="46"/>
      <c r="TPQ15" s="46"/>
      <c r="TPR15" s="46"/>
      <c r="TPS15" s="46"/>
      <c r="TPT15" s="46"/>
      <c r="TPU15" s="46"/>
      <c r="TPV15" s="46"/>
      <c r="TPW15" s="46"/>
      <c r="TPX15" s="46"/>
      <c r="TPY15" s="46"/>
      <c r="TPZ15" s="46"/>
      <c r="TQA15" s="46"/>
      <c r="TQB15" s="46"/>
      <c r="TQC15" s="46"/>
      <c r="TQD15" s="46"/>
      <c r="TQE15" s="46"/>
      <c r="TQF15" s="46"/>
      <c r="TQG15" s="46"/>
      <c r="TQH15" s="46"/>
      <c r="TQI15" s="46"/>
      <c r="TQJ15" s="46"/>
      <c r="TQK15" s="46"/>
      <c r="TQL15" s="46"/>
      <c r="TQM15" s="46"/>
      <c r="TQN15" s="46"/>
      <c r="TQO15" s="46"/>
      <c r="TQP15" s="46"/>
      <c r="TQQ15" s="46"/>
      <c r="TQR15" s="46"/>
      <c r="TQS15" s="46"/>
      <c r="TQT15" s="46"/>
      <c r="TQU15" s="46"/>
      <c r="TQV15" s="46"/>
      <c r="TQW15" s="46"/>
      <c r="TQX15" s="46"/>
      <c r="TQY15" s="46"/>
      <c r="TQZ15" s="46"/>
      <c r="TRA15" s="46"/>
      <c r="TRB15" s="46"/>
      <c r="TRC15" s="46"/>
      <c r="TRD15" s="46"/>
      <c r="TRE15" s="46"/>
      <c r="TRF15" s="46"/>
      <c r="TRG15" s="46"/>
      <c r="TRH15" s="46"/>
      <c r="TRI15" s="46"/>
      <c r="TRJ15" s="46"/>
      <c r="TRK15" s="46"/>
      <c r="TRL15" s="46"/>
      <c r="TRM15" s="46"/>
      <c r="TRN15" s="46"/>
      <c r="TRO15" s="46"/>
      <c r="TRP15" s="46"/>
      <c r="TRQ15" s="46"/>
      <c r="TRR15" s="46"/>
      <c r="TRS15" s="46"/>
      <c r="TRT15" s="46"/>
      <c r="TRU15" s="46"/>
      <c r="TRV15" s="46"/>
      <c r="TRW15" s="46"/>
      <c r="TRX15" s="46"/>
      <c r="TRY15" s="46"/>
      <c r="TRZ15" s="46"/>
      <c r="TSA15" s="46"/>
      <c r="TSB15" s="46"/>
      <c r="TSC15" s="46"/>
      <c r="TSD15" s="46"/>
      <c r="TSE15" s="46"/>
      <c r="TSF15" s="46"/>
      <c r="TSG15" s="46"/>
      <c r="TSH15" s="46"/>
      <c r="TSI15" s="46"/>
      <c r="TSJ15" s="46"/>
      <c r="TSK15" s="46"/>
      <c r="TSL15" s="46"/>
      <c r="TSM15" s="46"/>
      <c r="TSN15" s="46"/>
      <c r="TSO15" s="46"/>
      <c r="TSP15" s="46"/>
      <c r="TSQ15" s="46"/>
      <c r="TSR15" s="46"/>
      <c r="TSS15" s="46"/>
      <c r="TST15" s="46"/>
      <c r="TSU15" s="46"/>
      <c r="TSV15" s="46"/>
      <c r="TSW15" s="46"/>
      <c r="TSX15" s="46"/>
      <c r="TSY15" s="46"/>
      <c r="TSZ15" s="46"/>
      <c r="TTA15" s="46"/>
      <c r="TTB15" s="46"/>
      <c r="TTC15" s="46"/>
      <c r="TTD15" s="46"/>
      <c r="TTE15" s="46"/>
      <c r="TTF15" s="46"/>
      <c r="TTG15" s="46"/>
      <c r="TTH15" s="46"/>
      <c r="TTI15" s="46"/>
      <c r="TTJ15" s="46"/>
      <c r="TTK15" s="46"/>
      <c r="TTL15" s="46"/>
      <c r="TTM15" s="46"/>
      <c r="TTN15" s="46"/>
      <c r="TTO15" s="46"/>
      <c r="TTP15" s="46"/>
      <c r="TTQ15" s="46"/>
      <c r="TTR15" s="46"/>
      <c r="TTS15" s="46"/>
      <c r="TTT15" s="46"/>
      <c r="TTU15" s="46"/>
      <c r="TTV15" s="46"/>
      <c r="TTW15" s="46"/>
      <c r="TTX15" s="46"/>
      <c r="TTY15" s="46"/>
      <c r="TTZ15" s="46"/>
      <c r="TUA15" s="46"/>
      <c r="TUB15" s="46"/>
      <c r="TUC15" s="46"/>
      <c r="TUD15" s="46"/>
      <c r="TUE15" s="46"/>
      <c r="TUF15" s="46"/>
      <c r="TUG15" s="46"/>
      <c r="TUH15" s="46"/>
      <c r="TUI15" s="46"/>
      <c r="TUJ15" s="46"/>
      <c r="TUK15" s="46"/>
      <c r="TUL15" s="46"/>
      <c r="TUM15" s="46"/>
      <c r="TUN15" s="46"/>
      <c r="TUO15" s="46"/>
      <c r="TUP15" s="46"/>
      <c r="TUQ15" s="46"/>
      <c r="TUR15" s="46"/>
      <c r="TUS15" s="46"/>
      <c r="TUT15" s="46"/>
      <c r="TUU15" s="46"/>
      <c r="TUV15" s="46"/>
      <c r="TUW15" s="46"/>
      <c r="TUX15" s="46"/>
      <c r="TUY15" s="46"/>
      <c r="TUZ15" s="46"/>
      <c r="TVA15" s="46"/>
      <c r="TVB15" s="46"/>
      <c r="TVC15" s="46"/>
      <c r="TVD15" s="46"/>
      <c r="TVE15" s="46"/>
      <c r="TVF15" s="46"/>
      <c r="TVG15" s="46"/>
      <c r="TVH15" s="46"/>
      <c r="TVI15" s="46"/>
      <c r="TVJ15" s="46"/>
      <c r="TVK15" s="46"/>
      <c r="TVL15" s="46"/>
      <c r="TVM15" s="46"/>
      <c r="TVN15" s="46"/>
      <c r="TVO15" s="46"/>
      <c r="TVP15" s="46"/>
      <c r="TVQ15" s="46"/>
      <c r="TVR15" s="46"/>
      <c r="TVS15" s="46"/>
      <c r="TVT15" s="46"/>
      <c r="TVU15" s="46"/>
      <c r="TVV15" s="46"/>
      <c r="TVW15" s="46"/>
      <c r="TVX15" s="46"/>
      <c r="TVY15" s="46"/>
      <c r="TVZ15" s="46"/>
      <c r="TWA15" s="46"/>
      <c r="TWB15" s="46"/>
      <c r="TWC15" s="46"/>
      <c r="TWD15" s="46"/>
      <c r="TWE15" s="46"/>
      <c r="TWF15" s="46"/>
      <c r="TWG15" s="46"/>
      <c r="TWH15" s="46"/>
      <c r="TWI15" s="46"/>
      <c r="TWJ15" s="46"/>
      <c r="TWK15" s="46"/>
      <c r="TWL15" s="46"/>
      <c r="TWM15" s="46"/>
      <c r="TWN15" s="46"/>
      <c r="TWO15" s="46"/>
      <c r="TWP15" s="46"/>
      <c r="TWQ15" s="46"/>
      <c r="TWR15" s="46"/>
      <c r="TWS15" s="46"/>
      <c r="TWT15" s="46"/>
      <c r="TWU15" s="46"/>
      <c r="TWV15" s="46"/>
      <c r="TWW15" s="46"/>
      <c r="TWX15" s="46"/>
      <c r="TWY15" s="46"/>
      <c r="TWZ15" s="46"/>
      <c r="TXA15" s="46"/>
      <c r="TXB15" s="46"/>
      <c r="TXC15" s="46"/>
      <c r="TXD15" s="46"/>
      <c r="TXE15" s="46"/>
      <c r="TXF15" s="46"/>
      <c r="TXG15" s="46"/>
      <c r="TXH15" s="46"/>
      <c r="TXI15" s="46"/>
      <c r="TXJ15" s="46"/>
      <c r="TXK15" s="46"/>
      <c r="TXL15" s="46"/>
      <c r="TXM15" s="46"/>
      <c r="TXN15" s="46"/>
      <c r="TXO15" s="46"/>
      <c r="TXP15" s="46"/>
      <c r="TXQ15" s="46"/>
      <c r="TXR15" s="46"/>
      <c r="TXS15" s="46"/>
      <c r="TXT15" s="46"/>
      <c r="TXU15" s="46"/>
      <c r="TXV15" s="46"/>
      <c r="TXW15" s="46"/>
      <c r="TXX15" s="46"/>
      <c r="TXY15" s="46"/>
      <c r="TXZ15" s="46"/>
      <c r="TYA15" s="46"/>
      <c r="TYB15" s="46"/>
      <c r="TYC15" s="46"/>
      <c r="TYD15" s="46"/>
      <c r="TYE15" s="46"/>
      <c r="TYF15" s="46"/>
      <c r="TYG15" s="46"/>
      <c r="TYH15" s="46"/>
      <c r="TYI15" s="46"/>
      <c r="TYJ15" s="46"/>
      <c r="TYK15" s="46"/>
      <c r="TYL15" s="46"/>
      <c r="TYM15" s="46"/>
      <c r="TYN15" s="46"/>
      <c r="TYO15" s="46"/>
      <c r="TYP15" s="46"/>
      <c r="TYQ15" s="46"/>
      <c r="TYR15" s="46"/>
      <c r="TYS15" s="46"/>
      <c r="TYT15" s="46"/>
      <c r="TYU15" s="46"/>
      <c r="TYV15" s="46"/>
      <c r="TYW15" s="46"/>
      <c r="TYX15" s="46"/>
      <c r="TYY15" s="46"/>
      <c r="TYZ15" s="46"/>
      <c r="TZA15" s="46"/>
      <c r="TZB15" s="46"/>
      <c r="TZC15" s="46"/>
      <c r="TZD15" s="46"/>
      <c r="TZE15" s="46"/>
      <c r="TZF15" s="46"/>
      <c r="TZG15" s="46"/>
      <c r="TZH15" s="46"/>
      <c r="TZI15" s="46"/>
      <c r="TZJ15" s="46"/>
      <c r="TZK15" s="46"/>
      <c r="TZL15" s="46"/>
      <c r="TZM15" s="46"/>
      <c r="TZN15" s="46"/>
      <c r="TZO15" s="46"/>
      <c r="TZP15" s="46"/>
      <c r="TZQ15" s="46"/>
      <c r="TZR15" s="46"/>
      <c r="TZS15" s="46"/>
      <c r="TZT15" s="46"/>
      <c r="TZU15" s="46"/>
      <c r="TZV15" s="46"/>
      <c r="TZW15" s="46"/>
      <c r="TZX15" s="46"/>
      <c r="TZY15" s="46"/>
      <c r="TZZ15" s="46"/>
      <c r="UAA15" s="46"/>
      <c r="UAB15" s="46"/>
      <c r="UAC15" s="46"/>
      <c r="UAD15" s="46"/>
      <c r="UAE15" s="46"/>
      <c r="UAF15" s="46"/>
      <c r="UAG15" s="46"/>
      <c r="UAH15" s="46"/>
      <c r="UAI15" s="46"/>
      <c r="UAJ15" s="46"/>
      <c r="UAK15" s="46"/>
      <c r="UAL15" s="46"/>
      <c r="UAM15" s="46"/>
      <c r="UAN15" s="46"/>
      <c r="UAO15" s="46"/>
      <c r="UAP15" s="46"/>
      <c r="UAQ15" s="46"/>
      <c r="UAR15" s="46"/>
      <c r="UAS15" s="46"/>
      <c r="UAT15" s="46"/>
      <c r="UAU15" s="46"/>
      <c r="UAV15" s="46"/>
      <c r="UAW15" s="46"/>
      <c r="UAX15" s="46"/>
      <c r="UAY15" s="46"/>
      <c r="UAZ15" s="46"/>
      <c r="UBA15" s="46"/>
      <c r="UBB15" s="46"/>
      <c r="UBC15" s="46"/>
      <c r="UBD15" s="46"/>
      <c r="UBE15" s="46"/>
      <c r="UBF15" s="46"/>
      <c r="UBG15" s="46"/>
      <c r="UBH15" s="46"/>
      <c r="UBI15" s="46"/>
      <c r="UBJ15" s="46"/>
      <c r="UBK15" s="46"/>
      <c r="UBL15" s="46"/>
      <c r="UBM15" s="46"/>
      <c r="UBN15" s="46"/>
      <c r="UBO15" s="46"/>
      <c r="UBP15" s="46"/>
      <c r="UBQ15" s="46"/>
      <c r="UBR15" s="46"/>
      <c r="UBS15" s="46"/>
      <c r="UBT15" s="46"/>
      <c r="UBU15" s="46"/>
      <c r="UBV15" s="46"/>
      <c r="UBW15" s="46"/>
      <c r="UBX15" s="46"/>
      <c r="UBY15" s="46"/>
      <c r="UBZ15" s="46"/>
      <c r="UCA15" s="46"/>
      <c r="UCB15" s="46"/>
      <c r="UCC15" s="46"/>
      <c r="UCD15" s="46"/>
      <c r="UCE15" s="46"/>
      <c r="UCF15" s="46"/>
      <c r="UCG15" s="46"/>
      <c r="UCH15" s="46"/>
      <c r="UCI15" s="46"/>
      <c r="UCJ15" s="46"/>
      <c r="UCK15" s="46"/>
      <c r="UCL15" s="46"/>
      <c r="UCM15" s="46"/>
      <c r="UCN15" s="46"/>
      <c r="UCO15" s="46"/>
      <c r="UCP15" s="46"/>
      <c r="UCQ15" s="46"/>
      <c r="UCR15" s="46"/>
      <c r="UCS15" s="46"/>
      <c r="UCT15" s="46"/>
      <c r="UCU15" s="46"/>
      <c r="UCV15" s="46"/>
      <c r="UCW15" s="46"/>
      <c r="UCX15" s="46"/>
      <c r="UCY15" s="46"/>
      <c r="UCZ15" s="46"/>
      <c r="UDA15" s="46"/>
      <c r="UDB15" s="46"/>
      <c r="UDC15" s="46"/>
      <c r="UDD15" s="46"/>
      <c r="UDE15" s="46"/>
      <c r="UDF15" s="46"/>
      <c r="UDG15" s="46"/>
      <c r="UDH15" s="46"/>
      <c r="UDI15" s="46"/>
      <c r="UDJ15" s="46"/>
      <c r="UDK15" s="46"/>
      <c r="UDL15" s="46"/>
      <c r="UDM15" s="46"/>
      <c r="UDN15" s="46"/>
      <c r="UDO15" s="46"/>
      <c r="UDP15" s="46"/>
      <c r="UDQ15" s="46"/>
      <c r="UDR15" s="46"/>
      <c r="UDS15" s="46"/>
      <c r="UDT15" s="46"/>
      <c r="UDU15" s="46"/>
      <c r="UDV15" s="46"/>
      <c r="UDW15" s="46"/>
      <c r="UDX15" s="46"/>
      <c r="UDY15" s="46"/>
      <c r="UDZ15" s="46"/>
      <c r="UEA15" s="46"/>
      <c r="UEB15" s="46"/>
      <c r="UEC15" s="46"/>
      <c r="UED15" s="46"/>
      <c r="UEE15" s="46"/>
      <c r="UEF15" s="46"/>
      <c r="UEG15" s="46"/>
      <c r="UEH15" s="46"/>
      <c r="UEI15" s="46"/>
      <c r="UEJ15" s="46"/>
      <c r="UEK15" s="46"/>
      <c r="UEL15" s="46"/>
      <c r="UEM15" s="46"/>
      <c r="UEN15" s="46"/>
      <c r="UEO15" s="46"/>
      <c r="UEP15" s="46"/>
      <c r="UEQ15" s="46"/>
      <c r="UER15" s="46"/>
      <c r="UES15" s="46"/>
      <c r="UET15" s="46"/>
      <c r="UEU15" s="46"/>
      <c r="UEV15" s="46"/>
      <c r="UEW15" s="46"/>
      <c r="UEX15" s="46"/>
      <c r="UEY15" s="46"/>
      <c r="UEZ15" s="46"/>
      <c r="UFA15" s="46"/>
      <c r="UFB15" s="46"/>
      <c r="UFC15" s="46"/>
      <c r="UFD15" s="46"/>
      <c r="UFE15" s="46"/>
      <c r="UFF15" s="46"/>
      <c r="UFG15" s="46"/>
      <c r="UFH15" s="46"/>
      <c r="UFI15" s="46"/>
      <c r="UFJ15" s="46"/>
      <c r="UFK15" s="46"/>
      <c r="UFL15" s="46"/>
      <c r="UFM15" s="46"/>
      <c r="UFN15" s="46"/>
      <c r="UFO15" s="46"/>
      <c r="UFP15" s="46"/>
      <c r="UFQ15" s="46"/>
      <c r="UFR15" s="46"/>
      <c r="UFS15" s="46"/>
      <c r="UFT15" s="46"/>
      <c r="UFU15" s="46"/>
      <c r="UFV15" s="46"/>
      <c r="UFW15" s="46"/>
      <c r="UFX15" s="46"/>
      <c r="UFY15" s="46"/>
      <c r="UFZ15" s="46"/>
      <c r="UGA15" s="46"/>
      <c r="UGB15" s="46"/>
      <c r="UGC15" s="46"/>
      <c r="UGD15" s="46"/>
      <c r="UGE15" s="46"/>
      <c r="UGF15" s="46"/>
      <c r="UGG15" s="46"/>
      <c r="UGH15" s="46"/>
      <c r="UGI15" s="46"/>
      <c r="UGJ15" s="46"/>
      <c r="UGK15" s="46"/>
      <c r="UGL15" s="46"/>
      <c r="UGM15" s="46"/>
      <c r="UGN15" s="46"/>
      <c r="UGO15" s="46"/>
      <c r="UGP15" s="46"/>
      <c r="UGQ15" s="46"/>
      <c r="UGR15" s="46"/>
      <c r="UGS15" s="46"/>
      <c r="UGT15" s="46"/>
      <c r="UGU15" s="46"/>
      <c r="UGV15" s="46"/>
      <c r="UGW15" s="46"/>
      <c r="UGX15" s="46"/>
      <c r="UGY15" s="46"/>
      <c r="UGZ15" s="46"/>
      <c r="UHA15" s="46"/>
      <c r="UHB15" s="46"/>
      <c r="UHC15" s="46"/>
      <c r="UHD15" s="46"/>
      <c r="UHE15" s="46"/>
      <c r="UHF15" s="46"/>
      <c r="UHG15" s="46"/>
      <c r="UHH15" s="46"/>
      <c r="UHI15" s="46"/>
      <c r="UHJ15" s="46"/>
      <c r="UHK15" s="46"/>
      <c r="UHL15" s="46"/>
      <c r="UHM15" s="46"/>
      <c r="UHN15" s="46"/>
      <c r="UHO15" s="46"/>
      <c r="UHP15" s="46"/>
      <c r="UHQ15" s="46"/>
      <c r="UHR15" s="46"/>
      <c r="UHS15" s="46"/>
      <c r="UHT15" s="46"/>
      <c r="UHU15" s="46"/>
      <c r="UHV15" s="46"/>
      <c r="UHW15" s="46"/>
      <c r="UHX15" s="46"/>
      <c r="UHY15" s="46"/>
      <c r="UHZ15" s="46"/>
      <c r="UIA15" s="46"/>
      <c r="UIB15" s="46"/>
      <c r="UIC15" s="46"/>
      <c r="UID15" s="46"/>
      <c r="UIE15" s="46"/>
      <c r="UIF15" s="46"/>
      <c r="UIG15" s="46"/>
      <c r="UIH15" s="46"/>
      <c r="UII15" s="46"/>
      <c r="UIJ15" s="46"/>
      <c r="UIK15" s="46"/>
      <c r="UIL15" s="46"/>
      <c r="UIM15" s="46"/>
      <c r="UIN15" s="46"/>
      <c r="UIO15" s="46"/>
      <c r="UIP15" s="46"/>
      <c r="UIQ15" s="46"/>
      <c r="UIR15" s="46"/>
      <c r="UIS15" s="46"/>
      <c r="UIT15" s="46"/>
      <c r="UIU15" s="46"/>
      <c r="UIV15" s="46"/>
      <c r="UIW15" s="46"/>
      <c r="UIX15" s="46"/>
      <c r="UIY15" s="46"/>
      <c r="UIZ15" s="46"/>
      <c r="UJA15" s="46"/>
      <c r="UJB15" s="46"/>
      <c r="UJC15" s="46"/>
      <c r="UJD15" s="46"/>
      <c r="UJE15" s="46"/>
      <c r="UJF15" s="46"/>
      <c r="UJG15" s="46"/>
      <c r="UJH15" s="46"/>
      <c r="UJI15" s="46"/>
      <c r="UJJ15" s="46"/>
      <c r="UJK15" s="46"/>
      <c r="UJL15" s="46"/>
      <c r="UJM15" s="46"/>
      <c r="UJN15" s="46"/>
      <c r="UJO15" s="46"/>
      <c r="UJP15" s="46"/>
      <c r="UJQ15" s="46"/>
      <c r="UJR15" s="46"/>
      <c r="UJS15" s="46"/>
      <c r="UJT15" s="46"/>
      <c r="UJU15" s="46"/>
      <c r="UJV15" s="46"/>
      <c r="UJW15" s="46"/>
      <c r="UJX15" s="46"/>
      <c r="UJY15" s="46"/>
      <c r="UJZ15" s="46"/>
      <c r="UKA15" s="46"/>
      <c r="UKB15" s="46"/>
      <c r="UKC15" s="46"/>
      <c r="UKD15" s="46"/>
      <c r="UKE15" s="46"/>
      <c r="UKF15" s="46"/>
      <c r="UKG15" s="46"/>
      <c r="UKH15" s="46"/>
      <c r="UKI15" s="46"/>
      <c r="UKJ15" s="46"/>
      <c r="UKK15" s="46"/>
      <c r="UKL15" s="46"/>
      <c r="UKM15" s="46"/>
      <c r="UKN15" s="46"/>
      <c r="UKO15" s="46"/>
      <c r="UKP15" s="46"/>
      <c r="UKQ15" s="46"/>
      <c r="UKR15" s="46"/>
      <c r="UKS15" s="46"/>
      <c r="UKT15" s="46"/>
      <c r="UKU15" s="46"/>
      <c r="UKV15" s="46"/>
      <c r="UKW15" s="46"/>
      <c r="UKX15" s="46"/>
      <c r="UKY15" s="46"/>
      <c r="UKZ15" s="46"/>
      <c r="ULA15" s="46"/>
      <c r="ULB15" s="46"/>
      <c r="ULC15" s="46"/>
      <c r="ULD15" s="46"/>
      <c r="ULE15" s="46"/>
      <c r="ULF15" s="46"/>
      <c r="ULG15" s="46"/>
      <c r="ULH15" s="46"/>
      <c r="ULI15" s="46"/>
      <c r="ULJ15" s="46"/>
      <c r="ULK15" s="46"/>
      <c r="ULL15" s="46"/>
      <c r="ULM15" s="46"/>
      <c r="ULN15" s="46"/>
      <c r="ULO15" s="46"/>
      <c r="ULP15" s="46"/>
      <c r="ULQ15" s="46"/>
      <c r="ULR15" s="46"/>
      <c r="ULS15" s="46"/>
      <c r="ULT15" s="46"/>
      <c r="ULU15" s="46"/>
      <c r="ULV15" s="46"/>
      <c r="ULW15" s="46"/>
      <c r="ULX15" s="46"/>
      <c r="ULY15" s="46"/>
      <c r="ULZ15" s="46"/>
      <c r="UMA15" s="46"/>
      <c r="UMB15" s="46"/>
      <c r="UMC15" s="46"/>
      <c r="UMD15" s="46"/>
      <c r="UME15" s="46"/>
      <c r="UMF15" s="46"/>
      <c r="UMG15" s="46"/>
      <c r="UMH15" s="46"/>
      <c r="UMI15" s="46"/>
      <c r="UMJ15" s="46"/>
      <c r="UMK15" s="46"/>
      <c r="UML15" s="46"/>
      <c r="UMM15" s="46"/>
      <c r="UMN15" s="46"/>
      <c r="UMO15" s="46"/>
      <c r="UMP15" s="46"/>
      <c r="UMQ15" s="46"/>
      <c r="UMR15" s="46"/>
      <c r="UMS15" s="46"/>
      <c r="UMT15" s="46"/>
      <c r="UMU15" s="46"/>
      <c r="UMV15" s="46"/>
      <c r="UMW15" s="46"/>
      <c r="UMX15" s="46"/>
      <c r="UMY15" s="46"/>
      <c r="UMZ15" s="46"/>
      <c r="UNA15" s="46"/>
      <c r="UNB15" s="46"/>
      <c r="UNC15" s="46"/>
      <c r="UND15" s="46"/>
      <c r="UNE15" s="46"/>
      <c r="UNF15" s="46"/>
      <c r="UNG15" s="46"/>
      <c r="UNH15" s="46"/>
      <c r="UNI15" s="46"/>
      <c r="UNJ15" s="46"/>
      <c r="UNK15" s="46"/>
      <c r="UNL15" s="46"/>
      <c r="UNM15" s="46"/>
      <c r="UNN15" s="46"/>
      <c r="UNO15" s="46"/>
      <c r="UNP15" s="46"/>
      <c r="UNQ15" s="46"/>
      <c r="UNR15" s="46"/>
      <c r="UNS15" s="46"/>
      <c r="UNT15" s="46"/>
      <c r="UNU15" s="46"/>
      <c r="UNV15" s="46"/>
      <c r="UNW15" s="46"/>
      <c r="UNX15" s="46"/>
      <c r="UNY15" s="46"/>
      <c r="UNZ15" s="46"/>
      <c r="UOA15" s="46"/>
      <c r="UOB15" s="46"/>
      <c r="UOC15" s="46"/>
      <c r="UOD15" s="46"/>
      <c r="UOE15" s="46"/>
      <c r="UOF15" s="46"/>
      <c r="UOG15" s="46"/>
      <c r="UOH15" s="46"/>
      <c r="UOI15" s="46"/>
      <c r="UOJ15" s="46"/>
      <c r="UOK15" s="46"/>
      <c r="UOL15" s="46"/>
      <c r="UOM15" s="46"/>
      <c r="UON15" s="46"/>
      <c r="UOO15" s="46"/>
      <c r="UOP15" s="46"/>
      <c r="UOQ15" s="46"/>
      <c r="UOR15" s="46"/>
      <c r="UOS15" s="46"/>
      <c r="UOT15" s="46"/>
      <c r="UOU15" s="46"/>
      <c r="UOV15" s="46"/>
      <c r="UOW15" s="46"/>
      <c r="UOX15" s="46"/>
      <c r="UOY15" s="46"/>
      <c r="UOZ15" s="46"/>
      <c r="UPA15" s="46"/>
      <c r="UPB15" s="46"/>
      <c r="UPC15" s="46"/>
      <c r="UPD15" s="46"/>
      <c r="UPE15" s="46"/>
      <c r="UPF15" s="46"/>
      <c r="UPG15" s="46"/>
      <c r="UPH15" s="46"/>
      <c r="UPI15" s="46"/>
      <c r="UPJ15" s="46"/>
      <c r="UPK15" s="46"/>
      <c r="UPL15" s="46"/>
      <c r="UPM15" s="46"/>
      <c r="UPN15" s="46"/>
      <c r="UPO15" s="46"/>
      <c r="UPP15" s="46"/>
      <c r="UPQ15" s="46"/>
      <c r="UPR15" s="46"/>
      <c r="UPS15" s="46"/>
      <c r="UPT15" s="46"/>
      <c r="UPU15" s="46"/>
      <c r="UPV15" s="46"/>
      <c r="UPW15" s="46"/>
      <c r="UPX15" s="46"/>
      <c r="UPY15" s="46"/>
      <c r="UPZ15" s="46"/>
      <c r="UQA15" s="46"/>
      <c r="UQB15" s="46"/>
      <c r="UQC15" s="46"/>
      <c r="UQD15" s="46"/>
      <c r="UQE15" s="46"/>
      <c r="UQF15" s="46"/>
      <c r="UQG15" s="46"/>
      <c r="UQH15" s="46"/>
      <c r="UQI15" s="46"/>
      <c r="UQJ15" s="46"/>
      <c r="UQK15" s="46"/>
      <c r="UQL15" s="46"/>
      <c r="UQM15" s="46"/>
      <c r="UQN15" s="46"/>
      <c r="UQO15" s="46"/>
      <c r="UQP15" s="46"/>
      <c r="UQQ15" s="46"/>
      <c r="UQR15" s="46"/>
      <c r="UQS15" s="46"/>
      <c r="UQT15" s="46"/>
      <c r="UQU15" s="46"/>
      <c r="UQV15" s="46"/>
      <c r="UQW15" s="46"/>
      <c r="UQX15" s="46"/>
      <c r="UQY15" s="46"/>
      <c r="UQZ15" s="46"/>
      <c r="URA15" s="46"/>
      <c r="URB15" s="46"/>
      <c r="URC15" s="46"/>
      <c r="URD15" s="46"/>
      <c r="URE15" s="46"/>
      <c r="URF15" s="46"/>
      <c r="URG15" s="46"/>
      <c r="URH15" s="46"/>
      <c r="URI15" s="46"/>
      <c r="URJ15" s="46"/>
      <c r="URK15" s="46"/>
      <c r="URL15" s="46"/>
      <c r="URM15" s="46"/>
      <c r="URN15" s="46"/>
      <c r="URO15" s="46"/>
      <c r="URP15" s="46"/>
      <c r="URQ15" s="46"/>
      <c r="URR15" s="46"/>
      <c r="URS15" s="46"/>
      <c r="URT15" s="46"/>
      <c r="URU15" s="46"/>
      <c r="URV15" s="46"/>
      <c r="URW15" s="46"/>
      <c r="URX15" s="46"/>
      <c r="URY15" s="46"/>
      <c r="URZ15" s="46"/>
      <c r="USA15" s="46"/>
      <c r="USB15" s="46"/>
      <c r="USC15" s="46"/>
      <c r="USD15" s="46"/>
      <c r="USE15" s="46"/>
      <c r="USF15" s="46"/>
      <c r="USG15" s="46"/>
      <c r="USH15" s="46"/>
      <c r="USI15" s="46"/>
      <c r="USJ15" s="46"/>
      <c r="USK15" s="46"/>
      <c r="USL15" s="46"/>
      <c r="USM15" s="46"/>
      <c r="USN15" s="46"/>
      <c r="USO15" s="46"/>
      <c r="USP15" s="46"/>
      <c r="USQ15" s="46"/>
      <c r="USR15" s="46"/>
      <c r="USS15" s="46"/>
      <c r="UST15" s="46"/>
      <c r="USU15" s="46"/>
      <c r="USV15" s="46"/>
      <c r="USW15" s="46"/>
      <c r="USX15" s="46"/>
      <c r="USY15" s="46"/>
      <c r="USZ15" s="46"/>
      <c r="UTA15" s="46"/>
      <c r="UTB15" s="46"/>
      <c r="UTC15" s="46"/>
      <c r="UTD15" s="46"/>
      <c r="UTE15" s="46"/>
      <c r="UTF15" s="46"/>
      <c r="UTG15" s="46"/>
      <c r="UTH15" s="46"/>
      <c r="UTI15" s="46"/>
      <c r="UTJ15" s="46"/>
      <c r="UTK15" s="46"/>
      <c r="UTL15" s="46"/>
      <c r="UTM15" s="46"/>
      <c r="UTN15" s="46"/>
      <c r="UTO15" s="46"/>
      <c r="UTP15" s="46"/>
      <c r="UTQ15" s="46"/>
      <c r="UTR15" s="46"/>
      <c r="UTS15" s="46"/>
      <c r="UTT15" s="46"/>
      <c r="UTU15" s="46"/>
      <c r="UTV15" s="46"/>
      <c r="UTW15" s="46"/>
      <c r="UTX15" s="46"/>
      <c r="UTY15" s="46"/>
      <c r="UTZ15" s="46"/>
      <c r="UUA15" s="46"/>
      <c r="UUB15" s="46"/>
      <c r="UUC15" s="46"/>
      <c r="UUD15" s="46"/>
      <c r="UUE15" s="46"/>
      <c r="UUF15" s="46"/>
      <c r="UUG15" s="46"/>
      <c r="UUH15" s="46"/>
      <c r="UUI15" s="46"/>
      <c r="UUJ15" s="46"/>
      <c r="UUK15" s="46"/>
      <c r="UUL15" s="46"/>
      <c r="UUM15" s="46"/>
      <c r="UUN15" s="46"/>
      <c r="UUO15" s="46"/>
      <c r="UUP15" s="46"/>
      <c r="UUQ15" s="46"/>
      <c r="UUR15" s="46"/>
      <c r="UUS15" s="46"/>
      <c r="UUT15" s="46"/>
      <c r="UUU15" s="46"/>
      <c r="UUV15" s="46"/>
      <c r="UUW15" s="46"/>
      <c r="UUX15" s="46"/>
      <c r="UUY15" s="46"/>
      <c r="UUZ15" s="46"/>
      <c r="UVA15" s="46"/>
      <c r="UVB15" s="46"/>
      <c r="UVC15" s="46"/>
      <c r="UVD15" s="46"/>
      <c r="UVE15" s="46"/>
      <c r="UVF15" s="46"/>
      <c r="UVG15" s="46"/>
      <c r="UVH15" s="46"/>
      <c r="UVI15" s="46"/>
      <c r="UVJ15" s="46"/>
      <c r="UVK15" s="46"/>
      <c r="UVL15" s="46"/>
      <c r="UVM15" s="46"/>
      <c r="UVN15" s="46"/>
      <c r="UVO15" s="46"/>
      <c r="UVP15" s="46"/>
      <c r="UVQ15" s="46"/>
      <c r="UVR15" s="46"/>
      <c r="UVS15" s="46"/>
      <c r="UVT15" s="46"/>
      <c r="UVU15" s="46"/>
      <c r="UVV15" s="46"/>
      <c r="UVW15" s="46"/>
      <c r="UVX15" s="46"/>
      <c r="UVY15" s="46"/>
      <c r="UVZ15" s="46"/>
      <c r="UWA15" s="46"/>
      <c r="UWB15" s="46"/>
      <c r="UWC15" s="46"/>
      <c r="UWD15" s="46"/>
      <c r="UWE15" s="46"/>
      <c r="UWF15" s="46"/>
      <c r="UWG15" s="46"/>
      <c r="UWH15" s="46"/>
      <c r="UWI15" s="46"/>
      <c r="UWJ15" s="46"/>
      <c r="UWK15" s="46"/>
      <c r="UWL15" s="46"/>
      <c r="UWM15" s="46"/>
      <c r="UWN15" s="46"/>
      <c r="UWO15" s="46"/>
      <c r="UWP15" s="46"/>
      <c r="UWQ15" s="46"/>
      <c r="UWR15" s="46"/>
      <c r="UWS15" s="46"/>
      <c r="UWT15" s="46"/>
      <c r="UWU15" s="46"/>
      <c r="UWV15" s="46"/>
      <c r="UWW15" s="46"/>
      <c r="UWX15" s="46"/>
      <c r="UWY15" s="46"/>
      <c r="UWZ15" s="46"/>
      <c r="UXA15" s="46"/>
      <c r="UXB15" s="46"/>
      <c r="UXC15" s="46"/>
      <c r="UXD15" s="46"/>
      <c r="UXE15" s="46"/>
      <c r="UXF15" s="46"/>
      <c r="UXG15" s="46"/>
      <c r="UXH15" s="46"/>
      <c r="UXI15" s="46"/>
      <c r="UXJ15" s="46"/>
      <c r="UXK15" s="46"/>
      <c r="UXL15" s="46"/>
      <c r="UXM15" s="46"/>
      <c r="UXN15" s="46"/>
      <c r="UXO15" s="46"/>
      <c r="UXP15" s="46"/>
      <c r="UXQ15" s="46"/>
      <c r="UXR15" s="46"/>
      <c r="UXS15" s="46"/>
      <c r="UXT15" s="46"/>
      <c r="UXU15" s="46"/>
      <c r="UXV15" s="46"/>
      <c r="UXW15" s="46"/>
      <c r="UXX15" s="46"/>
      <c r="UXY15" s="46"/>
      <c r="UXZ15" s="46"/>
      <c r="UYA15" s="46"/>
      <c r="UYB15" s="46"/>
      <c r="UYC15" s="46"/>
      <c r="UYD15" s="46"/>
      <c r="UYE15" s="46"/>
      <c r="UYF15" s="46"/>
      <c r="UYG15" s="46"/>
      <c r="UYH15" s="46"/>
      <c r="UYI15" s="46"/>
      <c r="UYJ15" s="46"/>
      <c r="UYK15" s="46"/>
      <c r="UYL15" s="46"/>
      <c r="UYM15" s="46"/>
      <c r="UYN15" s="46"/>
      <c r="UYO15" s="46"/>
      <c r="UYP15" s="46"/>
      <c r="UYQ15" s="46"/>
      <c r="UYR15" s="46"/>
      <c r="UYS15" s="46"/>
      <c r="UYT15" s="46"/>
      <c r="UYU15" s="46"/>
      <c r="UYV15" s="46"/>
      <c r="UYW15" s="46"/>
      <c r="UYX15" s="46"/>
      <c r="UYY15" s="46"/>
      <c r="UYZ15" s="46"/>
      <c r="UZA15" s="46"/>
      <c r="UZB15" s="46"/>
      <c r="UZC15" s="46"/>
      <c r="UZD15" s="46"/>
      <c r="UZE15" s="46"/>
      <c r="UZF15" s="46"/>
      <c r="UZG15" s="46"/>
      <c r="UZH15" s="46"/>
      <c r="UZI15" s="46"/>
      <c r="UZJ15" s="46"/>
      <c r="UZK15" s="46"/>
      <c r="UZL15" s="46"/>
      <c r="UZM15" s="46"/>
      <c r="UZN15" s="46"/>
      <c r="UZO15" s="46"/>
      <c r="UZP15" s="46"/>
      <c r="UZQ15" s="46"/>
      <c r="UZR15" s="46"/>
      <c r="UZS15" s="46"/>
      <c r="UZT15" s="46"/>
      <c r="UZU15" s="46"/>
      <c r="UZV15" s="46"/>
      <c r="UZW15" s="46"/>
      <c r="UZX15" s="46"/>
      <c r="UZY15" s="46"/>
      <c r="UZZ15" s="46"/>
      <c r="VAA15" s="46"/>
      <c r="VAB15" s="46"/>
      <c r="VAC15" s="46"/>
      <c r="VAD15" s="46"/>
      <c r="VAE15" s="46"/>
      <c r="VAF15" s="46"/>
      <c r="VAG15" s="46"/>
      <c r="VAH15" s="46"/>
      <c r="VAI15" s="46"/>
      <c r="VAJ15" s="46"/>
      <c r="VAK15" s="46"/>
      <c r="VAL15" s="46"/>
      <c r="VAM15" s="46"/>
      <c r="VAN15" s="46"/>
      <c r="VAO15" s="46"/>
      <c r="VAP15" s="46"/>
      <c r="VAQ15" s="46"/>
      <c r="VAR15" s="46"/>
      <c r="VAS15" s="46"/>
      <c r="VAT15" s="46"/>
      <c r="VAU15" s="46"/>
      <c r="VAV15" s="46"/>
      <c r="VAW15" s="46"/>
      <c r="VAX15" s="46"/>
      <c r="VAY15" s="46"/>
      <c r="VAZ15" s="46"/>
      <c r="VBA15" s="46"/>
      <c r="VBB15" s="46"/>
      <c r="VBC15" s="46"/>
      <c r="VBD15" s="46"/>
      <c r="VBE15" s="46"/>
      <c r="VBF15" s="46"/>
      <c r="VBG15" s="46"/>
      <c r="VBH15" s="46"/>
      <c r="VBI15" s="46"/>
      <c r="VBJ15" s="46"/>
      <c r="VBK15" s="46"/>
      <c r="VBL15" s="46"/>
      <c r="VBM15" s="46"/>
      <c r="VBN15" s="46"/>
      <c r="VBO15" s="46"/>
      <c r="VBP15" s="46"/>
      <c r="VBQ15" s="46"/>
      <c r="VBR15" s="46"/>
      <c r="VBS15" s="46"/>
      <c r="VBT15" s="46"/>
      <c r="VBU15" s="46"/>
      <c r="VBV15" s="46"/>
      <c r="VBW15" s="46"/>
      <c r="VBX15" s="46"/>
      <c r="VBY15" s="46"/>
      <c r="VBZ15" s="46"/>
      <c r="VCA15" s="46"/>
      <c r="VCB15" s="46"/>
      <c r="VCC15" s="46"/>
      <c r="VCD15" s="46"/>
      <c r="VCE15" s="46"/>
      <c r="VCF15" s="46"/>
      <c r="VCG15" s="46"/>
      <c r="VCH15" s="46"/>
      <c r="VCI15" s="46"/>
      <c r="VCJ15" s="46"/>
      <c r="VCK15" s="46"/>
      <c r="VCL15" s="46"/>
      <c r="VCM15" s="46"/>
      <c r="VCN15" s="46"/>
      <c r="VCO15" s="46"/>
      <c r="VCP15" s="46"/>
      <c r="VCQ15" s="46"/>
      <c r="VCR15" s="46"/>
      <c r="VCS15" s="46"/>
      <c r="VCT15" s="46"/>
      <c r="VCU15" s="46"/>
      <c r="VCV15" s="46"/>
      <c r="VCW15" s="46"/>
      <c r="VCX15" s="46"/>
      <c r="VCY15" s="46"/>
      <c r="VCZ15" s="46"/>
      <c r="VDA15" s="46"/>
      <c r="VDB15" s="46"/>
      <c r="VDC15" s="46"/>
      <c r="VDD15" s="46"/>
      <c r="VDE15" s="46"/>
      <c r="VDF15" s="46"/>
      <c r="VDG15" s="46"/>
      <c r="VDH15" s="46"/>
      <c r="VDI15" s="46"/>
      <c r="VDJ15" s="46"/>
      <c r="VDK15" s="46"/>
      <c r="VDL15" s="46"/>
      <c r="VDM15" s="46"/>
      <c r="VDN15" s="46"/>
      <c r="VDO15" s="46"/>
      <c r="VDP15" s="46"/>
      <c r="VDQ15" s="46"/>
      <c r="VDR15" s="46"/>
      <c r="VDS15" s="46"/>
      <c r="VDT15" s="46"/>
      <c r="VDU15" s="46"/>
      <c r="VDV15" s="46"/>
      <c r="VDW15" s="46"/>
      <c r="VDX15" s="46"/>
      <c r="VDY15" s="46"/>
      <c r="VDZ15" s="46"/>
      <c r="VEA15" s="46"/>
      <c r="VEB15" s="46"/>
      <c r="VEC15" s="46"/>
      <c r="VED15" s="46"/>
      <c r="VEE15" s="46"/>
      <c r="VEF15" s="46"/>
      <c r="VEG15" s="46"/>
      <c r="VEH15" s="46"/>
      <c r="VEI15" s="46"/>
      <c r="VEJ15" s="46"/>
      <c r="VEK15" s="46"/>
      <c r="VEL15" s="46"/>
      <c r="VEM15" s="46"/>
      <c r="VEN15" s="46"/>
      <c r="VEO15" s="46"/>
      <c r="VEP15" s="46"/>
      <c r="VEQ15" s="46"/>
      <c r="VER15" s="46"/>
      <c r="VES15" s="46"/>
      <c r="VET15" s="46"/>
      <c r="VEU15" s="46"/>
      <c r="VEV15" s="46"/>
      <c r="VEW15" s="46"/>
      <c r="VEX15" s="46"/>
      <c r="VEY15" s="46"/>
      <c r="VEZ15" s="46"/>
      <c r="VFA15" s="46"/>
      <c r="VFB15" s="46"/>
      <c r="VFC15" s="46"/>
      <c r="VFD15" s="46"/>
      <c r="VFE15" s="46"/>
      <c r="VFF15" s="46"/>
      <c r="VFG15" s="46"/>
      <c r="VFH15" s="46"/>
      <c r="VFI15" s="46"/>
      <c r="VFJ15" s="46"/>
      <c r="VFK15" s="46"/>
      <c r="VFL15" s="46"/>
      <c r="VFM15" s="46"/>
      <c r="VFN15" s="46"/>
      <c r="VFO15" s="46"/>
      <c r="VFP15" s="46"/>
      <c r="VFQ15" s="46"/>
      <c r="VFR15" s="46"/>
      <c r="VFS15" s="46"/>
      <c r="VFT15" s="46"/>
      <c r="VFU15" s="46"/>
      <c r="VFV15" s="46"/>
      <c r="VFW15" s="46"/>
      <c r="VFX15" s="46"/>
      <c r="VFY15" s="46"/>
      <c r="VFZ15" s="46"/>
      <c r="VGA15" s="46"/>
      <c r="VGB15" s="46"/>
      <c r="VGC15" s="46"/>
      <c r="VGD15" s="46"/>
      <c r="VGE15" s="46"/>
      <c r="VGF15" s="46"/>
      <c r="VGG15" s="46"/>
      <c r="VGH15" s="46"/>
      <c r="VGI15" s="46"/>
      <c r="VGJ15" s="46"/>
      <c r="VGK15" s="46"/>
      <c r="VGL15" s="46"/>
      <c r="VGM15" s="46"/>
      <c r="VGN15" s="46"/>
      <c r="VGO15" s="46"/>
      <c r="VGP15" s="46"/>
      <c r="VGQ15" s="46"/>
      <c r="VGR15" s="46"/>
      <c r="VGS15" s="46"/>
      <c r="VGT15" s="46"/>
      <c r="VGU15" s="46"/>
      <c r="VGV15" s="46"/>
      <c r="VGW15" s="46"/>
      <c r="VGX15" s="46"/>
      <c r="VGY15" s="46"/>
      <c r="VGZ15" s="46"/>
      <c r="VHA15" s="46"/>
      <c r="VHB15" s="46"/>
      <c r="VHC15" s="46"/>
      <c r="VHD15" s="46"/>
      <c r="VHE15" s="46"/>
      <c r="VHF15" s="46"/>
      <c r="VHG15" s="46"/>
      <c r="VHH15" s="46"/>
      <c r="VHI15" s="46"/>
      <c r="VHJ15" s="46"/>
      <c r="VHK15" s="46"/>
      <c r="VHL15" s="46"/>
      <c r="VHM15" s="46"/>
      <c r="VHN15" s="46"/>
      <c r="VHO15" s="46"/>
      <c r="VHP15" s="46"/>
      <c r="VHQ15" s="46"/>
      <c r="VHR15" s="46"/>
      <c r="VHS15" s="46"/>
      <c r="VHT15" s="46"/>
      <c r="VHU15" s="46"/>
      <c r="VHV15" s="46"/>
      <c r="VHW15" s="46"/>
      <c r="VHX15" s="46"/>
      <c r="VHY15" s="46"/>
      <c r="VHZ15" s="46"/>
      <c r="VIA15" s="46"/>
      <c r="VIB15" s="46"/>
      <c r="VIC15" s="46"/>
      <c r="VID15" s="46"/>
      <c r="VIE15" s="46"/>
      <c r="VIF15" s="46"/>
      <c r="VIG15" s="46"/>
      <c r="VIH15" s="46"/>
      <c r="VII15" s="46"/>
      <c r="VIJ15" s="46"/>
      <c r="VIK15" s="46"/>
      <c r="VIL15" s="46"/>
      <c r="VIM15" s="46"/>
      <c r="VIN15" s="46"/>
      <c r="VIO15" s="46"/>
      <c r="VIP15" s="46"/>
      <c r="VIQ15" s="46"/>
      <c r="VIR15" s="46"/>
      <c r="VIS15" s="46"/>
      <c r="VIT15" s="46"/>
      <c r="VIU15" s="46"/>
      <c r="VIV15" s="46"/>
      <c r="VIW15" s="46"/>
      <c r="VIX15" s="46"/>
      <c r="VIY15" s="46"/>
      <c r="VIZ15" s="46"/>
      <c r="VJA15" s="46"/>
      <c r="VJB15" s="46"/>
      <c r="VJC15" s="46"/>
      <c r="VJD15" s="46"/>
      <c r="VJE15" s="46"/>
      <c r="VJF15" s="46"/>
      <c r="VJG15" s="46"/>
      <c r="VJH15" s="46"/>
      <c r="VJI15" s="46"/>
      <c r="VJJ15" s="46"/>
      <c r="VJK15" s="46"/>
      <c r="VJL15" s="46"/>
      <c r="VJM15" s="46"/>
      <c r="VJN15" s="46"/>
      <c r="VJO15" s="46"/>
      <c r="VJP15" s="46"/>
      <c r="VJQ15" s="46"/>
      <c r="VJR15" s="46"/>
      <c r="VJS15" s="46"/>
      <c r="VJT15" s="46"/>
      <c r="VJU15" s="46"/>
      <c r="VJV15" s="46"/>
      <c r="VJW15" s="46"/>
      <c r="VJX15" s="46"/>
      <c r="VJY15" s="46"/>
      <c r="VJZ15" s="46"/>
      <c r="VKA15" s="46"/>
      <c r="VKB15" s="46"/>
      <c r="VKC15" s="46"/>
      <c r="VKD15" s="46"/>
      <c r="VKE15" s="46"/>
      <c r="VKF15" s="46"/>
      <c r="VKG15" s="46"/>
      <c r="VKH15" s="46"/>
      <c r="VKI15" s="46"/>
      <c r="VKJ15" s="46"/>
      <c r="VKK15" s="46"/>
      <c r="VKL15" s="46"/>
      <c r="VKM15" s="46"/>
      <c r="VKN15" s="46"/>
      <c r="VKO15" s="46"/>
      <c r="VKP15" s="46"/>
      <c r="VKQ15" s="46"/>
      <c r="VKR15" s="46"/>
      <c r="VKS15" s="46"/>
      <c r="VKT15" s="46"/>
      <c r="VKU15" s="46"/>
      <c r="VKV15" s="46"/>
      <c r="VKW15" s="46"/>
      <c r="VKX15" s="46"/>
      <c r="VKY15" s="46"/>
      <c r="VKZ15" s="46"/>
      <c r="VLA15" s="46"/>
      <c r="VLB15" s="46"/>
      <c r="VLC15" s="46"/>
      <c r="VLD15" s="46"/>
      <c r="VLE15" s="46"/>
      <c r="VLF15" s="46"/>
      <c r="VLG15" s="46"/>
      <c r="VLH15" s="46"/>
      <c r="VLI15" s="46"/>
      <c r="VLJ15" s="46"/>
      <c r="VLK15" s="46"/>
      <c r="VLL15" s="46"/>
      <c r="VLM15" s="46"/>
      <c r="VLN15" s="46"/>
      <c r="VLO15" s="46"/>
      <c r="VLP15" s="46"/>
      <c r="VLQ15" s="46"/>
      <c r="VLR15" s="46"/>
      <c r="VLS15" s="46"/>
      <c r="VLT15" s="46"/>
      <c r="VLU15" s="46"/>
      <c r="VLV15" s="46"/>
      <c r="VLW15" s="46"/>
      <c r="VLX15" s="46"/>
      <c r="VLY15" s="46"/>
      <c r="VLZ15" s="46"/>
      <c r="VMA15" s="46"/>
      <c r="VMB15" s="46"/>
      <c r="VMC15" s="46"/>
      <c r="VMD15" s="46"/>
      <c r="VME15" s="46"/>
      <c r="VMF15" s="46"/>
      <c r="VMG15" s="46"/>
      <c r="VMH15" s="46"/>
      <c r="VMI15" s="46"/>
      <c r="VMJ15" s="46"/>
      <c r="VMK15" s="46"/>
      <c r="VML15" s="46"/>
      <c r="VMM15" s="46"/>
      <c r="VMN15" s="46"/>
      <c r="VMO15" s="46"/>
      <c r="VMP15" s="46"/>
      <c r="VMQ15" s="46"/>
      <c r="VMR15" s="46"/>
      <c r="VMS15" s="46"/>
      <c r="VMT15" s="46"/>
      <c r="VMU15" s="46"/>
      <c r="VMV15" s="46"/>
      <c r="VMW15" s="46"/>
      <c r="VMX15" s="46"/>
      <c r="VMY15" s="46"/>
      <c r="VMZ15" s="46"/>
      <c r="VNA15" s="46"/>
      <c r="VNB15" s="46"/>
      <c r="VNC15" s="46"/>
      <c r="VND15" s="46"/>
      <c r="VNE15" s="46"/>
      <c r="VNF15" s="46"/>
      <c r="VNG15" s="46"/>
      <c r="VNH15" s="46"/>
      <c r="VNI15" s="46"/>
      <c r="VNJ15" s="46"/>
      <c r="VNK15" s="46"/>
      <c r="VNL15" s="46"/>
      <c r="VNM15" s="46"/>
      <c r="VNN15" s="46"/>
      <c r="VNO15" s="46"/>
      <c r="VNP15" s="46"/>
      <c r="VNQ15" s="46"/>
      <c r="VNR15" s="46"/>
      <c r="VNS15" s="46"/>
      <c r="VNT15" s="46"/>
      <c r="VNU15" s="46"/>
      <c r="VNV15" s="46"/>
      <c r="VNW15" s="46"/>
      <c r="VNX15" s="46"/>
      <c r="VNY15" s="46"/>
      <c r="VNZ15" s="46"/>
      <c r="VOA15" s="46"/>
      <c r="VOB15" s="46"/>
      <c r="VOC15" s="46"/>
      <c r="VOD15" s="46"/>
      <c r="VOE15" s="46"/>
      <c r="VOF15" s="46"/>
      <c r="VOG15" s="46"/>
      <c r="VOH15" s="46"/>
      <c r="VOI15" s="46"/>
      <c r="VOJ15" s="46"/>
      <c r="VOK15" s="46"/>
      <c r="VOL15" s="46"/>
      <c r="VOM15" s="46"/>
      <c r="VON15" s="46"/>
      <c r="VOO15" s="46"/>
      <c r="VOP15" s="46"/>
      <c r="VOQ15" s="46"/>
      <c r="VOR15" s="46"/>
      <c r="VOS15" s="46"/>
      <c r="VOT15" s="46"/>
      <c r="VOU15" s="46"/>
      <c r="VOV15" s="46"/>
      <c r="VOW15" s="46"/>
      <c r="VOX15" s="46"/>
      <c r="VOY15" s="46"/>
      <c r="VOZ15" s="46"/>
      <c r="VPA15" s="46"/>
      <c r="VPB15" s="46"/>
      <c r="VPC15" s="46"/>
      <c r="VPD15" s="46"/>
      <c r="VPE15" s="46"/>
      <c r="VPF15" s="46"/>
      <c r="VPG15" s="46"/>
      <c r="VPH15" s="46"/>
      <c r="VPI15" s="46"/>
      <c r="VPJ15" s="46"/>
      <c r="VPK15" s="46"/>
      <c r="VPL15" s="46"/>
      <c r="VPM15" s="46"/>
      <c r="VPN15" s="46"/>
      <c r="VPO15" s="46"/>
      <c r="VPP15" s="46"/>
      <c r="VPQ15" s="46"/>
      <c r="VPR15" s="46"/>
      <c r="VPS15" s="46"/>
      <c r="VPT15" s="46"/>
      <c r="VPU15" s="46"/>
      <c r="VPV15" s="46"/>
      <c r="VPW15" s="46"/>
      <c r="VPX15" s="46"/>
      <c r="VPY15" s="46"/>
      <c r="VPZ15" s="46"/>
      <c r="VQA15" s="46"/>
      <c r="VQB15" s="46"/>
      <c r="VQC15" s="46"/>
      <c r="VQD15" s="46"/>
      <c r="VQE15" s="46"/>
      <c r="VQF15" s="46"/>
      <c r="VQG15" s="46"/>
      <c r="VQH15" s="46"/>
      <c r="VQI15" s="46"/>
      <c r="VQJ15" s="46"/>
      <c r="VQK15" s="46"/>
      <c r="VQL15" s="46"/>
      <c r="VQM15" s="46"/>
      <c r="VQN15" s="46"/>
      <c r="VQO15" s="46"/>
      <c r="VQP15" s="46"/>
      <c r="VQQ15" s="46"/>
      <c r="VQR15" s="46"/>
      <c r="VQS15" s="46"/>
      <c r="VQT15" s="46"/>
      <c r="VQU15" s="46"/>
      <c r="VQV15" s="46"/>
      <c r="VQW15" s="46"/>
      <c r="VQX15" s="46"/>
      <c r="VQY15" s="46"/>
      <c r="VQZ15" s="46"/>
      <c r="VRA15" s="46"/>
      <c r="VRB15" s="46"/>
      <c r="VRC15" s="46"/>
      <c r="VRD15" s="46"/>
      <c r="VRE15" s="46"/>
      <c r="VRF15" s="46"/>
      <c r="VRG15" s="46"/>
      <c r="VRH15" s="46"/>
      <c r="VRI15" s="46"/>
      <c r="VRJ15" s="46"/>
      <c r="VRK15" s="46"/>
      <c r="VRL15" s="46"/>
      <c r="VRM15" s="46"/>
      <c r="VRN15" s="46"/>
      <c r="VRO15" s="46"/>
      <c r="VRP15" s="46"/>
      <c r="VRQ15" s="46"/>
      <c r="VRR15" s="46"/>
      <c r="VRS15" s="46"/>
      <c r="VRT15" s="46"/>
      <c r="VRU15" s="46"/>
      <c r="VRV15" s="46"/>
      <c r="VRW15" s="46"/>
      <c r="VRX15" s="46"/>
      <c r="VRY15" s="46"/>
      <c r="VRZ15" s="46"/>
      <c r="VSA15" s="46"/>
      <c r="VSB15" s="46"/>
      <c r="VSC15" s="46"/>
      <c r="VSD15" s="46"/>
      <c r="VSE15" s="46"/>
      <c r="VSF15" s="46"/>
      <c r="VSG15" s="46"/>
      <c r="VSH15" s="46"/>
      <c r="VSI15" s="46"/>
      <c r="VSJ15" s="46"/>
      <c r="VSK15" s="46"/>
      <c r="VSL15" s="46"/>
      <c r="VSM15" s="46"/>
      <c r="VSN15" s="46"/>
      <c r="VSO15" s="46"/>
      <c r="VSP15" s="46"/>
      <c r="VSQ15" s="46"/>
      <c r="VSR15" s="46"/>
      <c r="VSS15" s="46"/>
      <c r="VST15" s="46"/>
      <c r="VSU15" s="46"/>
      <c r="VSV15" s="46"/>
      <c r="VSW15" s="46"/>
      <c r="VSX15" s="46"/>
      <c r="VSY15" s="46"/>
      <c r="VSZ15" s="46"/>
      <c r="VTA15" s="46"/>
      <c r="VTB15" s="46"/>
      <c r="VTC15" s="46"/>
      <c r="VTD15" s="46"/>
      <c r="VTE15" s="46"/>
      <c r="VTF15" s="46"/>
      <c r="VTG15" s="46"/>
      <c r="VTH15" s="46"/>
      <c r="VTI15" s="46"/>
      <c r="VTJ15" s="46"/>
      <c r="VTK15" s="46"/>
      <c r="VTL15" s="46"/>
      <c r="VTM15" s="46"/>
      <c r="VTN15" s="46"/>
      <c r="VTO15" s="46"/>
      <c r="VTP15" s="46"/>
      <c r="VTQ15" s="46"/>
      <c r="VTR15" s="46"/>
      <c r="VTS15" s="46"/>
      <c r="VTT15" s="46"/>
      <c r="VTU15" s="46"/>
      <c r="VTV15" s="46"/>
      <c r="VTW15" s="46"/>
      <c r="VTX15" s="46"/>
      <c r="VTY15" s="46"/>
      <c r="VTZ15" s="46"/>
      <c r="VUA15" s="46"/>
      <c r="VUB15" s="46"/>
      <c r="VUC15" s="46"/>
      <c r="VUD15" s="46"/>
      <c r="VUE15" s="46"/>
      <c r="VUF15" s="46"/>
      <c r="VUG15" s="46"/>
      <c r="VUH15" s="46"/>
      <c r="VUI15" s="46"/>
      <c r="VUJ15" s="46"/>
      <c r="VUK15" s="46"/>
      <c r="VUL15" s="46"/>
      <c r="VUM15" s="46"/>
      <c r="VUN15" s="46"/>
      <c r="VUO15" s="46"/>
      <c r="VUP15" s="46"/>
      <c r="VUQ15" s="46"/>
      <c r="VUR15" s="46"/>
      <c r="VUS15" s="46"/>
      <c r="VUT15" s="46"/>
      <c r="VUU15" s="46"/>
      <c r="VUV15" s="46"/>
      <c r="VUW15" s="46"/>
      <c r="VUX15" s="46"/>
      <c r="VUY15" s="46"/>
      <c r="VUZ15" s="46"/>
      <c r="VVA15" s="46"/>
      <c r="VVB15" s="46"/>
      <c r="VVC15" s="46"/>
      <c r="VVD15" s="46"/>
      <c r="VVE15" s="46"/>
      <c r="VVF15" s="46"/>
      <c r="VVG15" s="46"/>
      <c r="VVH15" s="46"/>
      <c r="VVI15" s="46"/>
      <c r="VVJ15" s="46"/>
      <c r="VVK15" s="46"/>
      <c r="VVL15" s="46"/>
      <c r="VVM15" s="46"/>
      <c r="VVN15" s="46"/>
      <c r="VVO15" s="46"/>
      <c r="VVP15" s="46"/>
      <c r="VVQ15" s="46"/>
      <c r="VVR15" s="46"/>
      <c r="VVS15" s="46"/>
      <c r="VVT15" s="46"/>
      <c r="VVU15" s="46"/>
      <c r="VVV15" s="46"/>
      <c r="VVW15" s="46"/>
      <c r="VVX15" s="46"/>
      <c r="VVY15" s="46"/>
      <c r="VVZ15" s="46"/>
      <c r="VWA15" s="46"/>
      <c r="VWB15" s="46"/>
      <c r="VWC15" s="46"/>
      <c r="VWD15" s="46"/>
      <c r="VWE15" s="46"/>
      <c r="VWF15" s="46"/>
      <c r="VWG15" s="46"/>
      <c r="VWH15" s="46"/>
      <c r="VWI15" s="46"/>
      <c r="VWJ15" s="46"/>
      <c r="VWK15" s="46"/>
      <c r="VWL15" s="46"/>
      <c r="VWM15" s="46"/>
      <c r="VWN15" s="46"/>
      <c r="VWO15" s="46"/>
      <c r="VWP15" s="46"/>
      <c r="VWQ15" s="46"/>
      <c r="VWR15" s="46"/>
      <c r="VWS15" s="46"/>
      <c r="VWT15" s="46"/>
      <c r="VWU15" s="46"/>
      <c r="VWV15" s="46"/>
      <c r="VWW15" s="46"/>
      <c r="VWX15" s="46"/>
      <c r="VWY15" s="46"/>
      <c r="VWZ15" s="46"/>
      <c r="VXA15" s="46"/>
      <c r="VXB15" s="46"/>
      <c r="VXC15" s="46"/>
      <c r="VXD15" s="46"/>
      <c r="VXE15" s="46"/>
      <c r="VXF15" s="46"/>
      <c r="VXG15" s="46"/>
      <c r="VXH15" s="46"/>
      <c r="VXI15" s="46"/>
      <c r="VXJ15" s="46"/>
      <c r="VXK15" s="46"/>
      <c r="VXL15" s="46"/>
      <c r="VXM15" s="46"/>
      <c r="VXN15" s="46"/>
      <c r="VXO15" s="46"/>
      <c r="VXP15" s="46"/>
      <c r="VXQ15" s="46"/>
      <c r="VXR15" s="46"/>
      <c r="VXS15" s="46"/>
      <c r="VXT15" s="46"/>
      <c r="VXU15" s="46"/>
      <c r="VXV15" s="46"/>
      <c r="VXW15" s="46"/>
      <c r="VXX15" s="46"/>
      <c r="VXY15" s="46"/>
      <c r="VXZ15" s="46"/>
      <c r="VYA15" s="46"/>
      <c r="VYB15" s="46"/>
      <c r="VYC15" s="46"/>
      <c r="VYD15" s="46"/>
      <c r="VYE15" s="46"/>
      <c r="VYF15" s="46"/>
      <c r="VYG15" s="46"/>
      <c r="VYH15" s="46"/>
      <c r="VYI15" s="46"/>
      <c r="VYJ15" s="46"/>
      <c r="VYK15" s="46"/>
      <c r="VYL15" s="46"/>
      <c r="VYM15" s="46"/>
      <c r="VYN15" s="46"/>
      <c r="VYO15" s="46"/>
      <c r="VYP15" s="46"/>
      <c r="VYQ15" s="46"/>
      <c r="VYR15" s="46"/>
      <c r="VYS15" s="46"/>
      <c r="VYT15" s="46"/>
      <c r="VYU15" s="46"/>
      <c r="VYV15" s="46"/>
      <c r="VYW15" s="46"/>
      <c r="VYX15" s="46"/>
      <c r="VYY15" s="46"/>
      <c r="VYZ15" s="46"/>
      <c r="VZA15" s="46"/>
      <c r="VZB15" s="46"/>
      <c r="VZC15" s="46"/>
      <c r="VZD15" s="46"/>
      <c r="VZE15" s="46"/>
      <c r="VZF15" s="46"/>
      <c r="VZG15" s="46"/>
      <c r="VZH15" s="46"/>
      <c r="VZI15" s="46"/>
      <c r="VZJ15" s="46"/>
      <c r="VZK15" s="46"/>
      <c r="VZL15" s="46"/>
      <c r="VZM15" s="46"/>
      <c r="VZN15" s="46"/>
      <c r="VZO15" s="46"/>
      <c r="VZP15" s="46"/>
      <c r="VZQ15" s="46"/>
      <c r="VZR15" s="46"/>
      <c r="VZS15" s="46"/>
      <c r="VZT15" s="46"/>
      <c r="VZU15" s="46"/>
      <c r="VZV15" s="46"/>
      <c r="VZW15" s="46"/>
      <c r="VZX15" s="46"/>
      <c r="VZY15" s="46"/>
      <c r="VZZ15" s="46"/>
      <c r="WAA15" s="46"/>
      <c r="WAB15" s="46"/>
      <c r="WAC15" s="46"/>
      <c r="WAD15" s="46"/>
      <c r="WAE15" s="46"/>
      <c r="WAF15" s="46"/>
      <c r="WAG15" s="46"/>
      <c r="WAH15" s="46"/>
      <c r="WAI15" s="46"/>
      <c r="WAJ15" s="46"/>
      <c r="WAK15" s="46"/>
      <c r="WAL15" s="46"/>
      <c r="WAM15" s="46"/>
      <c r="WAN15" s="46"/>
      <c r="WAO15" s="46"/>
      <c r="WAP15" s="46"/>
      <c r="WAQ15" s="46"/>
      <c r="WAR15" s="46"/>
      <c r="WAS15" s="46"/>
      <c r="WAT15" s="46"/>
      <c r="WAU15" s="46"/>
      <c r="WAV15" s="46"/>
      <c r="WAW15" s="46"/>
      <c r="WAX15" s="46"/>
      <c r="WAY15" s="46"/>
      <c r="WAZ15" s="46"/>
      <c r="WBA15" s="46"/>
      <c r="WBB15" s="46"/>
      <c r="WBC15" s="46"/>
      <c r="WBD15" s="46"/>
      <c r="WBE15" s="46"/>
      <c r="WBF15" s="46"/>
      <c r="WBG15" s="46"/>
      <c r="WBH15" s="46"/>
      <c r="WBI15" s="46"/>
      <c r="WBJ15" s="46"/>
      <c r="WBK15" s="46"/>
      <c r="WBL15" s="46"/>
      <c r="WBM15" s="46"/>
      <c r="WBN15" s="46"/>
      <c r="WBO15" s="46"/>
      <c r="WBP15" s="46"/>
      <c r="WBQ15" s="46"/>
      <c r="WBR15" s="46"/>
      <c r="WBS15" s="46"/>
      <c r="WBT15" s="46"/>
      <c r="WBU15" s="46"/>
      <c r="WBV15" s="46"/>
      <c r="WBW15" s="46"/>
      <c r="WBX15" s="46"/>
      <c r="WBY15" s="46"/>
      <c r="WBZ15" s="46"/>
      <c r="WCA15" s="46"/>
      <c r="WCB15" s="46"/>
      <c r="WCC15" s="46"/>
      <c r="WCD15" s="46"/>
      <c r="WCE15" s="46"/>
      <c r="WCF15" s="46"/>
      <c r="WCG15" s="46"/>
      <c r="WCH15" s="46"/>
      <c r="WCI15" s="46"/>
      <c r="WCJ15" s="46"/>
      <c r="WCK15" s="46"/>
      <c r="WCL15" s="46"/>
      <c r="WCM15" s="46"/>
      <c r="WCN15" s="46"/>
      <c r="WCO15" s="46"/>
      <c r="WCP15" s="46"/>
      <c r="WCQ15" s="46"/>
      <c r="WCR15" s="46"/>
      <c r="WCS15" s="46"/>
      <c r="WCT15" s="46"/>
      <c r="WCU15" s="46"/>
      <c r="WCV15" s="46"/>
      <c r="WCW15" s="46"/>
      <c r="WCX15" s="46"/>
      <c r="WCY15" s="46"/>
      <c r="WCZ15" s="46"/>
      <c r="WDA15" s="46"/>
      <c r="WDB15" s="46"/>
      <c r="WDC15" s="46"/>
      <c r="WDD15" s="46"/>
      <c r="WDE15" s="46"/>
      <c r="WDF15" s="46"/>
      <c r="WDG15" s="46"/>
      <c r="WDH15" s="46"/>
      <c r="WDI15" s="46"/>
      <c r="WDJ15" s="46"/>
      <c r="WDK15" s="46"/>
      <c r="WDL15" s="46"/>
      <c r="WDM15" s="46"/>
      <c r="WDN15" s="46"/>
      <c r="WDO15" s="46"/>
      <c r="WDP15" s="46"/>
      <c r="WDQ15" s="46"/>
      <c r="WDR15" s="46"/>
      <c r="WDS15" s="46"/>
      <c r="WDT15" s="46"/>
      <c r="WDU15" s="46"/>
      <c r="WDV15" s="46"/>
      <c r="WDW15" s="46"/>
      <c r="WDX15" s="46"/>
      <c r="WDY15" s="46"/>
      <c r="WDZ15" s="46"/>
      <c r="WEA15" s="46"/>
      <c r="WEB15" s="46"/>
      <c r="WEC15" s="46"/>
      <c r="WED15" s="46"/>
      <c r="WEE15" s="46"/>
      <c r="WEF15" s="46"/>
      <c r="WEG15" s="46"/>
      <c r="WEH15" s="46"/>
      <c r="WEI15" s="46"/>
      <c r="WEJ15" s="46"/>
      <c r="WEK15" s="46"/>
      <c r="WEL15" s="46"/>
      <c r="WEM15" s="46"/>
      <c r="WEN15" s="46"/>
      <c r="WEO15" s="46"/>
      <c r="WEP15" s="46"/>
      <c r="WEQ15" s="46"/>
      <c r="WER15" s="46"/>
      <c r="WES15" s="46"/>
      <c r="WET15" s="46"/>
      <c r="WEU15" s="46"/>
      <c r="WEV15" s="46"/>
      <c r="WEW15" s="46"/>
      <c r="WEX15" s="46"/>
      <c r="WEY15" s="46"/>
      <c r="WEZ15" s="46"/>
      <c r="WFA15" s="46"/>
      <c r="WFB15" s="46"/>
      <c r="WFC15" s="46"/>
      <c r="WFD15" s="46"/>
      <c r="WFE15" s="46"/>
      <c r="WFF15" s="46"/>
      <c r="WFG15" s="46"/>
      <c r="WFH15" s="46"/>
      <c r="WFI15" s="46"/>
      <c r="WFJ15" s="46"/>
      <c r="WFK15" s="46"/>
      <c r="WFL15" s="46"/>
      <c r="WFM15" s="46"/>
      <c r="WFN15" s="46"/>
      <c r="WFO15" s="46"/>
      <c r="WFP15" s="46"/>
      <c r="WFQ15" s="46"/>
      <c r="WFR15" s="46"/>
      <c r="WFS15" s="46"/>
      <c r="WFT15" s="46"/>
      <c r="WFU15" s="46"/>
      <c r="WFV15" s="46"/>
      <c r="WFW15" s="46"/>
      <c r="WFX15" s="46"/>
      <c r="WFY15" s="46"/>
      <c r="WFZ15" s="46"/>
      <c r="WGA15" s="46"/>
      <c r="WGB15" s="46"/>
      <c r="WGC15" s="46"/>
      <c r="WGD15" s="46"/>
      <c r="WGE15" s="46"/>
      <c r="WGF15" s="46"/>
      <c r="WGG15" s="46"/>
      <c r="WGH15" s="46"/>
      <c r="WGI15" s="46"/>
      <c r="WGJ15" s="46"/>
      <c r="WGK15" s="46"/>
      <c r="WGL15" s="46"/>
      <c r="WGM15" s="46"/>
      <c r="WGN15" s="46"/>
      <c r="WGO15" s="46"/>
      <c r="WGP15" s="46"/>
      <c r="WGQ15" s="46"/>
      <c r="WGR15" s="46"/>
      <c r="WGS15" s="46"/>
      <c r="WGT15" s="46"/>
      <c r="WGU15" s="46"/>
      <c r="WGV15" s="46"/>
      <c r="WGW15" s="46"/>
      <c r="WGX15" s="46"/>
      <c r="WGY15" s="46"/>
      <c r="WGZ15" s="46"/>
      <c r="WHA15" s="46"/>
      <c r="WHB15" s="46"/>
      <c r="WHC15" s="46"/>
      <c r="WHD15" s="46"/>
      <c r="WHE15" s="46"/>
      <c r="WHF15" s="46"/>
      <c r="WHG15" s="46"/>
      <c r="WHH15" s="46"/>
      <c r="WHI15" s="46"/>
      <c r="WHJ15" s="46"/>
      <c r="WHK15" s="46"/>
      <c r="WHL15" s="46"/>
      <c r="WHM15" s="46"/>
      <c r="WHN15" s="46"/>
      <c r="WHO15" s="46"/>
      <c r="WHP15" s="46"/>
      <c r="WHQ15" s="46"/>
      <c r="WHR15" s="46"/>
      <c r="WHS15" s="46"/>
      <c r="WHT15" s="46"/>
      <c r="WHU15" s="46"/>
      <c r="WHV15" s="46"/>
      <c r="WHW15" s="46"/>
      <c r="WHX15" s="46"/>
      <c r="WHY15" s="46"/>
      <c r="WHZ15" s="46"/>
      <c r="WIA15" s="46"/>
      <c r="WIB15" s="46"/>
      <c r="WIC15" s="46"/>
      <c r="WID15" s="46"/>
      <c r="WIE15" s="46"/>
      <c r="WIF15" s="46"/>
      <c r="WIG15" s="46"/>
      <c r="WIH15" s="46"/>
      <c r="WII15" s="46"/>
      <c r="WIJ15" s="46"/>
      <c r="WIK15" s="46"/>
      <c r="WIL15" s="46"/>
      <c r="WIM15" s="46"/>
      <c r="WIN15" s="46"/>
      <c r="WIO15" s="46"/>
      <c r="WIP15" s="46"/>
      <c r="WIQ15" s="46"/>
      <c r="WIR15" s="46"/>
      <c r="WIS15" s="46"/>
      <c r="WIT15" s="46"/>
      <c r="WIU15" s="46"/>
      <c r="WIV15" s="46"/>
      <c r="WIW15" s="46"/>
      <c r="WIX15" s="46"/>
      <c r="WIY15" s="46"/>
      <c r="WIZ15" s="46"/>
      <c r="WJA15" s="46"/>
      <c r="WJB15" s="46"/>
      <c r="WJC15" s="46"/>
      <c r="WJD15" s="46"/>
      <c r="WJE15" s="46"/>
      <c r="WJF15" s="46"/>
      <c r="WJG15" s="46"/>
      <c r="WJH15" s="46"/>
      <c r="WJI15" s="46"/>
      <c r="WJJ15" s="46"/>
      <c r="WJK15" s="46"/>
      <c r="WJL15" s="46"/>
      <c r="WJM15" s="46"/>
      <c r="WJN15" s="46"/>
      <c r="WJO15" s="46"/>
      <c r="WJP15" s="46"/>
      <c r="WJQ15" s="46"/>
      <c r="WJR15" s="46"/>
      <c r="WJS15" s="46"/>
      <c r="WJT15" s="46"/>
      <c r="WJU15" s="46"/>
      <c r="WJV15" s="46"/>
      <c r="WJW15" s="46"/>
      <c r="WJX15" s="46"/>
      <c r="WJY15" s="46"/>
      <c r="WJZ15" s="46"/>
      <c r="WKA15" s="46"/>
      <c r="WKB15" s="46"/>
      <c r="WKC15" s="46"/>
      <c r="WKD15" s="46"/>
      <c r="WKE15" s="46"/>
      <c r="WKF15" s="46"/>
      <c r="WKG15" s="46"/>
      <c r="WKH15" s="46"/>
      <c r="WKI15" s="46"/>
      <c r="WKJ15" s="46"/>
      <c r="WKK15" s="46"/>
      <c r="WKL15" s="46"/>
      <c r="WKM15" s="46"/>
      <c r="WKN15" s="46"/>
      <c r="WKO15" s="46"/>
      <c r="WKP15" s="46"/>
      <c r="WKQ15" s="46"/>
      <c r="WKR15" s="46"/>
      <c r="WKS15" s="46"/>
      <c r="WKT15" s="46"/>
      <c r="WKU15" s="46"/>
      <c r="WKV15" s="46"/>
      <c r="WKW15" s="46"/>
      <c r="WKX15" s="46"/>
      <c r="WKY15" s="46"/>
      <c r="WKZ15" s="46"/>
      <c r="WLA15" s="46"/>
      <c r="WLB15" s="46"/>
      <c r="WLC15" s="46"/>
      <c r="WLD15" s="46"/>
      <c r="WLE15" s="46"/>
      <c r="WLF15" s="46"/>
      <c r="WLG15" s="46"/>
      <c r="WLH15" s="46"/>
      <c r="WLI15" s="46"/>
      <c r="WLJ15" s="46"/>
      <c r="WLK15" s="46"/>
      <c r="WLL15" s="46"/>
      <c r="WLM15" s="46"/>
      <c r="WLN15" s="46"/>
      <c r="WLO15" s="46"/>
      <c r="WLP15" s="46"/>
      <c r="WLQ15" s="46"/>
      <c r="WLR15" s="46"/>
      <c r="WLS15" s="46"/>
      <c r="WLT15" s="46"/>
      <c r="WLU15" s="46"/>
      <c r="WLV15" s="46"/>
      <c r="WLW15" s="46"/>
      <c r="WLX15" s="46"/>
      <c r="WLY15" s="46"/>
      <c r="WLZ15" s="46"/>
      <c r="WMA15" s="46"/>
      <c r="WMB15" s="46"/>
      <c r="WMC15" s="46"/>
      <c r="WMD15" s="46"/>
      <c r="WME15" s="46"/>
      <c r="WMF15" s="46"/>
      <c r="WMG15" s="46"/>
      <c r="WMH15" s="46"/>
      <c r="WMI15" s="46"/>
      <c r="WMJ15" s="46"/>
      <c r="WMK15" s="46"/>
      <c r="WML15" s="46"/>
      <c r="WMM15" s="46"/>
      <c r="WMN15" s="46"/>
      <c r="WMO15" s="46"/>
      <c r="WMP15" s="46"/>
      <c r="WMQ15" s="46"/>
      <c r="WMR15" s="46"/>
      <c r="WMS15" s="46"/>
      <c r="WMT15" s="46"/>
      <c r="WMU15" s="46"/>
      <c r="WMV15" s="46"/>
      <c r="WMW15" s="46"/>
      <c r="WMX15" s="46"/>
      <c r="WMY15" s="46"/>
      <c r="WMZ15" s="46"/>
      <c r="WNA15" s="46"/>
      <c r="WNB15" s="46"/>
      <c r="WNC15" s="46"/>
      <c r="WND15" s="46"/>
      <c r="WNE15" s="46"/>
      <c r="WNF15" s="46"/>
      <c r="WNG15" s="46"/>
      <c r="WNH15" s="46"/>
      <c r="WNI15" s="46"/>
      <c r="WNJ15" s="46"/>
      <c r="WNK15" s="46"/>
      <c r="WNL15" s="46"/>
      <c r="WNM15" s="46"/>
      <c r="WNN15" s="46"/>
      <c r="WNO15" s="46"/>
      <c r="WNP15" s="46"/>
      <c r="WNQ15" s="46"/>
      <c r="WNR15" s="46"/>
      <c r="WNS15" s="46"/>
      <c r="WNT15" s="46"/>
      <c r="WNU15" s="46"/>
      <c r="WNV15" s="46"/>
      <c r="WNW15" s="46"/>
      <c r="WNX15" s="46"/>
      <c r="WNY15" s="46"/>
      <c r="WNZ15" s="46"/>
      <c r="WOA15" s="46"/>
      <c r="WOB15" s="46"/>
      <c r="WOC15" s="46"/>
      <c r="WOD15" s="46"/>
      <c r="WOE15" s="46"/>
      <c r="WOF15" s="46"/>
      <c r="WOG15" s="46"/>
      <c r="WOH15" s="46"/>
      <c r="WOI15" s="46"/>
      <c r="WOJ15" s="46"/>
      <c r="WOK15" s="46"/>
      <c r="WOL15" s="46"/>
      <c r="WOM15" s="46"/>
      <c r="WON15" s="46"/>
      <c r="WOO15" s="46"/>
      <c r="WOP15" s="46"/>
      <c r="WOQ15" s="46"/>
      <c r="WOR15" s="46"/>
      <c r="WOS15" s="46"/>
      <c r="WOT15" s="46"/>
      <c r="WOU15" s="46"/>
      <c r="WOV15" s="46"/>
      <c r="WOW15" s="46"/>
      <c r="WOX15" s="46"/>
      <c r="WOY15" s="46"/>
      <c r="WOZ15" s="46"/>
      <c r="WPA15" s="46"/>
      <c r="WPB15" s="46"/>
      <c r="WPC15" s="46"/>
      <c r="WPD15" s="46"/>
      <c r="WPE15" s="46"/>
      <c r="WPF15" s="46"/>
      <c r="WPG15" s="46"/>
      <c r="WPH15" s="46"/>
      <c r="WPI15" s="46"/>
      <c r="WPJ15" s="46"/>
      <c r="WPK15" s="46"/>
      <c r="WPL15" s="46"/>
      <c r="WPM15" s="46"/>
      <c r="WPN15" s="46"/>
      <c r="WPO15" s="46"/>
      <c r="WPP15" s="46"/>
      <c r="WPQ15" s="46"/>
      <c r="WPR15" s="46"/>
      <c r="WPS15" s="46"/>
      <c r="WPT15" s="46"/>
      <c r="WPU15" s="46"/>
      <c r="WPV15" s="46"/>
      <c r="WPW15" s="46"/>
      <c r="WPX15" s="46"/>
      <c r="WPY15" s="46"/>
      <c r="WPZ15" s="46"/>
      <c r="WQA15" s="46"/>
      <c r="WQB15" s="46"/>
      <c r="WQC15" s="46"/>
      <c r="WQD15" s="46"/>
      <c r="WQE15" s="46"/>
      <c r="WQF15" s="46"/>
      <c r="WQG15" s="46"/>
      <c r="WQH15" s="46"/>
      <c r="WQI15" s="46"/>
      <c r="WQJ15" s="46"/>
      <c r="WQK15" s="46"/>
      <c r="WQL15" s="46"/>
      <c r="WQM15" s="46"/>
      <c r="WQN15" s="46"/>
      <c r="WQO15" s="46"/>
      <c r="WQP15" s="46"/>
      <c r="WQQ15" s="46"/>
      <c r="WQR15" s="46"/>
      <c r="WQS15" s="46"/>
      <c r="WQT15" s="46"/>
      <c r="WQU15" s="46"/>
      <c r="WQV15" s="46"/>
      <c r="WQW15" s="46"/>
      <c r="WQX15" s="46"/>
      <c r="WQY15" s="46"/>
      <c r="WQZ15" s="46"/>
      <c r="WRA15" s="46"/>
      <c r="WRB15" s="46"/>
      <c r="WRC15" s="46"/>
      <c r="WRD15" s="46"/>
      <c r="WRE15" s="46"/>
      <c r="WRF15" s="46"/>
      <c r="WRG15" s="46"/>
      <c r="WRH15" s="46"/>
      <c r="WRI15" s="46"/>
      <c r="WRJ15" s="46"/>
      <c r="WRK15" s="46"/>
      <c r="WRL15" s="46"/>
      <c r="WRM15" s="46"/>
      <c r="WRN15" s="46"/>
      <c r="WRO15" s="46"/>
      <c r="WRP15" s="46"/>
      <c r="WRQ15" s="46"/>
      <c r="WRR15" s="46"/>
      <c r="WRS15" s="46"/>
      <c r="WRT15" s="46"/>
      <c r="WRU15" s="46"/>
      <c r="WRV15" s="46"/>
      <c r="WRW15" s="46"/>
      <c r="WRX15" s="46"/>
      <c r="WRY15" s="46"/>
      <c r="WRZ15" s="46"/>
      <c r="WSA15" s="46"/>
      <c r="WSB15" s="46"/>
      <c r="WSC15" s="46"/>
      <c r="WSD15" s="46"/>
      <c r="WSE15" s="46"/>
      <c r="WSF15" s="46"/>
      <c r="WSG15" s="46"/>
      <c r="WSH15" s="46"/>
      <c r="WSI15" s="46"/>
      <c r="WSJ15" s="46"/>
      <c r="WSK15" s="46"/>
      <c r="WSL15" s="46"/>
      <c r="WSM15" s="46"/>
      <c r="WSN15" s="46"/>
      <c r="WSO15" s="46"/>
      <c r="WSP15" s="46"/>
      <c r="WSQ15" s="46"/>
      <c r="WSR15" s="46"/>
      <c r="WSS15" s="46"/>
      <c r="WST15" s="46"/>
      <c r="WSU15" s="46"/>
      <c r="WSV15" s="46"/>
      <c r="WSW15" s="46"/>
      <c r="WSX15" s="46"/>
      <c r="WSY15" s="46"/>
      <c r="WSZ15" s="46"/>
      <c r="WTA15" s="46"/>
      <c r="WTB15" s="46"/>
      <c r="WTC15" s="46"/>
      <c r="WTD15" s="46"/>
      <c r="WTE15" s="46"/>
      <c r="WTF15" s="46"/>
      <c r="WTG15" s="46"/>
      <c r="WTH15" s="46"/>
      <c r="WTI15" s="46"/>
      <c r="WTJ15" s="46"/>
      <c r="WTK15" s="46"/>
      <c r="WTL15" s="46"/>
      <c r="WTM15" s="46"/>
      <c r="WTN15" s="46"/>
      <c r="WTO15" s="46"/>
      <c r="WTP15" s="46"/>
      <c r="WTQ15" s="46"/>
      <c r="WTR15" s="46"/>
      <c r="WTS15" s="46"/>
      <c r="WTT15" s="46"/>
      <c r="WTU15" s="46"/>
      <c r="WTV15" s="46"/>
      <c r="WTW15" s="46"/>
      <c r="WTX15" s="46"/>
      <c r="WTY15" s="46"/>
      <c r="WTZ15" s="46"/>
      <c r="WUA15" s="46"/>
      <c r="WUB15" s="46"/>
      <c r="WUC15" s="46"/>
      <c r="WUD15" s="46"/>
      <c r="WUE15" s="46"/>
      <c r="WUF15" s="46"/>
      <c r="WUG15" s="46"/>
      <c r="WUH15" s="46"/>
      <c r="WUI15" s="46"/>
      <c r="WUJ15" s="46"/>
      <c r="WUK15" s="46"/>
      <c r="WUL15" s="46"/>
      <c r="WUM15" s="46"/>
      <c r="WUN15" s="46"/>
      <c r="WUO15" s="46"/>
      <c r="WUP15" s="46"/>
      <c r="WUQ15" s="46"/>
      <c r="WUR15" s="46"/>
      <c r="WUS15" s="46"/>
      <c r="WUT15" s="46"/>
      <c r="WUU15" s="46"/>
      <c r="WUV15" s="46"/>
      <c r="WUW15" s="46"/>
      <c r="WUX15" s="46"/>
      <c r="WUY15" s="46"/>
    </row>
    <row r="16" spans="1:16119" s="45" customFormat="1" ht="12.75">
      <c r="A16" s="69"/>
      <c r="B16" s="69"/>
      <c r="C16" s="69"/>
      <c r="D16" s="69"/>
      <c r="E16" s="425" t="s">
        <v>497</v>
      </c>
      <c r="F16" s="46"/>
      <c r="G16" s="46" t="s">
        <v>2</v>
      </c>
      <c r="H16" s="46"/>
      <c r="I16" s="46" t="s">
        <v>2</v>
      </c>
      <c r="J16" s="46"/>
      <c r="K16" s="46" t="s">
        <v>2</v>
      </c>
      <c r="L16" s="46"/>
      <c r="M16" s="46" t="s">
        <v>498</v>
      </c>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c r="JJ16" s="46"/>
      <c r="JK16" s="46"/>
      <c r="JL16" s="46"/>
      <c r="JM16" s="46"/>
      <c r="JN16" s="46"/>
      <c r="JO16" s="46"/>
      <c r="JP16" s="46"/>
      <c r="JQ16" s="46"/>
      <c r="JR16" s="46"/>
      <c r="JS16" s="46"/>
      <c r="JT16" s="46"/>
      <c r="JU16" s="46"/>
      <c r="JV16" s="46"/>
      <c r="JW16" s="46"/>
      <c r="JX16" s="46"/>
      <c r="JY16" s="46"/>
      <c r="JZ16" s="46"/>
      <c r="KA16" s="46"/>
      <c r="KB16" s="46"/>
      <c r="KC16" s="46"/>
      <c r="KD16" s="46"/>
      <c r="KE16" s="46"/>
      <c r="KF16" s="46"/>
      <c r="KG16" s="46"/>
      <c r="KH16" s="46"/>
      <c r="KI16" s="46"/>
      <c r="KJ16" s="46"/>
      <c r="KK16" s="46"/>
      <c r="KL16" s="46"/>
      <c r="KM16" s="46"/>
      <c r="KN16" s="46"/>
      <c r="KO16" s="46"/>
      <c r="KP16" s="46"/>
      <c r="KQ16" s="46"/>
      <c r="KR16" s="46"/>
      <c r="KS16" s="46"/>
      <c r="KT16" s="46"/>
      <c r="KU16" s="46"/>
      <c r="KV16" s="46"/>
      <c r="KW16" s="46"/>
      <c r="KX16" s="46"/>
      <c r="KY16" s="46"/>
      <c r="KZ16" s="46"/>
      <c r="LA16" s="46"/>
      <c r="LB16" s="46"/>
      <c r="LC16" s="46"/>
      <c r="LD16" s="46"/>
      <c r="LE16" s="46"/>
      <c r="LF16" s="46"/>
      <c r="LG16" s="46"/>
      <c r="LH16" s="46"/>
      <c r="LI16" s="46"/>
      <c r="LJ16" s="46"/>
      <c r="LK16" s="46"/>
      <c r="LL16" s="46"/>
      <c r="LM16" s="46"/>
      <c r="LN16" s="46"/>
      <c r="LO16" s="46"/>
      <c r="LP16" s="46"/>
      <c r="LQ16" s="46"/>
      <c r="LR16" s="46"/>
      <c r="LS16" s="46"/>
      <c r="LT16" s="46"/>
      <c r="LU16" s="46"/>
      <c r="LV16" s="46"/>
      <c r="LW16" s="46"/>
      <c r="LX16" s="46"/>
      <c r="LY16" s="46"/>
      <c r="LZ16" s="46"/>
      <c r="MA16" s="46"/>
      <c r="MB16" s="46"/>
      <c r="MC16" s="46"/>
      <c r="MD16" s="46"/>
      <c r="ME16" s="46"/>
      <c r="MF16" s="46"/>
      <c r="MG16" s="46"/>
      <c r="MH16" s="46"/>
      <c r="MI16" s="46"/>
      <c r="MJ16" s="46"/>
      <c r="MK16" s="46"/>
      <c r="ML16" s="46"/>
      <c r="MM16" s="46"/>
      <c r="MN16" s="46"/>
      <c r="MO16" s="46"/>
      <c r="MP16" s="46"/>
      <c r="MQ16" s="46"/>
      <c r="MR16" s="46"/>
      <c r="MS16" s="46"/>
      <c r="MT16" s="46"/>
      <c r="MU16" s="46"/>
      <c r="MV16" s="46"/>
      <c r="MW16" s="46"/>
      <c r="MX16" s="46"/>
      <c r="MY16" s="46"/>
      <c r="MZ16" s="46"/>
      <c r="NA16" s="46"/>
      <c r="NB16" s="46"/>
      <c r="NC16" s="46"/>
      <c r="ND16" s="46"/>
      <c r="NE16" s="46"/>
      <c r="NF16" s="46"/>
      <c r="NG16" s="46"/>
      <c r="NH16" s="46"/>
      <c r="NI16" s="46"/>
      <c r="NJ16" s="46"/>
      <c r="NK16" s="46"/>
      <c r="NL16" s="46"/>
      <c r="NM16" s="46"/>
      <c r="NN16" s="46"/>
      <c r="NO16" s="46"/>
      <c r="NP16" s="46"/>
      <c r="NQ16" s="46"/>
      <c r="NR16" s="46"/>
      <c r="NS16" s="46"/>
      <c r="NT16" s="46"/>
      <c r="NU16" s="46"/>
      <c r="NV16" s="46"/>
      <c r="NW16" s="46"/>
      <c r="NX16" s="46"/>
      <c r="NY16" s="46"/>
      <c r="NZ16" s="46"/>
      <c r="OA16" s="46"/>
      <c r="OB16" s="46"/>
      <c r="OC16" s="46"/>
      <c r="OD16" s="46"/>
      <c r="OE16" s="46"/>
      <c r="OF16" s="46"/>
      <c r="OG16" s="46"/>
      <c r="OH16" s="46"/>
      <c r="OI16" s="46"/>
      <c r="OJ16" s="46"/>
      <c r="OK16" s="46"/>
      <c r="OL16" s="46"/>
      <c r="OM16" s="46"/>
      <c r="ON16" s="46"/>
      <c r="OO16" s="46"/>
      <c r="OP16" s="46"/>
      <c r="OQ16" s="46"/>
      <c r="OR16" s="46"/>
      <c r="OS16" s="46"/>
      <c r="OT16" s="46"/>
      <c r="OU16" s="46"/>
      <c r="OV16" s="46"/>
      <c r="OW16" s="46"/>
      <c r="OX16" s="46"/>
      <c r="OY16" s="46"/>
      <c r="OZ16" s="46"/>
      <c r="PA16" s="46"/>
      <c r="PB16" s="46"/>
      <c r="PC16" s="46"/>
      <c r="PD16" s="46"/>
      <c r="PE16" s="46"/>
      <c r="PF16" s="46"/>
      <c r="PG16" s="46"/>
      <c r="PH16" s="46"/>
      <c r="PI16" s="46"/>
      <c r="PJ16" s="46"/>
      <c r="PK16" s="46"/>
      <c r="PL16" s="46"/>
      <c r="PM16" s="46"/>
      <c r="PN16" s="46"/>
      <c r="PO16" s="46"/>
      <c r="PP16" s="46"/>
      <c r="PQ16" s="46"/>
      <c r="PR16" s="46"/>
      <c r="PS16" s="46"/>
      <c r="PT16" s="46"/>
      <c r="PU16" s="46"/>
      <c r="PV16" s="46"/>
      <c r="PW16" s="46"/>
      <c r="PX16" s="46"/>
      <c r="PY16" s="46"/>
      <c r="PZ16" s="46"/>
      <c r="QA16" s="46"/>
      <c r="QB16" s="46"/>
      <c r="QC16" s="46"/>
      <c r="QD16" s="46"/>
      <c r="QE16" s="46"/>
      <c r="QF16" s="46"/>
      <c r="QG16" s="46"/>
      <c r="QH16" s="46"/>
      <c r="QI16" s="46"/>
      <c r="QJ16" s="46"/>
      <c r="QK16" s="46"/>
      <c r="QL16" s="46"/>
      <c r="QM16" s="46"/>
      <c r="QN16" s="46"/>
      <c r="QO16" s="46"/>
      <c r="QP16" s="46"/>
      <c r="QQ16" s="46"/>
      <c r="QR16" s="46"/>
      <c r="QS16" s="46"/>
      <c r="QT16" s="46"/>
      <c r="QU16" s="46"/>
      <c r="QV16" s="46"/>
      <c r="QW16" s="46"/>
      <c r="QX16" s="46"/>
      <c r="QY16" s="46"/>
      <c r="QZ16" s="46"/>
      <c r="RA16" s="46"/>
      <c r="RB16" s="46"/>
      <c r="RC16" s="46"/>
      <c r="RD16" s="46"/>
      <c r="RE16" s="46"/>
      <c r="RF16" s="46"/>
      <c r="RG16" s="46"/>
      <c r="RH16" s="46"/>
      <c r="RI16" s="46"/>
      <c r="RJ16" s="46"/>
      <c r="RK16" s="46"/>
      <c r="RL16" s="46"/>
      <c r="RM16" s="46"/>
      <c r="RN16" s="46"/>
      <c r="RO16" s="46"/>
      <c r="RP16" s="46"/>
      <c r="RQ16" s="46"/>
      <c r="RR16" s="46"/>
      <c r="RS16" s="46"/>
      <c r="RT16" s="46"/>
      <c r="RU16" s="46"/>
      <c r="RV16" s="46"/>
      <c r="RW16" s="46"/>
      <c r="RX16" s="46"/>
      <c r="RY16" s="46"/>
      <c r="RZ16" s="46"/>
      <c r="SA16" s="46"/>
      <c r="SB16" s="46"/>
      <c r="SC16" s="46"/>
      <c r="SD16" s="46"/>
      <c r="SE16" s="46"/>
      <c r="SF16" s="46"/>
      <c r="SG16" s="46"/>
      <c r="SH16" s="46"/>
      <c r="SI16" s="46"/>
      <c r="SJ16" s="46"/>
      <c r="SK16" s="46"/>
      <c r="SL16" s="46"/>
      <c r="SM16" s="46"/>
      <c r="SN16" s="46"/>
      <c r="SO16" s="46"/>
      <c r="SP16" s="46"/>
      <c r="SQ16" s="46"/>
      <c r="SR16" s="46"/>
      <c r="SS16" s="46"/>
      <c r="ST16" s="46"/>
      <c r="SU16" s="46"/>
      <c r="SV16" s="46"/>
      <c r="SW16" s="46"/>
      <c r="SX16" s="46"/>
      <c r="SY16" s="46"/>
      <c r="SZ16" s="46"/>
      <c r="TA16" s="46"/>
      <c r="TB16" s="46"/>
      <c r="TC16" s="46"/>
      <c r="TD16" s="46"/>
      <c r="TE16" s="46"/>
      <c r="TF16" s="46"/>
      <c r="TG16" s="46"/>
      <c r="TH16" s="46"/>
      <c r="TI16" s="46"/>
      <c r="TJ16" s="46"/>
      <c r="TK16" s="46"/>
      <c r="TL16" s="46"/>
      <c r="TM16" s="46"/>
      <c r="TN16" s="46"/>
      <c r="TO16" s="46"/>
      <c r="TP16" s="46"/>
      <c r="TQ16" s="46"/>
      <c r="TR16" s="46"/>
      <c r="TS16" s="46"/>
      <c r="TT16" s="46"/>
      <c r="TU16" s="46"/>
      <c r="TV16" s="46"/>
      <c r="TW16" s="46"/>
      <c r="TX16" s="46"/>
      <c r="TY16" s="46"/>
      <c r="TZ16" s="46"/>
      <c r="UA16" s="46"/>
      <c r="UB16" s="46"/>
      <c r="UC16" s="46"/>
      <c r="UD16" s="46"/>
      <c r="UE16" s="46"/>
      <c r="UF16" s="46"/>
      <c r="UG16" s="46"/>
      <c r="UH16" s="46"/>
      <c r="UI16" s="46"/>
      <c r="UJ16" s="46"/>
      <c r="UK16" s="46"/>
      <c r="UL16" s="46"/>
      <c r="UM16" s="46"/>
      <c r="UN16" s="46"/>
      <c r="UO16" s="46"/>
      <c r="UP16" s="46"/>
      <c r="UQ16" s="46"/>
      <c r="UR16" s="46"/>
      <c r="US16" s="46"/>
      <c r="UT16" s="46"/>
      <c r="UU16" s="46"/>
      <c r="UV16" s="46"/>
      <c r="UW16" s="46"/>
      <c r="UX16" s="46"/>
      <c r="UY16" s="46"/>
      <c r="UZ16" s="46"/>
      <c r="VA16" s="46"/>
      <c r="VB16" s="46"/>
      <c r="VC16" s="46"/>
      <c r="VD16" s="46"/>
      <c r="VE16" s="46"/>
      <c r="VF16" s="46"/>
      <c r="VG16" s="46"/>
      <c r="VH16" s="46"/>
      <c r="VI16" s="46"/>
      <c r="VJ16" s="46"/>
      <c r="VK16" s="46"/>
      <c r="VL16" s="46"/>
      <c r="VM16" s="46"/>
      <c r="VN16" s="46"/>
      <c r="VO16" s="46"/>
      <c r="VP16" s="46"/>
      <c r="VQ16" s="46"/>
      <c r="VR16" s="46"/>
      <c r="VS16" s="46"/>
      <c r="VT16" s="46"/>
      <c r="VU16" s="46"/>
      <c r="VV16" s="46"/>
      <c r="VW16" s="46"/>
      <c r="VX16" s="46"/>
      <c r="VY16" s="46"/>
      <c r="VZ16" s="46"/>
      <c r="WA16" s="46"/>
      <c r="WB16" s="46"/>
      <c r="WC16" s="46"/>
      <c r="WD16" s="46"/>
      <c r="WE16" s="46"/>
      <c r="WF16" s="46"/>
      <c r="WG16" s="46"/>
      <c r="WH16" s="46"/>
      <c r="WI16" s="46"/>
      <c r="WJ16" s="46"/>
      <c r="WK16" s="46"/>
      <c r="WL16" s="46"/>
      <c r="WM16" s="46"/>
      <c r="WN16" s="46"/>
      <c r="WO16" s="46"/>
      <c r="WP16" s="46"/>
      <c r="WQ16" s="46"/>
      <c r="WR16" s="46"/>
      <c r="WS16" s="46"/>
      <c r="WT16" s="46"/>
      <c r="WU16" s="46"/>
      <c r="WV16" s="46"/>
      <c r="WW16" s="46"/>
      <c r="WX16" s="46"/>
      <c r="WY16" s="46"/>
      <c r="WZ16" s="46"/>
      <c r="XA16" s="46"/>
      <c r="XB16" s="46"/>
      <c r="XC16" s="46"/>
      <c r="XD16" s="46"/>
      <c r="XE16" s="46"/>
      <c r="XF16" s="46"/>
      <c r="XG16" s="46"/>
      <c r="XH16" s="46"/>
      <c r="XI16" s="46"/>
      <c r="XJ16" s="46"/>
      <c r="XK16" s="46"/>
      <c r="XL16" s="46"/>
      <c r="XM16" s="46"/>
      <c r="XN16" s="46"/>
      <c r="XO16" s="46"/>
      <c r="XP16" s="46"/>
      <c r="XQ16" s="46"/>
      <c r="XR16" s="46"/>
      <c r="XS16" s="46"/>
      <c r="XT16" s="46"/>
      <c r="XU16" s="46"/>
      <c r="XV16" s="46"/>
      <c r="XW16" s="46"/>
      <c r="XX16" s="46"/>
      <c r="XY16" s="46"/>
      <c r="XZ16" s="46"/>
      <c r="YA16" s="46"/>
      <c r="YB16" s="46"/>
      <c r="YC16" s="46"/>
      <c r="YD16" s="46"/>
      <c r="YE16" s="46"/>
      <c r="YF16" s="46"/>
      <c r="YG16" s="46"/>
      <c r="YH16" s="46"/>
      <c r="YI16" s="46"/>
      <c r="YJ16" s="46"/>
      <c r="YK16" s="46"/>
      <c r="YL16" s="46"/>
      <c r="YM16" s="46"/>
      <c r="YN16" s="46"/>
      <c r="YO16" s="46"/>
      <c r="YP16" s="46"/>
      <c r="YQ16" s="46"/>
      <c r="YR16" s="46"/>
      <c r="YS16" s="46"/>
      <c r="YT16" s="46"/>
      <c r="YU16" s="46"/>
      <c r="YV16" s="46"/>
      <c r="YW16" s="46"/>
      <c r="YX16" s="46"/>
      <c r="YY16" s="46"/>
      <c r="YZ16" s="46"/>
      <c r="ZA16" s="46"/>
      <c r="ZB16" s="46"/>
      <c r="ZC16" s="46"/>
      <c r="ZD16" s="46"/>
      <c r="ZE16" s="46"/>
      <c r="ZF16" s="46"/>
      <c r="ZG16" s="46"/>
      <c r="ZH16" s="46"/>
      <c r="ZI16" s="46"/>
      <c r="ZJ16" s="46"/>
      <c r="ZK16" s="46"/>
      <c r="ZL16" s="46"/>
      <c r="ZM16" s="46"/>
      <c r="ZN16" s="46"/>
      <c r="ZO16" s="46"/>
      <c r="ZP16" s="46"/>
      <c r="ZQ16" s="46"/>
      <c r="ZR16" s="46"/>
      <c r="ZS16" s="46"/>
      <c r="ZT16" s="46"/>
      <c r="ZU16" s="46"/>
      <c r="ZV16" s="46"/>
      <c r="ZW16" s="46"/>
      <c r="ZX16" s="46"/>
      <c r="ZY16" s="46"/>
      <c r="ZZ16" s="46"/>
      <c r="AAA16" s="46"/>
      <c r="AAB16" s="46"/>
      <c r="AAC16" s="46"/>
      <c r="AAD16" s="46"/>
      <c r="AAE16" s="46"/>
      <c r="AAF16" s="46"/>
      <c r="AAG16" s="46"/>
      <c r="AAH16" s="46"/>
      <c r="AAI16" s="46"/>
      <c r="AAJ16" s="46"/>
      <c r="AAK16" s="46"/>
      <c r="AAL16" s="46"/>
      <c r="AAM16" s="46"/>
      <c r="AAN16" s="46"/>
      <c r="AAO16" s="46"/>
      <c r="AAP16" s="46"/>
      <c r="AAQ16" s="46"/>
      <c r="AAR16" s="46"/>
      <c r="AAS16" s="46"/>
      <c r="AAT16" s="46"/>
      <c r="AAU16" s="46"/>
      <c r="AAV16" s="46"/>
      <c r="AAW16" s="46"/>
      <c r="AAX16" s="46"/>
      <c r="AAY16" s="46"/>
      <c r="AAZ16" s="46"/>
      <c r="ABA16" s="46"/>
      <c r="ABB16" s="46"/>
      <c r="ABC16" s="46"/>
      <c r="ABD16" s="46"/>
      <c r="ABE16" s="46"/>
      <c r="ABF16" s="46"/>
      <c r="ABG16" s="46"/>
      <c r="ABH16" s="46"/>
      <c r="ABI16" s="46"/>
      <c r="ABJ16" s="46"/>
      <c r="ABK16" s="46"/>
      <c r="ABL16" s="46"/>
      <c r="ABM16" s="46"/>
      <c r="ABN16" s="46"/>
      <c r="ABO16" s="46"/>
      <c r="ABP16" s="46"/>
      <c r="ABQ16" s="46"/>
      <c r="ABR16" s="46"/>
      <c r="ABS16" s="46"/>
      <c r="ABT16" s="46"/>
      <c r="ABU16" s="46"/>
      <c r="ABV16" s="46"/>
      <c r="ABW16" s="46"/>
      <c r="ABX16" s="46"/>
      <c r="ABY16" s="46"/>
      <c r="ABZ16" s="46"/>
      <c r="ACA16" s="46"/>
      <c r="ACB16" s="46"/>
      <c r="ACC16" s="46"/>
      <c r="ACD16" s="46"/>
      <c r="ACE16" s="46"/>
      <c r="ACF16" s="46"/>
      <c r="ACG16" s="46"/>
      <c r="ACH16" s="46"/>
      <c r="ACI16" s="46"/>
      <c r="ACJ16" s="46"/>
      <c r="ACK16" s="46"/>
      <c r="ACL16" s="46"/>
      <c r="ACM16" s="46"/>
      <c r="ACN16" s="46"/>
      <c r="ACO16" s="46"/>
      <c r="ACP16" s="46"/>
      <c r="ACQ16" s="46"/>
      <c r="ACR16" s="46"/>
      <c r="ACS16" s="46"/>
      <c r="ACT16" s="46"/>
      <c r="ACU16" s="46"/>
      <c r="ACV16" s="46"/>
      <c r="ACW16" s="46"/>
      <c r="ACX16" s="46"/>
      <c r="ACY16" s="46"/>
      <c r="ACZ16" s="46"/>
      <c r="ADA16" s="46"/>
      <c r="ADB16" s="46"/>
      <c r="ADC16" s="46"/>
      <c r="ADD16" s="46"/>
      <c r="ADE16" s="46"/>
      <c r="ADF16" s="46"/>
      <c r="ADG16" s="46"/>
      <c r="ADH16" s="46"/>
      <c r="ADI16" s="46"/>
      <c r="ADJ16" s="46"/>
      <c r="ADK16" s="46"/>
      <c r="ADL16" s="46"/>
      <c r="ADM16" s="46"/>
      <c r="ADN16" s="46"/>
      <c r="ADO16" s="46"/>
      <c r="ADP16" s="46"/>
      <c r="ADQ16" s="46"/>
      <c r="ADR16" s="46"/>
      <c r="ADS16" s="46"/>
      <c r="ADT16" s="46"/>
      <c r="ADU16" s="46"/>
      <c r="ADV16" s="46"/>
      <c r="ADW16" s="46"/>
      <c r="ADX16" s="46"/>
      <c r="ADY16" s="46"/>
      <c r="ADZ16" s="46"/>
      <c r="AEA16" s="46"/>
      <c r="AEB16" s="46"/>
      <c r="AEC16" s="46"/>
      <c r="AED16" s="46"/>
      <c r="AEE16" s="46"/>
      <c r="AEF16" s="46"/>
      <c r="AEG16" s="46"/>
      <c r="AEH16" s="46"/>
      <c r="AEI16" s="46"/>
      <c r="AEJ16" s="46"/>
      <c r="AEK16" s="46"/>
      <c r="AEL16" s="46"/>
      <c r="AEM16" s="46"/>
      <c r="AEN16" s="46"/>
      <c r="AEO16" s="46"/>
      <c r="AEP16" s="46"/>
      <c r="AEQ16" s="46"/>
      <c r="AER16" s="46"/>
      <c r="AES16" s="46"/>
      <c r="AET16" s="46"/>
      <c r="AEU16" s="46"/>
      <c r="AEV16" s="46"/>
      <c r="AEW16" s="46"/>
      <c r="AEX16" s="46"/>
      <c r="AEY16" s="46"/>
      <c r="AEZ16" s="46"/>
      <c r="AFA16" s="46"/>
      <c r="AFB16" s="46"/>
      <c r="AFC16" s="46"/>
      <c r="AFD16" s="46"/>
      <c r="AFE16" s="46"/>
      <c r="AFF16" s="46"/>
      <c r="AFG16" s="46"/>
      <c r="AFH16" s="46"/>
      <c r="AFI16" s="46"/>
      <c r="AFJ16" s="46"/>
      <c r="AFK16" s="46"/>
      <c r="AFL16" s="46"/>
      <c r="AFM16" s="46"/>
      <c r="AFN16" s="46"/>
      <c r="AFO16" s="46"/>
      <c r="AFP16" s="46"/>
      <c r="AFQ16" s="46"/>
      <c r="AFR16" s="46"/>
      <c r="AFS16" s="46"/>
      <c r="AFT16" s="46"/>
      <c r="AFU16" s="46"/>
      <c r="AFV16" s="46"/>
      <c r="AFW16" s="46"/>
      <c r="AFX16" s="46"/>
      <c r="AFY16" s="46"/>
      <c r="AFZ16" s="46"/>
      <c r="AGA16" s="46"/>
      <c r="AGB16" s="46"/>
      <c r="AGC16" s="46"/>
      <c r="AGD16" s="46"/>
      <c r="AGE16" s="46"/>
      <c r="AGF16" s="46"/>
      <c r="AGG16" s="46"/>
      <c r="AGH16" s="46"/>
      <c r="AGI16" s="46"/>
      <c r="AGJ16" s="46"/>
      <c r="AGK16" s="46"/>
      <c r="AGL16" s="46"/>
      <c r="AGM16" s="46"/>
      <c r="AGN16" s="46"/>
      <c r="AGO16" s="46"/>
      <c r="AGP16" s="46"/>
      <c r="AGQ16" s="46"/>
      <c r="AGR16" s="46"/>
      <c r="AGS16" s="46"/>
      <c r="AGT16" s="46"/>
      <c r="AGU16" s="46"/>
      <c r="AGV16" s="46"/>
      <c r="AGW16" s="46"/>
      <c r="AGX16" s="46"/>
      <c r="AGY16" s="46"/>
      <c r="AGZ16" s="46"/>
      <c r="AHA16" s="46"/>
      <c r="AHB16" s="46"/>
      <c r="AHC16" s="46"/>
      <c r="AHD16" s="46"/>
      <c r="AHE16" s="46"/>
      <c r="AHF16" s="46"/>
      <c r="AHG16" s="46"/>
      <c r="AHH16" s="46"/>
      <c r="AHI16" s="46"/>
      <c r="AHJ16" s="46"/>
      <c r="AHK16" s="46"/>
      <c r="AHL16" s="46"/>
      <c r="AHM16" s="46"/>
      <c r="AHN16" s="46"/>
      <c r="AHO16" s="46"/>
      <c r="AHP16" s="46"/>
      <c r="AHQ16" s="46"/>
      <c r="AHR16" s="46"/>
      <c r="AHS16" s="46"/>
      <c r="AHT16" s="46"/>
      <c r="AHU16" s="46"/>
      <c r="AHV16" s="46"/>
      <c r="AHW16" s="46"/>
      <c r="AHX16" s="46"/>
      <c r="AHY16" s="46"/>
      <c r="AHZ16" s="46"/>
      <c r="AIA16" s="46"/>
      <c r="AIB16" s="46"/>
      <c r="AIC16" s="46"/>
      <c r="AID16" s="46"/>
      <c r="AIE16" s="46"/>
      <c r="AIF16" s="46"/>
      <c r="AIG16" s="46"/>
      <c r="AIH16" s="46"/>
      <c r="AII16" s="46"/>
      <c r="AIJ16" s="46"/>
      <c r="AIK16" s="46"/>
      <c r="AIL16" s="46"/>
      <c r="AIM16" s="46"/>
      <c r="AIN16" s="46"/>
      <c r="AIO16" s="46"/>
      <c r="AIP16" s="46"/>
      <c r="AIQ16" s="46"/>
      <c r="AIR16" s="46"/>
      <c r="AIS16" s="46"/>
      <c r="AIT16" s="46"/>
      <c r="AIU16" s="46"/>
      <c r="AIV16" s="46"/>
      <c r="AIW16" s="46"/>
      <c r="AIX16" s="46"/>
      <c r="AIY16" s="46"/>
      <c r="AIZ16" s="46"/>
      <c r="AJA16" s="46"/>
      <c r="AJB16" s="46"/>
      <c r="AJC16" s="46"/>
      <c r="AJD16" s="46"/>
      <c r="AJE16" s="46"/>
      <c r="AJF16" s="46"/>
      <c r="AJG16" s="46"/>
      <c r="AJH16" s="46"/>
      <c r="AJI16" s="46"/>
      <c r="AJJ16" s="46"/>
      <c r="AJK16" s="46"/>
      <c r="AJL16" s="46"/>
      <c r="AJM16" s="46"/>
      <c r="AJN16" s="46"/>
      <c r="AJO16" s="46"/>
      <c r="AJP16" s="46"/>
      <c r="AJQ16" s="46"/>
      <c r="AJR16" s="46"/>
      <c r="AJS16" s="46"/>
      <c r="AJT16" s="46"/>
      <c r="AJU16" s="46"/>
      <c r="AJV16" s="46"/>
      <c r="AJW16" s="46"/>
      <c r="AJX16" s="46"/>
      <c r="AJY16" s="46"/>
      <c r="AJZ16" s="46"/>
      <c r="AKA16" s="46"/>
      <c r="AKB16" s="46"/>
      <c r="AKC16" s="46"/>
      <c r="AKD16" s="46"/>
      <c r="AKE16" s="46"/>
      <c r="AKF16" s="46"/>
      <c r="AKG16" s="46"/>
      <c r="AKH16" s="46"/>
      <c r="AKI16" s="46"/>
      <c r="AKJ16" s="46"/>
      <c r="AKK16" s="46"/>
      <c r="AKL16" s="46"/>
      <c r="AKM16" s="46"/>
      <c r="AKN16" s="46"/>
      <c r="AKO16" s="46"/>
      <c r="AKP16" s="46"/>
      <c r="AKQ16" s="46"/>
      <c r="AKR16" s="46"/>
      <c r="AKS16" s="46"/>
      <c r="AKT16" s="46"/>
      <c r="AKU16" s="46"/>
      <c r="AKV16" s="46"/>
      <c r="AKW16" s="46"/>
      <c r="AKX16" s="46"/>
      <c r="AKY16" s="46"/>
      <c r="AKZ16" s="46"/>
      <c r="ALA16" s="46"/>
      <c r="ALB16" s="46"/>
      <c r="ALC16" s="46"/>
      <c r="ALD16" s="46"/>
      <c r="ALE16" s="46"/>
      <c r="ALF16" s="46"/>
      <c r="ALG16" s="46"/>
      <c r="ALH16" s="46"/>
      <c r="ALI16" s="46"/>
      <c r="ALJ16" s="46"/>
      <c r="ALK16" s="46"/>
      <c r="ALL16" s="46"/>
      <c r="ALM16" s="46"/>
      <c r="ALN16" s="46"/>
      <c r="ALO16" s="46"/>
      <c r="ALP16" s="46"/>
      <c r="ALQ16" s="46"/>
      <c r="ALR16" s="46"/>
      <c r="ALS16" s="46"/>
      <c r="ALT16" s="46"/>
      <c r="ALU16" s="46"/>
      <c r="ALV16" s="46"/>
      <c r="ALW16" s="46"/>
      <c r="ALX16" s="46"/>
      <c r="ALY16" s="46"/>
      <c r="ALZ16" s="46"/>
      <c r="AMA16" s="46"/>
      <c r="AMB16" s="46"/>
      <c r="AMC16" s="46"/>
      <c r="AMD16" s="46"/>
      <c r="AME16" s="46"/>
      <c r="AMF16" s="46"/>
      <c r="AMG16" s="46"/>
      <c r="AMH16" s="46"/>
      <c r="AMI16" s="46"/>
      <c r="AMJ16" s="46"/>
      <c r="AMK16" s="46"/>
      <c r="AML16" s="46"/>
      <c r="AMM16" s="46"/>
      <c r="AMN16" s="46"/>
      <c r="AMO16" s="46"/>
      <c r="AMP16" s="46"/>
      <c r="AMQ16" s="46"/>
      <c r="AMR16" s="46"/>
      <c r="AMS16" s="46"/>
      <c r="AMT16" s="46"/>
      <c r="AMU16" s="46"/>
      <c r="AMV16" s="46"/>
      <c r="AMW16" s="46"/>
      <c r="AMX16" s="46"/>
      <c r="AMY16" s="46"/>
      <c r="AMZ16" s="46"/>
      <c r="ANA16" s="46"/>
      <c r="ANB16" s="46"/>
      <c r="ANC16" s="46"/>
      <c r="AND16" s="46"/>
      <c r="ANE16" s="46"/>
      <c r="ANF16" s="46"/>
      <c r="ANG16" s="46"/>
      <c r="ANH16" s="46"/>
      <c r="ANI16" s="46"/>
      <c r="ANJ16" s="46"/>
      <c r="ANK16" s="46"/>
      <c r="ANL16" s="46"/>
      <c r="ANM16" s="46"/>
      <c r="ANN16" s="46"/>
      <c r="ANO16" s="46"/>
      <c r="ANP16" s="46"/>
      <c r="ANQ16" s="46"/>
      <c r="ANR16" s="46"/>
      <c r="ANS16" s="46"/>
      <c r="ANT16" s="46"/>
      <c r="ANU16" s="46"/>
      <c r="ANV16" s="46"/>
      <c r="ANW16" s="46"/>
      <c r="ANX16" s="46"/>
      <c r="ANY16" s="46"/>
      <c r="ANZ16" s="46"/>
      <c r="AOA16" s="46"/>
      <c r="AOB16" s="46"/>
      <c r="AOC16" s="46"/>
      <c r="AOD16" s="46"/>
      <c r="AOE16" s="46"/>
      <c r="AOF16" s="46"/>
      <c r="AOG16" s="46"/>
      <c r="AOH16" s="46"/>
      <c r="AOI16" s="46"/>
      <c r="AOJ16" s="46"/>
      <c r="AOK16" s="46"/>
      <c r="AOL16" s="46"/>
      <c r="AOM16" s="46"/>
      <c r="AON16" s="46"/>
      <c r="AOO16" s="46"/>
      <c r="AOP16" s="46"/>
      <c r="AOQ16" s="46"/>
      <c r="AOR16" s="46"/>
      <c r="AOS16" s="46"/>
      <c r="AOT16" s="46"/>
      <c r="AOU16" s="46"/>
      <c r="AOV16" s="46"/>
      <c r="AOW16" s="46"/>
      <c r="AOX16" s="46"/>
      <c r="AOY16" s="46"/>
      <c r="AOZ16" s="46"/>
      <c r="APA16" s="46"/>
      <c r="APB16" s="46"/>
      <c r="APC16" s="46"/>
      <c r="APD16" s="46"/>
      <c r="APE16" s="46"/>
      <c r="APF16" s="46"/>
      <c r="APG16" s="46"/>
      <c r="APH16" s="46"/>
      <c r="API16" s="46"/>
      <c r="APJ16" s="46"/>
      <c r="APK16" s="46"/>
      <c r="APL16" s="46"/>
      <c r="APM16" s="46"/>
      <c r="APN16" s="46"/>
      <c r="APO16" s="46"/>
      <c r="APP16" s="46"/>
      <c r="APQ16" s="46"/>
      <c r="APR16" s="46"/>
      <c r="APS16" s="46"/>
      <c r="APT16" s="46"/>
      <c r="APU16" s="46"/>
      <c r="APV16" s="46"/>
      <c r="APW16" s="46"/>
      <c r="APX16" s="46"/>
      <c r="APY16" s="46"/>
      <c r="APZ16" s="46"/>
      <c r="AQA16" s="46"/>
      <c r="AQB16" s="46"/>
      <c r="AQC16" s="46"/>
      <c r="AQD16" s="46"/>
      <c r="AQE16" s="46"/>
      <c r="AQF16" s="46"/>
      <c r="AQG16" s="46"/>
      <c r="AQH16" s="46"/>
      <c r="AQI16" s="46"/>
      <c r="AQJ16" s="46"/>
      <c r="AQK16" s="46"/>
      <c r="AQL16" s="46"/>
      <c r="AQM16" s="46"/>
      <c r="AQN16" s="46"/>
      <c r="AQO16" s="46"/>
      <c r="AQP16" s="46"/>
      <c r="AQQ16" s="46"/>
      <c r="AQR16" s="46"/>
      <c r="AQS16" s="46"/>
      <c r="AQT16" s="46"/>
      <c r="AQU16" s="46"/>
      <c r="AQV16" s="46"/>
      <c r="AQW16" s="46"/>
      <c r="AQX16" s="46"/>
      <c r="AQY16" s="46"/>
      <c r="AQZ16" s="46"/>
      <c r="ARA16" s="46"/>
      <c r="ARB16" s="46"/>
      <c r="ARC16" s="46"/>
      <c r="ARD16" s="46"/>
      <c r="ARE16" s="46"/>
      <c r="ARF16" s="46"/>
      <c r="ARG16" s="46"/>
      <c r="ARH16" s="46"/>
      <c r="ARI16" s="46"/>
      <c r="ARJ16" s="46"/>
      <c r="ARK16" s="46"/>
      <c r="ARL16" s="46"/>
      <c r="ARM16" s="46"/>
      <c r="ARN16" s="46"/>
      <c r="ARO16" s="46"/>
      <c r="ARP16" s="46"/>
      <c r="ARQ16" s="46"/>
      <c r="ARR16" s="46"/>
      <c r="ARS16" s="46"/>
      <c r="ART16" s="46"/>
      <c r="ARU16" s="46"/>
      <c r="ARV16" s="46"/>
      <c r="ARW16" s="46"/>
      <c r="ARX16" s="46"/>
      <c r="ARY16" s="46"/>
      <c r="ARZ16" s="46"/>
      <c r="ASA16" s="46"/>
      <c r="ASB16" s="46"/>
      <c r="ASC16" s="46"/>
      <c r="ASD16" s="46"/>
      <c r="ASE16" s="46"/>
      <c r="ASF16" s="46"/>
      <c r="ASG16" s="46"/>
      <c r="ASH16" s="46"/>
      <c r="ASI16" s="46"/>
      <c r="ASJ16" s="46"/>
      <c r="ASK16" s="46"/>
      <c r="ASL16" s="46"/>
      <c r="ASM16" s="46"/>
      <c r="ASN16" s="46"/>
      <c r="ASO16" s="46"/>
      <c r="ASP16" s="46"/>
      <c r="ASQ16" s="46"/>
      <c r="ASR16" s="46"/>
      <c r="ASS16" s="46"/>
      <c r="AST16" s="46"/>
      <c r="ASU16" s="46"/>
      <c r="ASV16" s="46"/>
      <c r="ASW16" s="46"/>
      <c r="ASX16" s="46"/>
      <c r="ASY16" s="46"/>
      <c r="ASZ16" s="46"/>
      <c r="ATA16" s="46"/>
      <c r="ATB16" s="46"/>
      <c r="ATC16" s="46"/>
      <c r="ATD16" s="46"/>
      <c r="ATE16" s="46"/>
      <c r="ATF16" s="46"/>
      <c r="ATG16" s="46"/>
      <c r="ATH16" s="46"/>
      <c r="ATI16" s="46"/>
      <c r="ATJ16" s="46"/>
      <c r="ATK16" s="46"/>
      <c r="ATL16" s="46"/>
      <c r="ATM16" s="46"/>
      <c r="ATN16" s="46"/>
      <c r="ATO16" s="46"/>
      <c r="ATP16" s="46"/>
      <c r="ATQ16" s="46"/>
      <c r="ATR16" s="46"/>
      <c r="ATS16" s="46"/>
      <c r="ATT16" s="46"/>
      <c r="ATU16" s="46"/>
      <c r="ATV16" s="46"/>
      <c r="ATW16" s="46"/>
      <c r="ATX16" s="46"/>
      <c r="ATY16" s="46"/>
      <c r="ATZ16" s="46"/>
      <c r="AUA16" s="46"/>
      <c r="AUB16" s="46"/>
      <c r="AUC16" s="46"/>
      <c r="AUD16" s="46"/>
      <c r="AUE16" s="46"/>
      <c r="AUF16" s="46"/>
      <c r="AUG16" s="46"/>
      <c r="AUH16" s="46"/>
      <c r="AUI16" s="46"/>
      <c r="AUJ16" s="46"/>
      <c r="AUK16" s="46"/>
      <c r="AUL16" s="46"/>
      <c r="AUM16" s="46"/>
      <c r="AUN16" s="46"/>
      <c r="AUO16" s="46"/>
      <c r="AUP16" s="46"/>
      <c r="AUQ16" s="46"/>
      <c r="AUR16" s="46"/>
      <c r="AUS16" s="46"/>
      <c r="AUT16" s="46"/>
      <c r="AUU16" s="46"/>
      <c r="AUV16" s="46"/>
      <c r="AUW16" s="46"/>
      <c r="AUX16" s="46"/>
      <c r="AUY16" s="46"/>
      <c r="AUZ16" s="46"/>
      <c r="AVA16" s="46"/>
      <c r="AVB16" s="46"/>
      <c r="AVC16" s="46"/>
      <c r="AVD16" s="46"/>
      <c r="AVE16" s="46"/>
      <c r="AVF16" s="46"/>
      <c r="AVG16" s="46"/>
      <c r="AVH16" s="46"/>
      <c r="AVI16" s="46"/>
      <c r="AVJ16" s="46"/>
      <c r="AVK16" s="46"/>
      <c r="AVL16" s="46"/>
      <c r="AVM16" s="46"/>
      <c r="AVN16" s="46"/>
      <c r="AVO16" s="46"/>
      <c r="AVP16" s="46"/>
      <c r="AVQ16" s="46"/>
      <c r="AVR16" s="46"/>
      <c r="AVS16" s="46"/>
      <c r="AVT16" s="46"/>
      <c r="AVU16" s="46"/>
      <c r="AVV16" s="46"/>
      <c r="AVW16" s="46"/>
      <c r="AVX16" s="46"/>
      <c r="AVY16" s="46"/>
      <c r="AVZ16" s="46"/>
      <c r="AWA16" s="46"/>
      <c r="AWB16" s="46"/>
      <c r="AWC16" s="46"/>
      <c r="AWD16" s="46"/>
      <c r="AWE16" s="46"/>
      <c r="AWF16" s="46"/>
      <c r="AWG16" s="46"/>
      <c r="AWH16" s="46"/>
      <c r="AWI16" s="46"/>
      <c r="AWJ16" s="46"/>
      <c r="AWK16" s="46"/>
      <c r="AWL16" s="46"/>
      <c r="AWM16" s="46"/>
      <c r="AWN16" s="46"/>
      <c r="AWO16" s="46"/>
      <c r="AWP16" s="46"/>
      <c r="AWQ16" s="46"/>
      <c r="AWR16" s="46"/>
      <c r="AWS16" s="46"/>
      <c r="AWT16" s="46"/>
      <c r="AWU16" s="46"/>
      <c r="AWV16" s="46"/>
      <c r="AWW16" s="46"/>
      <c r="AWX16" s="46"/>
      <c r="AWY16" s="46"/>
      <c r="AWZ16" s="46"/>
      <c r="AXA16" s="46"/>
      <c r="AXB16" s="46"/>
      <c r="AXC16" s="46"/>
      <c r="AXD16" s="46"/>
      <c r="AXE16" s="46"/>
      <c r="AXF16" s="46"/>
      <c r="AXG16" s="46"/>
      <c r="AXH16" s="46"/>
      <c r="AXI16" s="46"/>
      <c r="AXJ16" s="46"/>
      <c r="AXK16" s="46"/>
      <c r="AXL16" s="46"/>
      <c r="AXM16" s="46"/>
      <c r="AXN16" s="46"/>
      <c r="AXO16" s="46"/>
      <c r="AXP16" s="46"/>
      <c r="AXQ16" s="46"/>
      <c r="AXR16" s="46"/>
      <c r="AXS16" s="46"/>
      <c r="AXT16" s="46"/>
      <c r="AXU16" s="46"/>
      <c r="AXV16" s="46"/>
      <c r="AXW16" s="46"/>
      <c r="AXX16" s="46"/>
      <c r="AXY16" s="46"/>
      <c r="AXZ16" s="46"/>
      <c r="AYA16" s="46"/>
      <c r="AYB16" s="46"/>
      <c r="AYC16" s="46"/>
      <c r="AYD16" s="46"/>
      <c r="AYE16" s="46"/>
      <c r="AYF16" s="46"/>
      <c r="AYG16" s="46"/>
      <c r="AYH16" s="46"/>
      <c r="AYI16" s="46"/>
      <c r="AYJ16" s="46"/>
      <c r="AYK16" s="46"/>
      <c r="AYL16" s="46"/>
      <c r="AYM16" s="46"/>
      <c r="AYN16" s="46"/>
      <c r="AYO16" s="46"/>
      <c r="AYP16" s="46"/>
      <c r="AYQ16" s="46"/>
      <c r="AYR16" s="46"/>
      <c r="AYS16" s="46"/>
      <c r="AYT16" s="46"/>
      <c r="AYU16" s="46"/>
      <c r="AYV16" s="46"/>
      <c r="AYW16" s="46"/>
      <c r="AYX16" s="46"/>
      <c r="AYY16" s="46"/>
      <c r="AYZ16" s="46"/>
      <c r="AZA16" s="46"/>
      <c r="AZB16" s="46"/>
      <c r="AZC16" s="46"/>
      <c r="AZD16" s="46"/>
      <c r="AZE16" s="46"/>
      <c r="AZF16" s="46"/>
      <c r="AZG16" s="46"/>
      <c r="AZH16" s="46"/>
      <c r="AZI16" s="46"/>
      <c r="AZJ16" s="46"/>
      <c r="AZK16" s="46"/>
      <c r="AZL16" s="46"/>
      <c r="AZM16" s="46"/>
      <c r="AZN16" s="46"/>
      <c r="AZO16" s="46"/>
      <c r="AZP16" s="46"/>
      <c r="AZQ16" s="46"/>
      <c r="AZR16" s="46"/>
      <c r="AZS16" s="46"/>
      <c r="AZT16" s="46"/>
      <c r="AZU16" s="46"/>
      <c r="AZV16" s="46"/>
      <c r="AZW16" s="46"/>
      <c r="AZX16" s="46"/>
      <c r="AZY16" s="46"/>
      <c r="AZZ16" s="46"/>
      <c r="BAA16" s="46"/>
      <c r="BAB16" s="46"/>
      <c r="BAC16" s="46"/>
      <c r="BAD16" s="46"/>
      <c r="BAE16" s="46"/>
      <c r="BAF16" s="46"/>
      <c r="BAG16" s="46"/>
      <c r="BAH16" s="46"/>
      <c r="BAI16" s="46"/>
      <c r="BAJ16" s="46"/>
      <c r="BAK16" s="46"/>
      <c r="BAL16" s="46"/>
      <c r="BAM16" s="46"/>
      <c r="BAN16" s="46"/>
      <c r="BAO16" s="46"/>
      <c r="BAP16" s="46"/>
      <c r="BAQ16" s="46"/>
      <c r="BAR16" s="46"/>
      <c r="BAS16" s="46"/>
      <c r="BAT16" s="46"/>
      <c r="BAU16" s="46"/>
      <c r="BAV16" s="46"/>
      <c r="BAW16" s="46"/>
      <c r="BAX16" s="46"/>
      <c r="BAY16" s="46"/>
      <c r="BAZ16" s="46"/>
      <c r="BBA16" s="46"/>
      <c r="BBB16" s="46"/>
      <c r="BBC16" s="46"/>
      <c r="BBD16" s="46"/>
      <c r="BBE16" s="46"/>
      <c r="BBF16" s="46"/>
      <c r="BBG16" s="46"/>
      <c r="BBH16" s="46"/>
      <c r="BBI16" s="46"/>
      <c r="BBJ16" s="46"/>
      <c r="BBK16" s="46"/>
      <c r="BBL16" s="46"/>
      <c r="BBM16" s="46"/>
      <c r="BBN16" s="46"/>
      <c r="BBO16" s="46"/>
      <c r="BBP16" s="46"/>
      <c r="BBQ16" s="46"/>
      <c r="BBR16" s="46"/>
      <c r="BBS16" s="46"/>
      <c r="BBT16" s="46"/>
      <c r="BBU16" s="46"/>
      <c r="BBV16" s="46"/>
      <c r="BBW16" s="46"/>
      <c r="BBX16" s="46"/>
      <c r="BBY16" s="46"/>
      <c r="BBZ16" s="46"/>
      <c r="BCA16" s="46"/>
      <c r="BCB16" s="46"/>
      <c r="BCC16" s="46"/>
      <c r="BCD16" s="46"/>
      <c r="BCE16" s="46"/>
      <c r="BCF16" s="46"/>
      <c r="BCG16" s="46"/>
      <c r="BCH16" s="46"/>
      <c r="BCI16" s="46"/>
      <c r="BCJ16" s="46"/>
      <c r="BCK16" s="46"/>
      <c r="BCL16" s="46"/>
      <c r="BCM16" s="46"/>
      <c r="BCN16" s="46"/>
      <c r="BCO16" s="46"/>
      <c r="BCP16" s="46"/>
      <c r="BCQ16" s="46"/>
      <c r="BCR16" s="46"/>
      <c r="BCS16" s="46"/>
      <c r="BCT16" s="46"/>
      <c r="BCU16" s="46"/>
      <c r="BCV16" s="46"/>
      <c r="BCW16" s="46"/>
      <c r="BCX16" s="46"/>
      <c r="BCY16" s="46"/>
      <c r="BCZ16" s="46"/>
      <c r="BDA16" s="46"/>
      <c r="BDB16" s="46"/>
      <c r="BDC16" s="46"/>
      <c r="BDD16" s="46"/>
      <c r="BDE16" s="46"/>
      <c r="BDF16" s="46"/>
      <c r="BDG16" s="46"/>
      <c r="BDH16" s="46"/>
      <c r="BDI16" s="46"/>
      <c r="BDJ16" s="46"/>
      <c r="BDK16" s="46"/>
      <c r="BDL16" s="46"/>
      <c r="BDM16" s="46"/>
      <c r="BDN16" s="46"/>
      <c r="BDO16" s="46"/>
      <c r="BDP16" s="46"/>
      <c r="BDQ16" s="46"/>
      <c r="BDR16" s="46"/>
      <c r="BDS16" s="46"/>
      <c r="BDT16" s="46"/>
      <c r="BDU16" s="46"/>
      <c r="BDV16" s="46"/>
      <c r="BDW16" s="46"/>
      <c r="BDX16" s="46"/>
      <c r="BDY16" s="46"/>
      <c r="BDZ16" s="46"/>
      <c r="BEA16" s="46"/>
      <c r="BEB16" s="46"/>
      <c r="BEC16" s="46"/>
      <c r="BED16" s="46"/>
      <c r="BEE16" s="46"/>
      <c r="BEF16" s="46"/>
      <c r="BEG16" s="46"/>
      <c r="BEH16" s="46"/>
      <c r="BEI16" s="46"/>
      <c r="BEJ16" s="46"/>
      <c r="BEK16" s="46"/>
      <c r="BEL16" s="46"/>
      <c r="BEM16" s="46"/>
      <c r="BEN16" s="46"/>
      <c r="BEO16" s="46"/>
      <c r="BEP16" s="46"/>
      <c r="BEQ16" s="46"/>
      <c r="BER16" s="46"/>
      <c r="BES16" s="46"/>
      <c r="BET16" s="46"/>
      <c r="BEU16" s="46"/>
      <c r="BEV16" s="46"/>
      <c r="BEW16" s="46"/>
      <c r="BEX16" s="46"/>
      <c r="BEY16" s="46"/>
      <c r="BEZ16" s="46"/>
      <c r="BFA16" s="46"/>
      <c r="BFB16" s="46"/>
      <c r="BFC16" s="46"/>
      <c r="BFD16" s="46"/>
      <c r="BFE16" s="46"/>
      <c r="BFF16" s="46"/>
      <c r="BFG16" s="46"/>
      <c r="BFH16" s="46"/>
      <c r="BFI16" s="46"/>
      <c r="BFJ16" s="46"/>
      <c r="BFK16" s="46"/>
      <c r="BFL16" s="46"/>
      <c r="BFM16" s="46"/>
      <c r="BFN16" s="46"/>
      <c r="BFO16" s="46"/>
      <c r="BFP16" s="46"/>
      <c r="BFQ16" s="46"/>
      <c r="BFR16" s="46"/>
      <c r="BFS16" s="46"/>
      <c r="BFT16" s="46"/>
      <c r="BFU16" s="46"/>
      <c r="BFV16" s="46"/>
      <c r="BFW16" s="46"/>
      <c r="BFX16" s="46"/>
      <c r="BFY16" s="46"/>
      <c r="BFZ16" s="46"/>
      <c r="BGA16" s="46"/>
      <c r="BGB16" s="46"/>
      <c r="BGC16" s="46"/>
      <c r="BGD16" s="46"/>
      <c r="BGE16" s="46"/>
      <c r="BGF16" s="46"/>
      <c r="BGG16" s="46"/>
      <c r="BGH16" s="46"/>
      <c r="BGI16" s="46"/>
      <c r="BGJ16" s="46"/>
      <c r="BGK16" s="46"/>
      <c r="BGL16" s="46"/>
      <c r="BGM16" s="46"/>
      <c r="BGN16" s="46"/>
      <c r="BGO16" s="46"/>
      <c r="BGP16" s="46"/>
      <c r="BGQ16" s="46"/>
      <c r="BGR16" s="46"/>
      <c r="BGS16" s="46"/>
      <c r="BGT16" s="46"/>
      <c r="BGU16" s="46"/>
      <c r="BGV16" s="46"/>
      <c r="BGW16" s="46"/>
      <c r="BGX16" s="46"/>
      <c r="BGY16" s="46"/>
      <c r="BGZ16" s="46"/>
      <c r="BHA16" s="46"/>
      <c r="BHB16" s="46"/>
      <c r="BHC16" s="46"/>
      <c r="BHD16" s="46"/>
      <c r="BHE16" s="46"/>
      <c r="BHF16" s="46"/>
      <c r="BHG16" s="46"/>
      <c r="BHH16" s="46"/>
      <c r="BHI16" s="46"/>
      <c r="BHJ16" s="46"/>
      <c r="BHK16" s="46"/>
      <c r="BHL16" s="46"/>
      <c r="BHM16" s="46"/>
      <c r="BHN16" s="46"/>
      <c r="BHO16" s="46"/>
      <c r="BHP16" s="46"/>
      <c r="BHQ16" s="46"/>
      <c r="BHR16" s="46"/>
      <c r="BHS16" s="46"/>
      <c r="BHT16" s="46"/>
      <c r="BHU16" s="46"/>
      <c r="BHV16" s="46"/>
      <c r="BHW16" s="46"/>
      <c r="BHX16" s="46"/>
      <c r="BHY16" s="46"/>
      <c r="BHZ16" s="46"/>
      <c r="BIA16" s="46"/>
      <c r="BIB16" s="46"/>
      <c r="BIC16" s="46"/>
      <c r="BID16" s="46"/>
      <c r="BIE16" s="46"/>
      <c r="BIF16" s="46"/>
      <c r="BIG16" s="46"/>
      <c r="BIH16" s="46"/>
      <c r="BII16" s="46"/>
      <c r="BIJ16" s="46"/>
      <c r="BIK16" s="46"/>
      <c r="BIL16" s="46"/>
      <c r="BIM16" s="46"/>
      <c r="BIN16" s="46"/>
      <c r="BIO16" s="46"/>
      <c r="BIP16" s="46"/>
      <c r="BIQ16" s="46"/>
      <c r="BIR16" s="46"/>
      <c r="BIS16" s="46"/>
      <c r="BIT16" s="46"/>
      <c r="BIU16" s="46"/>
      <c r="BIV16" s="46"/>
      <c r="BIW16" s="46"/>
      <c r="BIX16" s="46"/>
      <c r="BIY16" s="46"/>
      <c r="BIZ16" s="46"/>
      <c r="BJA16" s="46"/>
      <c r="BJB16" s="46"/>
      <c r="BJC16" s="46"/>
      <c r="BJD16" s="46"/>
      <c r="BJE16" s="46"/>
      <c r="BJF16" s="46"/>
      <c r="BJG16" s="46"/>
      <c r="BJH16" s="46"/>
      <c r="BJI16" s="46"/>
      <c r="BJJ16" s="46"/>
      <c r="BJK16" s="46"/>
      <c r="BJL16" s="46"/>
      <c r="BJM16" s="46"/>
      <c r="BJN16" s="46"/>
      <c r="BJO16" s="46"/>
      <c r="BJP16" s="46"/>
      <c r="BJQ16" s="46"/>
      <c r="BJR16" s="46"/>
      <c r="BJS16" s="46"/>
      <c r="BJT16" s="46"/>
      <c r="BJU16" s="46"/>
      <c r="BJV16" s="46"/>
      <c r="BJW16" s="46"/>
      <c r="BJX16" s="46"/>
      <c r="BJY16" s="46"/>
      <c r="BJZ16" s="46"/>
      <c r="BKA16" s="46"/>
      <c r="BKB16" s="46"/>
      <c r="BKC16" s="46"/>
      <c r="BKD16" s="46"/>
      <c r="BKE16" s="46"/>
      <c r="BKF16" s="46"/>
      <c r="BKG16" s="46"/>
      <c r="BKH16" s="46"/>
      <c r="BKI16" s="46"/>
      <c r="BKJ16" s="46"/>
      <c r="BKK16" s="46"/>
      <c r="BKL16" s="46"/>
      <c r="BKM16" s="46"/>
      <c r="BKN16" s="46"/>
      <c r="BKO16" s="46"/>
      <c r="BKP16" s="46"/>
      <c r="BKQ16" s="46"/>
      <c r="BKR16" s="46"/>
      <c r="BKS16" s="46"/>
      <c r="BKT16" s="46"/>
      <c r="BKU16" s="46"/>
      <c r="BKV16" s="46"/>
      <c r="BKW16" s="46"/>
      <c r="BKX16" s="46"/>
      <c r="BKY16" s="46"/>
      <c r="BKZ16" s="46"/>
      <c r="BLA16" s="46"/>
      <c r="BLB16" s="46"/>
      <c r="BLC16" s="46"/>
      <c r="BLD16" s="46"/>
      <c r="BLE16" s="46"/>
      <c r="BLF16" s="46"/>
      <c r="BLG16" s="46"/>
      <c r="BLH16" s="46"/>
      <c r="BLI16" s="46"/>
      <c r="BLJ16" s="46"/>
      <c r="BLK16" s="46"/>
      <c r="BLL16" s="46"/>
      <c r="BLM16" s="46"/>
      <c r="BLN16" s="46"/>
      <c r="BLO16" s="46"/>
      <c r="BLP16" s="46"/>
      <c r="BLQ16" s="46"/>
      <c r="BLR16" s="46"/>
      <c r="BLS16" s="46"/>
      <c r="BLT16" s="46"/>
      <c r="BLU16" s="46"/>
      <c r="BLV16" s="46"/>
      <c r="BLW16" s="46"/>
      <c r="BLX16" s="46"/>
      <c r="BLY16" s="46"/>
      <c r="BLZ16" s="46"/>
      <c r="BMA16" s="46"/>
      <c r="BMB16" s="46"/>
      <c r="BMC16" s="46"/>
      <c r="BMD16" s="46"/>
      <c r="BME16" s="46"/>
      <c r="BMF16" s="46"/>
      <c r="BMG16" s="46"/>
      <c r="BMH16" s="46"/>
      <c r="BMI16" s="46"/>
      <c r="BMJ16" s="46"/>
      <c r="BMK16" s="46"/>
      <c r="BML16" s="46"/>
      <c r="BMM16" s="46"/>
      <c r="BMN16" s="46"/>
      <c r="BMO16" s="46"/>
      <c r="BMP16" s="46"/>
      <c r="BMQ16" s="46"/>
      <c r="BMR16" s="46"/>
      <c r="BMS16" s="46"/>
      <c r="BMT16" s="46"/>
      <c r="BMU16" s="46"/>
      <c r="BMV16" s="46"/>
      <c r="BMW16" s="46"/>
      <c r="BMX16" s="46"/>
      <c r="BMY16" s="46"/>
      <c r="BMZ16" s="46"/>
      <c r="BNA16" s="46"/>
      <c r="BNB16" s="46"/>
      <c r="BNC16" s="46"/>
      <c r="BND16" s="46"/>
      <c r="BNE16" s="46"/>
      <c r="BNF16" s="46"/>
      <c r="BNG16" s="46"/>
      <c r="BNH16" s="46"/>
      <c r="BNI16" s="46"/>
      <c r="BNJ16" s="46"/>
      <c r="BNK16" s="46"/>
      <c r="BNL16" s="46"/>
      <c r="BNM16" s="46"/>
      <c r="BNN16" s="46"/>
      <c r="BNO16" s="46"/>
      <c r="BNP16" s="46"/>
      <c r="BNQ16" s="46"/>
      <c r="BNR16" s="46"/>
      <c r="BNS16" s="46"/>
      <c r="BNT16" s="46"/>
      <c r="BNU16" s="46"/>
      <c r="BNV16" s="46"/>
      <c r="BNW16" s="46"/>
      <c r="BNX16" s="46"/>
      <c r="BNY16" s="46"/>
      <c r="BNZ16" s="46"/>
      <c r="BOA16" s="46"/>
      <c r="BOB16" s="46"/>
      <c r="BOC16" s="46"/>
      <c r="BOD16" s="46"/>
      <c r="BOE16" s="46"/>
      <c r="BOF16" s="46"/>
      <c r="BOG16" s="46"/>
      <c r="BOH16" s="46"/>
      <c r="BOI16" s="46"/>
      <c r="BOJ16" s="46"/>
      <c r="BOK16" s="46"/>
      <c r="BOL16" s="46"/>
      <c r="BOM16" s="46"/>
      <c r="BON16" s="46"/>
      <c r="BOO16" s="46"/>
      <c r="BOP16" s="46"/>
      <c r="BOQ16" s="46"/>
      <c r="BOR16" s="46"/>
      <c r="BOS16" s="46"/>
      <c r="BOT16" s="46"/>
      <c r="BOU16" s="46"/>
      <c r="BOV16" s="46"/>
      <c r="BOW16" s="46"/>
      <c r="BOX16" s="46"/>
      <c r="BOY16" s="46"/>
      <c r="BOZ16" s="46"/>
      <c r="BPA16" s="46"/>
      <c r="BPB16" s="46"/>
      <c r="BPC16" s="46"/>
      <c r="BPD16" s="46"/>
      <c r="BPE16" s="46"/>
      <c r="BPF16" s="46"/>
      <c r="BPG16" s="46"/>
      <c r="BPH16" s="46"/>
      <c r="BPI16" s="46"/>
      <c r="BPJ16" s="46"/>
      <c r="BPK16" s="46"/>
      <c r="BPL16" s="46"/>
      <c r="BPM16" s="46"/>
      <c r="BPN16" s="46"/>
      <c r="BPO16" s="46"/>
      <c r="BPP16" s="46"/>
      <c r="BPQ16" s="46"/>
      <c r="BPR16" s="46"/>
      <c r="BPS16" s="46"/>
      <c r="BPT16" s="46"/>
      <c r="BPU16" s="46"/>
      <c r="BPV16" s="46"/>
      <c r="BPW16" s="46"/>
      <c r="BPX16" s="46"/>
      <c r="BPY16" s="46"/>
      <c r="BPZ16" s="46"/>
      <c r="BQA16" s="46"/>
      <c r="BQB16" s="46"/>
      <c r="BQC16" s="46"/>
      <c r="BQD16" s="46"/>
      <c r="BQE16" s="46"/>
      <c r="BQF16" s="46"/>
      <c r="BQG16" s="46"/>
      <c r="BQH16" s="46"/>
      <c r="BQI16" s="46"/>
      <c r="BQJ16" s="46"/>
      <c r="BQK16" s="46"/>
      <c r="BQL16" s="46"/>
      <c r="BQM16" s="46"/>
      <c r="BQN16" s="46"/>
      <c r="BQO16" s="46"/>
      <c r="BQP16" s="46"/>
      <c r="BQQ16" s="46"/>
      <c r="BQR16" s="46"/>
      <c r="BQS16" s="46"/>
      <c r="BQT16" s="46"/>
      <c r="BQU16" s="46"/>
      <c r="BQV16" s="46"/>
      <c r="BQW16" s="46"/>
      <c r="BQX16" s="46"/>
      <c r="BQY16" s="46"/>
      <c r="BQZ16" s="46"/>
      <c r="BRA16" s="46"/>
      <c r="BRB16" s="46"/>
      <c r="BRC16" s="46"/>
      <c r="BRD16" s="46"/>
      <c r="BRE16" s="46"/>
      <c r="BRF16" s="46"/>
      <c r="BRG16" s="46"/>
      <c r="BRH16" s="46"/>
      <c r="BRI16" s="46"/>
      <c r="BRJ16" s="46"/>
      <c r="BRK16" s="46"/>
      <c r="BRL16" s="46"/>
      <c r="BRM16" s="46"/>
      <c r="BRN16" s="46"/>
      <c r="BRO16" s="46"/>
      <c r="BRP16" s="46"/>
      <c r="BRQ16" s="46"/>
      <c r="BRR16" s="46"/>
      <c r="BRS16" s="46"/>
      <c r="BRT16" s="46"/>
      <c r="BRU16" s="46"/>
      <c r="BRV16" s="46"/>
      <c r="BRW16" s="46"/>
      <c r="BRX16" s="46"/>
      <c r="BRY16" s="46"/>
      <c r="BRZ16" s="46"/>
      <c r="BSA16" s="46"/>
      <c r="BSB16" s="46"/>
      <c r="BSC16" s="46"/>
      <c r="BSD16" s="46"/>
      <c r="BSE16" s="46"/>
      <c r="BSF16" s="46"/>
      <c r="BSG16" s="46"/>
      <c r="BSH16" s="46"/>
      <c r="BSI16" s="46"/>
      <c r="BSJ16" s="46"/>
      <c r="BSK16" s="46"/>
      <c r="BSL16" s="46"/>
      <c r="BSM16" s="46"/>
      <c r="BSN16" s="46"/>
      <c r="BSO16" s="46"/>
      <c r="BSP16" s="46"/>
      <c r="BSQ16" s="46"/>
      <c r="BSR16" s="46"/>
      <c r="BSS16" s="46"/>
      <c r="BST16" s="46"/>
      <c r="BSU16" s="46"/>
      <c r="BSV16" s="46"/>
      <c r="BSW16" s="46"/>
      <c r="BSX16" s="46"/>
      <c r="BSY16" s="46"/>
      <c r="BSZ16" s="46"/>
      <c r="BTA16" s="46"/>
      <c r="BTB16" s="46"/>
      <c r="BTC16" s="46"/>
      <c r="BTD16" s="46"/>
      <c r="BTE16" s="46"/>
      <c r="BTF16" s="46"/>
      <c r="BTG16" s="46"/>
      <c r="BTH16" s="46"/>
      <c r="BTI16" s="46"/>
      <c r="BTJ16" s="46"/>
      <c r="BTK16" s="46"/>
      <c r="BTL16" s="46"/>
      <c r="BTM16" s="46"/>
      <c r="BTN16" s="46"/>
      <c r="BTO16" s="46"/>
      <c r="BTP16" s="46"/>
      <c r="BTQ16" s="46"/>
      <c r="BTR16" s="46"/>
      <c r="BTS16" s="46"/>
      <c r="BTT16" s="46"/>
      <c r="BTU16" s="46"/>
      <c r="BTV16" s="46"/>
      <c r="BTW16" s="46"/>
      <c r="BTX16" s="46"/>
      <c r="BTY16" s="46"/>
      <c r="BTZ16" s="46"/>
      <c r="BUA16" s="46"/>
      <c r="BUB16" s="46"/>
      <c r="BUC16" s="46"/>
      <c r="BUD16" s="46"/>
      <c r="BUE16" s="46"/>
      <c r="BUF16" s="46"/>
      <c r="BUG16" s="46"/>
      <c r="BUH16" s="46"/>
      <c r="BUI16" s="46"/>
      <c r="BUJ16" s="46"/>
      <c r="BUK16" s="46"/>
      <c r="BUL16" s="46"/>
      <c r="BUM16" s="46"/>
      <c r="BUN16" s="46"/>
      <c r="BUO16" s="46"/>
      <c r="BUP16" s="46"/>
      <c r="BUQ16" s="46"/>
      <c r="BUR16" s="46"/>
      <c r="BUS16" s="46"/>
      <c r="BUT16" s="46"/>
      <c r="BUU16" s="46"/>
      <c r="BUV16" s="46"/>
      <c r="BUW16" s="46"/>
      <c r="BUX16" s="46"/>
      <c r="BUY16" s="46"/>
      <c r="BUZ16" s="46"/>
      <c r="BVA16" s="46"/>
      <c r="BVB16" s="46"/>
      <c r="BVC16" s="46"/>
      <c r="BVD16" s="46"/>
      <c r="BVE16" s="46"/>
      <c r="BVF16" s="46"/>
      <c r="BVG16" s="46"/>
      <c r="BVH16" s="46"/>
      <c r="BVI16" s="46"/>
      <c r="BVJ16" s="46"/>
      <c r="BVK16" s="46"/>
      <c r="BVL16" s="46"/>
      <c r="BVM16" s="46"/>
      <c r="BVN16" s="46"/>
      <c r="BVO16" s="46"/>
      <c r="BVP16" s="46"/>
      <c r="BVQ16" s="46"/>
      <c r="BVR16" s="46"/>
      <c r="BVS16" s="46"/>
      <c r="BVT16" s="46"/>
      <c r="BVU16" s="46"/>
      <c r="BVV16" s="46"/>
      <c r="BVW16" s="46"/>
      <c r="BVX16" s="46"/>
      <c r="BVY16" s="46"/>
      <c r="BVZ16" s="46"/>
      <c r="BWA16" s="46"/>
      <c r="BWB16" s="46"/>
      <c r="BWC16" s="46"/>
      <c r="BWD16" s="46"/>
      <c r="BWE16" s="46"/>
      <c r="BWF16" s="46"/>
      <c r="BWG16" s="46"/>
      <c r="BWH16" s="46"/>
      <c r="BWI16" s="46"/>
      <c r="BWJ16" s="46"/>
      <c r="BWK16" s="46"/>
      <c r="BWL16" s="46"/>
      <c r="BWM16" s="46"/>
      <c r="BWN16" s="46"/>
      <c r="BWO16" s="46"/>
      <c r="BWP16" s="46"/>
      <c r="BWQ16" s="46"/>
      <c r="BWR16" s="46"/>
      <c r="BWS16" s="46"/>
      <c r="BWT16" s="46"/>
      <c r="BWU16" s="46"/>
      <c r="BWV16" s="46"/>
      <c r="BWW16" s="46"/>
      <c r="BWX16" s="46"/>
      <c r="BWY16" s="46"/>
      <c r="BWZ16" s="46"/>
      <c r="BXA16" s="46"/>
      <c r="BXB16" s="46"/>
      <c r="BXC16" s="46"/>
      <c r="BXD16" s="46"/>
      <c r="BXE16" s="46"/>
      <c r="BXF16" s="46"/>
      <c r="BXG16" s="46"/>
      <c r="BXH16" s="46"/>
      <c r="BXI16" s="46"/>
      <c r="BXJ16" s="46"/>
      <c r="BXK16" s="46"/>
      <c r="BXL16" s="46"/>
      <c r="BXM16" s="46"/>
      <c r="BXN16" s="46"/>
      <c r="BXO16" s="46"/>
      <c r="BXP16" s="46"/>
      <c r="BXQ16" s="46"/>
      <c r="BXR16" s="46"/>
      <c r="BXS16" s="46"/>
      <c r="BXT16" s="46"/>
      <c r="BXU16" s="46"/>
      <c r="BXV16" s="46"/>
      <c r="BXW16" s="46"/>
      <c r="BXX16" s="46"/>
      <c r="BXY16" s="46"/>
      <c r="BXZ16" s="46"/>
      <c r="BYA16" s="46"/>
      <c r="BYB16" s="46"/>
      <c r="BYC16" s="46"/>
      <c r="BYD16" s="46"/>
      <c r="BYE16" s="46"/>
      <c r="BYF16" s="46"/>
      <c r="BYG16" s="46"/>
      <c r="BYH16" s="46"/>
      <c r="BYI16" s="46"/>
      <c r="BYJ16" s="46"/>
      <c r="BYK16" s="46"/>
      <c r="BYL16" s="46"/>
      <c r="BYM16" s="46"/>
      <c r="BYN16" s="46"/>
      <c r="BYO16" s="46"/>
      <c r="BYP16" s="46"/>
      <c r="BYQ16" s="46"/>
      <c r="BYR16" s="46"/>
      <c r="BYS16" s="46"/>
      <c r="BYT16" s="46"/>
      <c r="BYU16" s="46"/>
      <c r="BYV16" s="46"/>
      <c r="BYW16" s="46"/>
      <c r="BYX16" s="46"/>
      <c r="BYY16" s="46"/>
      <c r="BYZ16" s="46"/>
      <c r="BZA16" s="46"/>
      <c r="BZB16" s="46"/>
      <c r="BZC16" s="46"/>
      <c r="BZD16" s="46"/>
      <c r="BZE16" s="46"/>
      <c r="BZF16" s="46"/>
      <c r="BZG16" s="46"/>
      <c r="BZH16" s="46"/>
      <c r="BZI16" s="46"/>
      <c r="BZJ16" s="46"/>
      <c r="BZK16" s="46"/>
      <c r="BZL16" s="46"/>
      <c r="BZM16" s="46"/>
      <c r="BZN16" s="46"/>
      <c r="BZO16" s="46"/>
      <c r="BZP16" s="46"/>
      <c r="BZQ16" s="46"/>
      <c r="BZR16" s="46"/>
      <c r="BZS16" s="46"/>
      <c r="BZT16" s="46"/>
      <c r="BZU16" s="46"/>
      <c r="BZV16" s="46"/>
      <c r="BZW16" s="46"/>
      <c r="BZX16" s="46"/>
      <c r="BZY16" s="46"/>
      <c r="BZZ16" s="46"/>
      <c r="CAA16" s="46"/>
      <c r="CAB16" s="46"/>
      <c r="CAC16" s="46"/>
      <c r="CAD16" s="46"/>
      <c r="CAE16" s="46"/>
      <c r="CAF16" s="46"/>
      <c r="CAG16" s="46"/>
      <c r="CAH16" s="46"/>
      <c r="CAI16" s="46"/>
      <c r="CAJ16" s="46"/>
      <c r="CAK16" s="46"/>
      <c r="CAL16" s="46"/>
      <c r="CAM16" s="46"/>
      <c r="CAN16" s="46"/>
      <c r="CAO16" s="46"/>
      <c r="CAP16" s="46"/>
      <c r="CAQ16" s="46"/>
      <c r="CAR16" s="46"/>
      <c r="CAS16" s="46"/>
      <c r="CAT16" s="46"/>
      <c r="CAU16" s="46"/>
      <c r="CAV16" s="46"/>
      <c r="CAW16" s="46"/>
      <c r="CAX16" s="46"/>
      <c r="CAY16" s="46"/>
      <c r="CAZ16" s="46"/>
      <c r="CBA16" s="46"/>
      <c r="CBB16" s="46"/>
      <c r="CBC16" s="46"/>
      <c r="CBD16" s="46"/>
      <c r="CBE16" s="46"/>
      <c r="CBF16" s="46"/>
      <c r="CBG16" s="46"/>
      <c r="CBH16" s="46"/>
      <c r="CBI16" s="46"/>
      <c r="CBJ16" s="46"/>
      <c r="CBK16" s="46"/>
      <c r="CBL16" s="46"/>
      <c r="CBM16" s="46"/>
      <c r="CBN16" s="46"/>
      <c r="CBO16" s="46"/>
      <c r="CBP16" s="46"/>
      <c r="CBQ16" s="46"/>
      <c r="CBR16" s="46"/>
      <c r="CBS16" s="46"/>
      <c r="CBT16" s="46"/>
      <c r="CBU16" s="46"/>
      <c r="CBV16" s="46"/>
      <c r="CBW16" s="46"/>
      <c r="CBX16" s="46"/>
      <c r="CBY16" s="46"/>
      <c r="CBZ16" s="46"/>
      <c r="CCA16" s="46"/>
      <c r="CCB16" s="46"/>
      <c r="CCC16" s="46"/>
      <c r="CCD16" s="46"/>
      <c r="CCE16" s="46"/>
      <c r="CCF16" s="46"/>
      <c r="CCG16" s="46"/>
      <c r="CCH16" s="46"/>
      <c r="CCI16" s="46"/>
      <c r="CCJ16" s="46"/>
      <c r="CCK16" s="46"/>
      <c r="CCL16" s="46"/>
      <c r="CCM16" s="46"/>
      <c r="CCN16" s="46"/>
      <c r="CCO16" s="46"/>
      <c r="CCP16" s="46"/>
      <c r="CCQ16" s="46"/>
      <c r="CCR16" s="46"/>
      <c r="CCS16" s="46"/>
      <c r="CCT16" s="46"/>
      <c r="CCU16" s="46"/>
      <c r="CCV16" s="46"/>
      <c r="CCW16" s="46"/>
      <c r="CCX16" s="46"/>
      <c r="CCY16" s="46"/>
      <c r="CCZ16" s="46"/>
      <c r="CDA16" s="46"/>
      <c r="CDB16" s="46"/>
      <c r="CDC16" s="46"/>
      <c r="CDD16" s="46"/>
      <c r="CDE16" s="46"/>
      <c r="CDF16" s="46"/>
      <c r="CDG16" s="46"/>
      <c r="CDH16" s="46"/>
      <c r="CDI16" s="46"/>
      <c r="CDJ16" s="46"/>
      <c r="CDK16" s="46"/>
      <c r="CDL16" s="46"/>
      <c r="CDM16" s="46"/>
      <c r="CDN16" s="46"/>
      <c r="CDO16" s="46"/>
      <c r="CDP16" s="46"/>
      <c r="CDQ16" s="46"/>
      <c r="CDR16" s="46"/>
      <c r="CDS16" s="46"/>
      <c r="CDT16" s="46"/>
      <c r="CDU16" s="46"/>
      <c r="CDV16" s="46"/>
      <c r="CDW16" s="46"/>
      <c r="CDX16" s="46"/>
      <c r="CDY16" s="46"/>
      <c r="CDZ16" s="46"/>
      <c r="CEA16" s="46"/>
      <c r="CEB16" s="46"/>
      <c r="CEC16" s="46"/>
      <c r="CED16" s="46"/>
      <c r="CEE16" s="46"/>
      <c r="CEF16" s="46"/>
      <c r="CEG16" s="46"/>
      <c r="CEH16" s="46"/>
      <c r="CEI16" s="46"/>
      <c r="CEJ16" s="46"/>
      <c r="CEK16" s="46"/>
      <c r="CEL16" s="46"/>
      <c r="CEM16" s="46"/>
      <c r="CEN16" s="46"/>
      <c r="CEO16" s="46"/>
      <c r="CEP16" s="46"/>
      <c r="CEQ16" s="46"/>
      <c r="CER16" s="46"/>
      <c r="CES16" s="46"/>
      <c r="CET16" s="46"/>
      <c r="CEU16" s="46"/>
      <c r="CEV16" s="46"/>
      <c r="CEW16" s="46"/>
      <c r="CEX16" s="46"/>
      <c r="CEY16" s="46"/>
      <c r="CEZ16" s="46"/>
      <c r="CFA16" s="46"/>
      <c r="CFB16" s="46"/>
      <c r="CFC16" s="46"/>
      <c r="CFD16" s="46"/>
      <c r="CFE16" s="46"/>
      <c r="CFF16" s="46"/>
      <c r="CFG16" s="46"/>
      <c r="CFH16" s="46"/>
      <c r="CFI16" s="46"/>
      <c r="CFJ16" s="46"/>
      <c r="CFK16" s="46"/>
      <c r="CFL16" s="46"/>
      <c r="CFM16" s="46"/>
      <c r="CFN16" s="46"/>
      <c r="CFO16" s="46"/>
      <c r="CFP16" s="46"/>
      <c r="CFQ16" s="46"/>
      <c r="CFR16" s="46"/>
      <c r="CFS16" s="46"/>
      <c r="CFT16" s="46"/>
      <c r="CFU16" s="46"/>
      <c r="CFV16" s="46"/>
      <c r="CFW16" s="46"/>
      <c r="CFX16" s="46"/>
      <c r="CFY16" s="46"/>
      <c r="CFZ16" s="46"/>
      <c r="CGA16" s="46"/>
      <c r="CGB16" s="46"/>
      <c r="CGC16" s="46"/>
      <c r="CGD16" s="46"/>
      <c r="CGE16" s="46"/>
      <c r="CGF16" s="46"/>
      <c r="CGG16" s="46"/>
      <c r="CGH16" s="46"/>
      <c r="CGI16" s="46"/>
      <c r="CGJ16" s="46"/>
      <c r="CGK16" s="46"/>
      <c r="CGL16" s="46"/>
      <c r="CGM16" s="46"/>
      <c r="CGN16" s="46"/>
      <c r="CGO16" s="46"/>
      <c r="CGP16" s="46"/>
      <c r="CGQ16" s="46"/>
      <c r="CGR16" s="46"/>
      <c r="CGS16" s="46"/>
      <c r="CGT16" s="46"/>
      <c r="CGU16" s="46"/>
      <c r="CGV16" s="46"/>
      <c r="CGW16" s="46"/>
      <c r="CGX16" s="46"/>
      <c r="CGY16" s="46"/>
      <c r="CGZ16" s="46"/>
      <c r="CHA16" s="46"/>
      <c r="CHB16" s="46"/>
      <c r="CHC16" s="46"/>
      <c r="CHD16" s="46"/>
      <c r="CHE16" s="46"/>
      <c r="CHF16" s="46"/>
      <c r="CHG16" s="46"/>
      <c r="CHH16" s="46"/>
      <c r="CHI16" s="46"/>
      <c r="CHJ16" s="46"/>
      <c r="CHK16" s="46"/>
      <c r="CHL16" s="46"/>
      <c r="CHM16" s="46"/>
      <c r="CHN16" s="46"/>
      <c r="CHO16" s="46"/>
      <c r="CHP16" s="46"/>
      <c r="CHQ16" s="46"/>
      <c r="CHR16" s="46"/>
      <c r="CHS16" s="46"/>
      <c r="CHT16" s="46"/>
      <c r="CHU16" s="46"/>
      <c r="CHV16" s="46"/>
      <c r="CHW16" s="46"/>
      <c r="CHX16" s="46"/>
      <c r="CHY16" s="46"/>
      <c r="CHZ16" s="46"/>
      <c r="CIA16" s="46"/>
      <c r="CIB16" s="46"/>
      <c r="CIC16" s="46"/>
      <c r="CID16" s="46"/>
      <c r="CIE16" s="46"/>
      <c r="CIF16" s="46"/>
      <c r="CIG16" s="46"/>
      <c r="CIH16" s="46"/>
      <c r="CII16" s="46"/>
      <c r="CIJ16" s="46"/>
      <c r="CIK16" s="46"/>
      <c r="CIL16" s="46"/>
      <c r="CIM16" s="46"/>
      <c r="CIN16" s="46"/>
      <c r="CIO16" s="46"/>
      <c r="CIP16" s="46"/>
      <c r="CIQ16" s="46"/>
      <c r="CIR16" s="46"/>
      <c r="CIS16" s="46"/>
      <c r="CIT16" s="46"/>
      <c r="CIU16" s="46"/>
      <c r="CIV16" s="46"/>
      <c r="CIW16" s="46"/>
      <c r="CIX16" s="46"/>
      <c r="CIY16" s="46"/>
      <c r="CIZ16" s="46"/>
      <c r="CJA16" s="46"/>
      <c r="CJB16" s="46"/>
      <c r="CJC16" s="46"/>
      <c r="CJD16" s="46"/>
      <c r="CJE16" s="46"/>
      <c r="CJF16" s="46"/>
      <c r="CJG16" s="46"/>
      <c r="CJH16" s="46"/>
      <c r="CJI16" s="46"/>
      <c r="CJJ16" s="46"/>
      <c r="CJK16" s="46"/>
      <c r="CJL16" s="46"/>
      <c r="CJM16" s="46"/>
      <c r="CJN16" s="46"/>
      <c r="CJO16" s="46"/>
      <c r="CJP16" s="46"/>
      <c r="CJQ16" s="46"/>
      <c r="CJR16" s="46"/>
      <c r="CJS16" s="46"/>
      <c r="CJT16" s="46"/>
      <c r="CJU16" s="46"/>
      <c r="CJV16" s="46"/>
      <c r="CJW16" s="46"/>
      <c r="CJX16" s="46"/>
      <c r="CJY16" s="46"/>
      <c r="CJZ16" s="46"/>
      <c r="CKA16" s="46"/>
      <c r="CKB16" s="46"/>
      <c r="CKC16" s="46"/>
      <c r="CKD16" s="46"/>
      <c r="CKE16" s="46"/>
      <c r="CKF16" s="46"/>
      <c r="CKG16" s="46"/>
      <c r="CKH16" s="46"/>
      <c r="CKI16" s="46"/>
      <c r="CKJ16" s="46"/>
      <c r="CKK16" s="46"/>
      <c r="CKL16" s="46"/>
      <c r="CKM16" s="46"/>
      <c r="CKN16" s="46"/>
      <c r="CKO16" s="46"/>
      <c r="CKP16" s="46"/>
      <c r="CKQ16" s="46"/>
      <c r="CKR16" s="46"/>
      <c r="CKS16" s="46"/>
      <c r="CKT16" s="46"/>
      <c r="CKU16" s="46"/>
      <c r="CKV16" s="46"/>
      <c r="CKW16" s="46"/>
      <c r="CKX16" s="46"/>
      <c r="CKY16" s="46"/>
      <c r="CKZ16" s="46"/>
      <c r="CLA16" s="46"/>
      <c r="CLB16" s="46"/>
      <c r="CLC16" s="46"/>
      <c r="CLD16" s="46"/>
      <c r="CLE16" s="46"/>
      <c r="CLF16" s="46"/>
      <c r="CLG16" s="46"/>
      <c r="CLH16" s="46"/>
      <c r="CLI16" s="46"/>
      <c r="CLJ16" s="46"/>
      <c r="CLK16" s="46"/>
      <c r="CLL16" s="46"/>
      <c r="CLM16" s="46"/>
      <c r="CLN16" s="46"/>
      <c r="CLO16" s="46"/>
      <c r="CLP16" s="46"/>
      <c r="CLQ16" s="46"/>
      <c r="CLR16" s="46"/>
      <c r="CLS16" s="46"/>
      <c r="CLT16" s="46"/>
      <c r="CLU16" s="46"/>
      <c r="CLV16" s="46"/>
      <c r="CLW16" s="46"/>
      <c r="CLX16" s="46"/>
      <c r="CLY16" s="46"/>
      <c r="CLZ16" s="46"/>
      <c r="CMA16" s="46"/>
      <c r="CMB16" s="46"/>
      <c r="CMC16" s="46"/>
      <c r="CMD16" s="46"/>
      <c r="CME16" s="46"/>
      <c r="CMF16" s="46"/>
      <c r="CMG16" s="46"/>
      <c r="CMH16" s="46"/>
      <c r="CMI16" s="46"/>
      <c r="CMJ16" s="46"/>
      <c r="CMK16" s="46"/>
      <c r="CML16" s="46"/>
      <c r="CMM16" s="46"/>
      <c r="CMN16" s="46"/>
      <c r="CMO16" s="46"/>
      <c r="CMP16" s="46"/>
      <c r="CMQ16" s="46"/>
      <c r="CMR16" s="46"/>
      <c r="CMS16" s="46"/>
      <c r="CMT16" s="46"/>
      <c r="CMU16" s="46"/>
      <c r="CMV16" s="46"/>
      <c r="CMW16" s="46"/>
      <c r="CMX16" s="46"/>
      <c r="CMY16" s="46"/>
      <c r="CMZ16" s="46"/>
      <c r="CNA16" s="46"/>
      <c r="CNB16" s="46"/>
      <c r="CNC16" s="46"/>
      <c r="CND16" s="46"/>
      <c r="CNE16" s="46"/>
      <c r="CNF16" s="46"/>
      <c r="CNG16" s="46"/>
      <c r="CNH16" s="46"/>
      <c r="CNI16" s="46"/>
      <c r="CNJ16" s="46"/>
      <c r="CNK16" s="46"/>
      <c r="CNL16" s="46"/>
      <c r="CNM16" s="46"/>
      <c r="CNN16" s="46"/>
      <c r="CNO16" s="46"/>
      <c r="CNP16" s="46"/>
      <c r="CNQ16" s="46"/>
      <c r="CNR16" s="46"/>
      <c r="CNS16" s="46"/>
      <c r="CNT16" s="46"/>
      <c r="CNU16" s="46"/>
      <c r="CNV16" s="46"/>
      <c r="CNW16" s="46"/>
      <c r="CNX16" s="46"/>
      <c r="CNY16" s="46"/>
      <c r="CNZ16" s="46"/>
      <c r="COA16" s="46"/>
      <c r="COB16" s="46"/>
      <c r="COC16" s="46"/>
      <c r="COD16" s="46"/>
      <c r="COE16" s="46"/>
      <c r="COF16" s="46"/>
      <c r="COG16" s="46"/>
      <c r="COH16" s="46"/>
      <c r="COI16" s="46"/>
      <c r="COJ16" s="46"/>
      <c r="COK16" s="46"/>
      <c r="COL16" s="46"/>
      <c r="COM16" s="46"/>
      <c r="CON16" s="46"/>
      <c r="COO16" s="46"/>
      <c r="COP16" s="46"/>
      <c r="COQ16" s="46"/>
      <c r="COR16" s="46"/>
      <c r="COS16" s="46"/>
      <c r="COT16" s="46"/>
      <c r="COU16" s="46"/>
      <c r="COV16" s="46"/>
      <c r="COW16" s="46"/>
      <c r="COX16" s="46"/>
      <c r="COY16" s="46"/>
      <c r="COZ16" s="46"/>
      <c r="CPA16" s="46"/>
      <c r="CPB16" s="46"/>
      <c r="CPC16" s="46"/>
      <c r="CPD16" s="46"/>
      <c r="CPE16" s="46"/>
      <c r="CPF16" s="46"/>
      <c r="CPG16" s="46"/>
      <c r="CPH16" s="46"/>
      <c r="CPI16" s="46"/>
      <c r="CPJ16" s="46"/>
      <c r="CPK16" s="46"/>
      <c r="CPL16" s="46"/>
      <c r="CPM16" s="46"/>
      <c r="CPN16" s="46"/>
      <c r="CPO16" s="46"/>
      <c r="CPP16" s="46"/>
      <c r="CPQ16" s="46"/>
      <c r="CPR16" s="46"/>
      <c r="CPS16" s="46"/>
      <c r="CPT16" s="46"/>
      <c r="CPU16" s="46"/>
      <c r="CPV16" s="46"/>
      <c r="CPW16" s="46"/>
      <c r="CPX16" s="46"/>
      <c r="CPY16" s="46"/>
      <c r="CPZ16" s="46"/>
      <c r="CQA16" s="46"/>
      <c r="CQB16" s="46"/>
      <c r="CQC16" s="46"/>
      <c r="CQD16" s="46"/>
      <c r="CQE16" s="46"/>
      <c r="CQF16" s="46"/>
      <c r="CQG16" s="46"/>
      <c r="CQH16" s="46"/>
      <c r="CQI16" s="46"/>
      <c r="CQJ16" s="46"/>
      <c r="CQK16" s="46"/>
      <c r="CQL16" s="46"/>
      <c r="CQM16" s="46"/>
      <c r="CQN16" s="46"/>
      <c r="CQO16" s="46"/>
      <c r="CQP16" s="46"/>
      <c r="CQQ16" s="46"/>
      <c r="CQR16" s="46"/>
      <c r="CQS16" s="46"/>
      <c r="CQT16" s="46"/>
      <c r="CQU16" s="46"/>
      <c r="CQV16" s="46"/>
      <c r="CQW16" s="46"/>
      <c r="CQX16" s="46"/>
      <c r="CQY16" s="46"/>
      <c r="CQZ16" s="46"/>
      <c r="CRA16" s="46"/>
      <c r="CRB16" s="46"/>
      <c r="CRC16" s="46"/>
      <c r="CRD16" s="46"/>
      <c r="CRE16" s="46"/>
      <c r="CRF16" s="46"/>
      <c r="CRG16" s="46"/>
      <c r="CRH16" s="46"/>
      <c r="CRI16" s="46"/>
      <c r="CRJ16" s="46"/>
      <c r="CRK16" s="46"/>
      <c r="CRL16" s="46"/>
      <c r="CRM16" s="46"/>
      <c r="CRN16" s="46"/>
      <c r="CRO16" s="46"/>
      <c r="CRP16" s="46"/>
      <c r="CRQ16" s="46"/>
      <c r="CRR16" s="46"/>
      <c r="CRS16" s="46"/>
      <c r="CRT16" s="46"/>
      <c r="CRU16" s="46"/>
      <c r="CRV16" s="46"/>
      <c r="CRW16" s="46"/>
      <c r="CRX16" s="46"/>
      <c r="CRY16" s="46"/>
      <c r="CRZ16" s="46"/>
      <c r="CSA16" s="46"/>
      <c r="CSB16" s="46"/>
      <c r="CSC16" s="46"/>
      <c r="CSD16" s="46"/>
      <c r="CSE16" s="46"/>
      <c r="CSF16" s="46"/>
      <c r="CSG16" s="46"/>
      <c r="CSH16" s="46"/>
      <c r="CSI16" s="46"/>
      <c r="CSJ16" s="46"/>
      <c r="CSK16" s="46"/>
      <c r="CSL16" s="46"/>
      <c r="CSM16" s="46"/>
      <c r="CSN16" s="46"/>
      <c r="CSO16" s="46"/>
      <c r="CSP16" s="46"/>
      <c r="CSQ16" s="46"/>
      <c r="CSR16" s="46"/>
      <c r="CSS16" s="46"/>
      <c r="CST16" s="46"/>
      <c r="CSU16" s="46"/>
      <c r="CSV16" s="46"/>
      <c r="CSW16" s="46"/>
      <c r="CSX16" s="46"/>
      <c r="CSY16" s="46"/>
      <c r="CSZ16" s="46"/>
      <c r="CTA16" s="46"/>
      <c r="CTB16" s="46"/>
      <c r="CTC16" s="46"/>
      <c r="CTD16" s="46"/>
      <c r="CTE16" s="46"/>
      <c r="CTF16" s="46"/>
      <c r="CTG16" s="46"/>
      <c r="CTH16" s="46"/>
      <c r="CTI16" s="46"/>
      <c r="CTJ16" s="46"/>
      <c r="CTK16" s="46"/>
      <c r="CTL16" s="46"/>
      <c r="CTM16" s="46"/>
      <c r="CTN16" s="46"/>
      <c r="CTO16" s="46"/>
      <c r="CTP16" s="46"/>
      <c r="CTQ16" s="46"/>
      <c r="CTR16" s="46"/>
      <c r="CTS16" s="46"/>
      <c r="CTT16" s="46"/>
      <c r="CTU16" s="46"/>
      <c r="CTV16" s="46"/>
      <c r="CTW16" s="46"/>
      <c r="CTX16" s="46"/>
      <c r="CTY16" s="46"/>
      <c r="CTZ16" s="46"/>
      <c r="CUA16" s="46"/>
      <c r="CUB16" s="46"/>
      <c r="CUC16" s="46"/>
      <c r="CUD16" s="46"/>
      <c r="CUE16" s="46"/>
      <c r="CUF16" s="46"/>
      <c r="CUG16" s="46"/>
      <c r="CUH16" s="46"/>
      <c r="CUI16" s="46"/>
      <c r="CUJ16" s="46"/>
      <c r="CUK16" s="46"/>
      <c r="CUL16" s="46"/>
      <c r="CUM16" s="46"/>
      <c r="CUN16" s="46"/>
      <c r="CUO16" s="46"/>
      <c r="CUP16" s="46"/>
      <c r="CUQ16" s="46"/>
      <c r="CUR16" s="46"/>
      <c r="CUS16" s="46"/>
      <c r="CUT16" s="46"/>
      <c r="CUU16" s="46"/>
      <c r="CUV16" s="46"/>
      <c r="CUW16" s="46"/>
      <c r="CUX16" s="46"/>
      <c r="CUY16" s="46"/>
      <c r="CUZ16" s="46"/>
      <c r="CVA16" s="46"/>
      <c r="CVB16" s="46"/>
      <c r="CVC16" s="46"/>
      <c r="CVD16" s="46"/>
      <c r="CVE16" s="46"/>
      <c r="CVF16" s="46"/>
      <c r="CVG16" s="46"/>
      <c r="CVH16" s="46"/>
      <c r="CVI16" s="46"/>
      <c r="CVJ16" s="46"/>
      <c r="CVK16" s="46"/>
      <c r="CVL16" s="46"/>
      <c r="CVM16" s="46"/>
      <c r="CVN16" s="46"/>
      <c r="CVO16" s="46"/>
      <c r="CVP16" s="46"/>
      <c r="CVQ16" s="46"/>
      <c r="CVR16" s="46"/>
      <c r="CVS16" s="46"/>
      <c r="CVT16" s="46"/>
      <c r="CVU16" s="46"/>
      <c r="CVV16" s="46"/>
      <c r="CVW16" s="46"/>
      <c r="CVX16" s="46"/>
      <c r="CVY16" s="46"/>
      <c r="CVZ16" s="46"/>
      <c r="CWA16" s="46"/>
      <c r="CWB16" s="46"/>
      <c r="CWC16" s="46"/>
      <c r="CWD16" s="46"/>
      <c r="CWE16" s="46"/>
      <c r="CWF16" s="46"/>
      <c r="CWG16" s="46"/>
      <c r="CWH16" s="46"/>
      <c r="CWI16" s="46"/>
      <c r="CWJ16" s="46"/>
      <c r="CWK16" s="46"/>
      <c r="CWL16" s="46"/>
      <c r="CWM16" s="46"/>
      <c r="CWN16" s="46"/>
      <c r="CWO16" s="46"/>
      <c r="CWP16" s="46"/>
      <c r="CWQ16" s="46"/>
      <c r="CWR16" s="46"/>
      <c r="CWS16" s="46"/>
      <c r="CWT16" s="46"/>
      <c r="CWU16" s="46"/>
      <c r="CWV16" s="46"/>
      <c r="CWW16" s="46"/>
      <c r="CWX16" s="46"/>
      <c r="CWY16" s="46"/>
      <c r="CWZ16" s="46"/>
      <c r="CXA16" s="46"/>
      <c r="CXB16" s="46"/>
      <c r="CXC16" s="46"/>
      <c r="CXD16" s="46"/>
      <c r="CXE16" s="46"/>
      <c r="CXF16" s="46"/>
      <c r="CXG16" s="46"/>
      <c r="CXH16" s="46"/>
      <c r="CXI16" s="46"/>
      <c r="CXJ16" s="46"/>
      <c r="CXK16" s="46"/>
      <c r="CXL16" s="46"/>
      <c r="CXM16" s="46"/>
      <c r="CXN16" s="46"/>
      <c r="CXO16" s="46"/>
      <c r="CXP16" s="46"/>
      <c r="CXQ16" s="46"/>
      <c r="CXR16" s="46"/>
      <c r="CXS16" s="46"/>
      <c r="CXT16" s="46"/>
      <c r="CXU16" s="46"/>
      <c r="CXV16" s="46"/>
      <c r="CXW16" s="46"/>
      <c r="CXX16" s="46"/>
      <c r="CXY16" s="46"/>
      <c r="CXZ16" s="46"/>
      <c r="CYA16" s="46"/>
      <c r="CYB16" s="46"/>
      <c r="CYC16" s="46"/>
      <c r="CYD16" s="46"/>
      <c r="CYE16" s="46"/>
      <c r="CYF16" s="46"/>
      <c r="CYG16" s="46"/>
      <c r="CYH16" s="46"/>
      <c r="CYI16" s="46"/>
      <c r="CYJ16" s="46"/>
      <c r="CYK16" s="46"/>
      <c r="CYL16" s="46"/>
      <c r="CYM16" s="46"/>
      <c r="CYN16" s="46"/>
      <c r="CYO16" s="46"/>
      <c r="CYP16" s="46"/>
      <c r="CYQ16" s="46"/>
      <c r="CYR16" s="46"/>
      <c r="CYS16" s="46"/>
      <c r="CYT16" s="46"/>
      <c r="CYU16" s="46"/>
      <c r="CYV16" s="46"/>
      <c r="CYW16" s="46"/>
      <c r="CYX16" s="46"/>
      <c r="CYY16" s="46"/>
      <c r="CYZ16" s="46"/>
      <c r="CZA16" s="46"/>
      <c r="CZB16" s="46"/>
      <c r="CZC16" s="46"/>
      <c r="CZD16" s="46"/>
      <c r="CZE16" s="46"/>
      <c r="CZF16" s="46"/>
      <c r="CZG16" s="46"/>
      <c r="CZH16" s="46"/>
      <c r="CZI16" s="46"/>
      <c r="CZJ16" s="46"/>
      <c r="CZK16" s="46"/>
      <c r="CZL16" s="46"/>
      <c r="CZM16" s="46"/>
      <c r="CZN16" s="46"/>
      <c r="CZO16" s="46"/>
      <c r="CZP16" s="46"/>
      <c r="CZQ16" s="46"/>
      <c r="CZR16" s="46"/>
      <c r="CZS16" s="46"/>
      <c r="CZT16" s="46"/>
      <c r="CZU16" s="46"/>
      <c r="CZV16" s="46"/>
      <c r="CZW16" s="46"/>
      <c r="CZX16" s="46"/>
      <c r="CZY16" s="46"/>
      <c r="CZZ16" s="46"/>
      <c r="DAA16" s="46"/>
      <c r="DAB16" s="46"/>
      <c r="DAC16" s="46"/>
      <c r="DAD16" s="46"/>
      <c r="DAE16" s="46"/>
      <c r="DAF16" s="46"/>
      <c r="DAG16" s="46"/>
      <c r="DAH16" s="46"/>
      <c r="DAI16" s="46"/>
      <c r="DAJ16" s="46"/>
      <c r="DAK16" s="46"/>
      <c r="DAL16" s="46"/>
      <c r="DAM16" s="46"/>
      <c r="DAN16" s="46"/>
      <c r="DAO16" s="46"/>
      <c r="DAP16" s="46"/>
      <c r="DAQ16" s="46"/>
      <c r="DAR16" s="46"/>
      <c r="DAS16" s="46"/>
      <c r="DAT16" s="46"/>
      <c r="DAU16" s="46"/>
      <c r="DAV16" s="46"/>
      <c r="DAW16" s="46"/>
      <c r="DAX16" s="46"/>
      <c r="DAY16" s="46"/>
      <c r="DAZ16" s="46"/>
      <c r="DBA16" s="46"/>
      <c r="DBB16" s="46"/>
      <c r="DBC16" s="46"/>
      <c r="DBD16" s="46"/>
      <c r="DBE16" s="46"/>
      <c r="DBF16" s="46"/>
      <c r="DBG16" s="46"/>
      <c r="DBH16" s="46"/>
      <c r="DBI16" s="46"/>
      <c r="DBJ16" s="46"/>
      <c r="DBK16" s="46"/>
      <c r="DBL16" s="46"/>
      <c r="DBM16" s="46"/>
      <c r="DBN16" s="46"/>
      <c r="DBO16" s="46"/>
      <c r="DBP16" s="46"/>
      <c r="DBQ16" s="46"/>
      <c r="DBR16" s="46"/>
      <c r="DBS16" s="46"/>
      <c r="DBT16" s="46"/>
      <c r="DBU16" s="46"/>
      <c r="DBV16" s="46"/>
      <c r="DBW16" s="46"/>
      <c r="DBX16" s="46"/>
      <c r="DBY16" s="46"/>
      <c r="DBZ16" s="46"/>
      <c r="DCA16" s="46"/>
      <c r="DCB16" s="46"/>
      <c r="DCC16" s="46"/>
      <c r="DCD16" s="46"/>
      <c r="DCE16" s="46"/>
      <c r="DCF16" s="46"/>
      <c r="DCG16" s="46"/>
      <c r="DCH16" s="46"/>
      <c r="DCI16" s="46"/>
      <c r="DCJ16" s="46"/>
      <c r="DCK16" s="46"/>
      <c r="DCL16" s="46"/>
      <c r="DCM16" s="46"/>
      <c r="DCN16" s="46"/>
      <c r="DCO16" s="46"/>
      <c r="DCP16" s="46"/>
      <c r="DCQ16" s="46"/>
      <c r="DCR16" s="46"/>
      <c r="DCS16" s="46"/>
      <c r="DCT16" s="46"/>
      <c r="DCU16" s="46"/>
      <c r="DCV16" s="46"/>
      <c r="DCW16" s="46"/>
      <c r="DCX16" s="46"/>
      <c r="DCY16" s="46"/>
      <c r="DCZ16" s="46"/>
      <c r="DDA16" s="46"/>
      <c r="DDB16" s="46"/>
      <c r="DDC16" s="46"/>
      <c r="DDD16" s="46"/>
      <c r="DDE16" s="46"/>
      <c r="DDF16" s="46"/>
      <c r="DDG16" s="46"/>
      <c r="DDH16" s="46"/>
      <c r="DDI16" s="46"/>
      <c r="DDJ16" s="46"/>
      <c r="DDK16" s="46"/>
      <c r="DDL16" s="46"/>
      <c r="DDM16" s="46"/>
      <c r="DDN16" s="46"/>
      <c r="DDO16" s="46"/>
      <c r="DDP16" s="46"/>
      <c r="DDQ16" s="46"/>
      <c r="DDR16" s="46"/>
      <c r="DDS16" s="46"/>
      <c r="DDT16" s="46"/>
      <c r="DDU16" s="46"/>
      <c r="DDV16" s="46"/>
      <c r="DDW16" s="46"/>
      <c r="DDX16" s="46"/>
      <c r="DDY16" s="46"/>
      <c r="DDZ16" s="46"/>
      <c r="DEA16" s="46"/>
      <c r="DEB16" s="46"/>
      <c r="DEC16" s="46"/>
      <c r="DED16" s="46"/>
      <c r="DEE16" s="46"/>
      <c r="DEF16" s="46"/>
      <c r="DEG16" s="46"/>
      <c r="DEH16" s="46"/>
      <c r="DEI16" s="46"/>
      <c r="DEJ16" s="46"/>
      <c r="DEK16" s="46"/>
      <c r="DEL16" s="46"/>
      <c r="DEM16" s="46"/>
      <c r="DEN16" s="46"/>
      <c r="DEO16" s="46"/>
      <c r="DEP16" s="46"/>
      <c r="DEQ16" s="46"/>
      <c r="DER16" s="46"/>
      <c r="DES16" s="46"/>
      <c r="DET16" s="46"/>
      <c r="DEU16" s="46"/>
      <c r="DEV16" s="46"/>
      <c r="DEW16" s="46"/>
      <c r="DEX16" s="46"/>
      <c r="DEY16" s="46"/>
      <c r="DEZ16" s="46"/>
      <c r="DFA16" s="46"/>
      <c r="DFB16" s="46"/>
      <c r="DFC16" s="46"/>
      <c r="DFD16" s="46"/>
      <c r="DFE16" s="46"/>
      <c r="DFF16" s="46"/>
      <c r="DFG16" s="46"/>
      <c r="DFH16" s="46"/>
      <c r="DFI16" s="46"/>
      <c r="DFJ16" s="46"/>
      <c r="DFK16" s="46"/>
      <c r="DFL16" s="46"/>
      <c r="DFM16" s="46"/>
      <c r="DFN16" s="46"/>
      <c r="DFO16" s="46"/>
      <c r="DFP16" s="46"/>
      <c r="DFQ16" s="46"/>
      <c r="DFR16" s="46"/>
      <c r="DFS16" s="46"/>
      <c r="DFT16" s="46"/>
      <c r="DFU16" s="46"/>
      <c r="DFV16" s="46"/>
      <c r="DFW16" s="46"/>
      <c r="DFX16" s="46"/>
      <c r="DFY16" s="46"/>
      <c r="DFZ16" s="46"/>
      <c r="DGA16" s="46"/>
      <c r="DGB16" s="46"/>
      <c r="DGC16" s="46"/>
      <c r="DGD16" s="46"/>
      <c r="DGE16" s="46"/>
      <c r="DGF16" s="46"/>
      <c r="DGG16" s="46"/>
      <c r="DGH16" s="46"/>
      <c r="DGI16" s="46"/>
      <c r="DGJ16" s="46"/>
      <c r="DGK16" s="46"/>
      <c r="DGL16" s="46"/>
      <c r="DGM16" s="46"/>
      <c r="DGN16" s="46"/>
      <c r="DGO16" s="46"/>
      <c r="DGP16" s="46"/>
      <c r="DGQ16" s="46"/>
      <c r="DGR16" s="46"/>
      <c r="DGS16" s="46"/>
      <c r="DGT16" s="46"/>
      <c r="DGU16" s="46"/>
      <c r="DGV16" s="46"/>
      <c r="DGW16" s="46"/>
      <c r="DGX16" s="46"/>
      <c r="DGY16" s="46"/>
      <c r="DGZ16" s="46"/>
      <c r="DHA16" s="46"/>
      <c r="DHB16" s="46"/>
      <c r="DHC16" s="46"/>
      <c r="DHD16" s="46"/>
      <c r="DHE16" s="46"/>
      <c r="DHF16" s="46"/>
      <c r="DHG16" s="46"/>
      <c r="DHH16" s="46"/>
      <c r="DHI16" s="46"/>
      <c r="DHJ16" s="46"/>
      <c r="DHK16" s="46"/>
      <c r="DHL16" s="46"/>
      <c r="DHM16" s="46"/>
      <c r="DHN16" s="46"/>
      <c r="DHO16" s="46"/>
      <c r="DHP16" s="46"/>
      <c r="DHQ16" s="46"/>
      <c r="DHR16" s="46"/>
      <c r="DHS16" s="46"/>
      <c r="DHT16" s="46"/>
      <c r="DHU16" s="46"/>
      <c r="DHV16" s="46"/>
      <c r="DHW16" s="46"/>
      <c r="DHX16" s="46"/>
      <c r="DHY16" s="46"/>
      <c r="DHZ16" s="46"/>
      <c r="DIA16" s="46"/>
      <c r="DIB16" s="46"/>
      <c r="DIC16" s="46"/>
      <c r="DID16" s="46"/>
      <c r="DIE16" s="46"/>
      <c r="DIF16" s="46"/>
      <c r="DIG16" s="46"/>
      <c r="DIH16" s="46"/>
      <c r="DII16" s="46"/>
      <c r="DIJ16" s="46"/>
      <c r="DIK16" s="46"/>
      <c r="DIL16" s="46"/>
      <c r="DIM16" s="46"/>
      <c r="DIN16" s="46"/>
      <c r="DIO16" s="46"/>
      <c r="DIP16" s="46"/>
      <c r="DIQ16" s="46"/>
      <c r="DIR16" s="46"/>
      <c r="DIS16" s="46"/>
      <c r="DIT16" s="46"/>
      <c r="DIU16" s="46"/>
      <c r="DIV16" s="46"/>
      <c r="DIW16" s="46"/>
      <c r="DIX16" s="46"/>
      <c r="DIY16" s="46"/>
      <c r="DIZ16" s="46"/>
      <c r="DJA16" s="46"/>
      <c r="DJB16" s="46"/>
      <c r="DJC16" s="46"/>
      <c r="DJD16" s="46"/>
      <c r="DJE16" s="46"/>
      <c r="DJF16" s="46"/>
      <c r="DJG16" s="46"/>
      <c r="DJH16" s="46"/>
      <c r="DJI16" s="46"/>
      <c r="DJJ16" s="46"/>
      <c r="DJK16" s="46"/>
      <c r="DJL16" s="46"/>
      <c r="DJM16" s="46"/>
      <c r="DJN16" s="46"/>
      <c r="DJO16" s="46"/>
      <c r="DJP16" s="46"/>
      <c r="DJQ16" s="46"/>
      <c r="DJR16" s="46"/>
      <c r="DJS16" s="46"/>
      <c r="DJT16" s="46"/>
      <c r="DJU16" s="46"/>
      <c r="DJV16" s="46"/>
      <c r="DJW16" s="46"/>
      <c r="DJX16" s="46"/>
      <c r="DJY16" s="46"/>
      <c r="DJZ16" s="46"/>
      <c r="DKA16" s="46"/>
      <c r="DKB16" s="46"/>
      <c r="DKC16" s="46"/>
      <c r="DKD16" s="46"/>
      <c r="DKE16" s="46"/>
      <c r="DKF16" s="46"/>
      <c r="DKG16" s="46"/>
      <c r="DKH16" s="46"/>
      <c r="DKI16" s="46"/>
      <c r="DKJ16" s="46"/>
      <c r="DKK16" s="46"/>
      <c r="DKL16" s="46"/>
      <c r="DKM16" s="46"/>
      <c r="DKN16" s="46"/>
      <c r="DKO16" s="46"/>
      <c r="DKP16" s="46"/>
      <c r="DKQ16" s="46"/>
      <c r="DKR16" s="46"/>
      <c r="DKS16" s="46"/>
      <c r="DKT16" s="46"/>
      <c r="DKU16" s="46"/>
      <c r="DKV16" s="46"/>
      <c r="DKW16" s="46"/>
      <c r="DKX16" s="46"/>
      <c r="DKY16" s="46"/>
      <c r="DKZ16" s="46"/>
      <c r="DLA16" s="46"/>
      <c r="DLB16" s="46"/>
      <c r="DLC16" s="46"/>
      <c r="DLD16" s="46"/>
      <c r="DLE16" s="46"/>
      <c r="DLF16" s="46"/>
      <c r="DLG16" s="46"/>
      <c r="DLH16" s="46"/>
      <c r="DLI16" s="46"/>
      <c r="DLJ16" s="46"/>
      <c r="DLK16" s="46"/>
      <c r="DLL16" s="46"/>
      <c r="DLM16" s="46"/>
      <c r="DLN16" s="46"/>
      <c r="DLO16" s="46"/>
      <c r="DLP16" s="46"/>
      <c r="DLQ16" s="46"/>
      <c r="DLR16" s="46"/>
      <c r="DLS16" s="46"/>
      <c r="DLT16" s="46"/>
      <c r="DLU16" s="46"/>
      <c r="DLV16" s="46"/>
      <c r="DLW16" s="46"/>
      <c r="DLX16" s="46"/>
      <c r="DLY16" s="46"/>
      <c r="DLZ16" s="46"/>
      <c r="DMA16" s="46"/>
      <c r="DMB16" s="46"/>
      <c r="DMC16" s="46"/>
      <c r="DMD16" s="46"/>
      <c r="DME16" s="46"/>
      <c r="DMF16" s="46"/>
      <c r="DMG16" s="46"/>
      <c r="DMH16" s="46"/>
      <c r="DMI16" s="46"/>
      <c r="DMJ16" s="46"/>
      <c r="DMK16" s="46"/>
      <c r="DML16" s="46"/>
      <c r="DMM16" s="46"/>
      <c r="DMN16" s="46"/>
      <c r="DMO16" s="46"/>
      <c r="DMP16" s="46"/>
      <c r="DMQ16" s="46"/>
      <c r="DMR16" s="46"/>
      <c r="DMS16" s="46"/>
      <c r="DMT16" s="46"/>
      <c r="DMU16" s="46"/>
      <c r="DMV16" s="46"/>
      <c r="DMW16" s="46"/>
      <c r="DMX16" s="46"/>
      <c r="DMY16" s="46"/>
      <c r="DMZ16" s="46"/>
      <c r="DNA16" s="46"/>
      <c r="DNB16" s="46"/>
      <c r="DNC16" s="46"/>
      <c r="DND16" s="46"/>
      <c r="DNE16" s="46"/>
      <c r="DNF16" s="46"/>
      <c r="DNG16" s="46"/>
      <c r="DNH16" s="46"/>
      <c r="DNI16" s="46"/>
      <c r="DNJ16" s="46"/>
      <c r="DNK16" s="46"/>
      <c r="DNL16" s="46"/>
      <c r="DNM16" s="46"/>
      <c r="DNN16" s="46"/>
      <c r="DNO16" s="46"/>
      <c r="DNP16" s="46"/>
      <c r="DNQ16" s="46"/>
      <c r="DNR16" s="46"/>
      <c r="DNS16" s="46"/>
      <c r="DNT16" s="46"/>
      <c r="DNU16" s="46"/>
      <c r="DNV16" s="46"/>
      <c r="DNW16" s="46"/>
      <c r="DNX16" s="46"/>
      <c r="DNY16" s="46"/>
      <c r="DNZ16" s="46"/>
      <c r="DOA16" s="46"/>
      <c r="DOB16" s="46"/>
      <c r="DOC16" s="46"/>
      <c r="DOD16" s="46"/>
      <c r="DOE16" s="46"/>
      <c r="DOF16" s="46"/>
      <c r="DOG16" s="46"/>
      <c r="DOH16" s="46"/>
      <c r="DOI16" s="46"/>
      <c r="DOJ16" s="46"/>
      <c r="DOK16" s="46"/>
      <c r="DOL16" s="46"/>
      <c r="DOM16" s="46"/>
      <c r="DON16" s="46"/>
      <c r="DOO16" s="46"/>
      <c r="DOP16" s="46"/>
      <c r="DOQ16" s="46"/>
      <c r="DOR16" s="46"/>
      <c r="DOS16" s="46"/>
      <c r="DOT16" s="46"/>
      <c r="DOU16" s="46"/>
      <c r="DOV16" s="46"/>
      <c r="DOW16" s="46"/>
      <c r="DOX16" s="46"/>
      <c r="DOY16" s="46"/>
      <c r="DOZ16" s="46"/>
      <c r="DPA16" s="46"/>
      <c r="DPB16" s="46"/>
      <c r="DPC16" s="46"/>
      <c r="DPD16" s="46"/>
      <c r="DPE16" s="46"/>
      <c r="DPF16" s="46"/>
      <c r="DPG16" s="46"/>
      <c r="DPH16" s="46"/>
      <c r="DPI16" s="46"/>
      <c r="DPJ16" s="46"/>
      <c r="DPK16" s="46"/>
      <c r="DPL16" s="46"/>
      <c r="DPM16" s="46"/>
      <c r="DPN16" s="46"/>
      <c r="DPO16" s="46"/>
      <c r="DPP16" s="46"/>
      <c r="DPQ16" s="46"/>
      <c r="DPR16" s="46"/>
      <c r="DPS16" s="46"/>
      <c r="DPT16" s="46"/>
      <c r="DPU16" s="46"/>
      <c r="DPV16" s="46"/>
      <c r="DPW16" s="46"/>
      <c r="DPX16" s="46"/>
      <c r="DPY16" s="46"/>
      <c r="DPZ16" s="46"/>
      <c r="DQA16" s="46"/>
      <c r="DQB16" s="46"/>
      <c r="DQC16" s="46"/>
      <c r="DQD16" s="46"/>
      <c r="DQE16" s="46"/>
      <c r="DQF16" s="46"/>
      <c r="DQG16" s="46"/>
      <c r="DQH16" s="46"/>
      <c r="DQI16" s="46"/>
      <c r="DQJ16" s="46"/>
      <c r="DQK16" s="46"/>
      <c r="DQL16" s="46"/>
      <c r="DQM16" s="46"/>
      <c r="DQN16" s="46"/>
      <c r="DQO16" s="46"/>
      <c r="DQP16" s="46"/>
      <c r="DQQ16" s="46"/>
      <c r="DQR16" s="46"/>
      <c r="DQS16" s="46"/>
      <c r="DQT16" s="46"/>
      <c r="DQU16" s="46"/>
      <c r="DQV16" s="46"/>
      <c r="DQW16" s="46"/>
      <c r="DQX16" s="46"/>
      <c r="DQY16" s="46"/>
      <c r="DQZ16" s="46"/>
      <c r="DRA16" s="46"/>
      <c r="DRB16" s="46"/>
      <c r="DRC16" s="46"/>
      <c r="DRD16" s="46"/>
      <c r="DRE16" s="46"/>
      <c r="DRF16" s="46"/>
      <c r="DRG16" s="46"/>
      <c r="DRH16" s="46"/>
      <c r="DRI16" s="46"/>
      <c r="DRJ16" s="46"/>
      <c r="DRK16" s="46"/>
      <c r="DRL16" s="46"/>
      <c r="DRM16" s="46"/>
      <c r="DRN16" s="46"/>
      <c r="DRO16" s="46"/>
      <c r="DRP16" s="46"/>
      <c r="DRQ16" s="46"/>
      <c r="DRR16" s="46"/>
      <c r="DRS16" s="46"/>
      <c r="DRT16" s="46"/>
      <c r="DRU16" s="46"/>
      <c r="DRV16" s="46"/>
      <c r="DRW16" s="46"/>
      <c r="DRX16" s="46"/>
      <c r="DRY16" s="46"/>
      <c r="DRZ16" s="46"/>
      <c r="DSA16" s="46"/>
      <c r="DSB16" s="46"/>
      <c r="DSC16" s="46"/>
      <c r="DSD16" s="46"/>
      <c r="DSE16" s="46"/>
      <c r="DSF16" s="46"/>
      <c r="DSG16" s="46"/>
      <c r="DSH16" s="46"/>
      <c r="DSI16" s="46"/>
      <c r="DSJ16" s="46"/>
      <c r="DSK16" s="46"/>
      <c r="DSL16" s="46"/>
      <c r="DSM16" s="46"/>
      <c r="DSN16" s="46"/>
      <c r="DSO16" s="46"/>
      <c r="DSP16" s="46"/>
      <c r="DSQ16" s="46"/>
      <c r="DSR16" s="46"/>
      <c r="DSS16" s="46"/>
      <c r="DST16" s="46"/>
      <c r="DSU16" s="46"/>
      <c r="DSV16" s="46"/>
      <c r="DSW16" s="46"/>
      <c r="DSX16" s="46"/>
      <c r="DSY16" s="46"/>
      <c r="DSZ16" s="46"/>
      <c r="DTA16" s="46"/>
      <c r="DTB16" s="46"/>
      <c r="DTC16" s="46"/>
      <c r="DTD16" s="46"/>
      <c r="DTE16" s="46"/>
      <c r="DTF16" s="46"/>
      <c r="DTG16" s="46"/>
      <c r="DTH16" s="46"/>
      <c r="DTI16" s="46"/>
      <c r="DTJ16" s="46"/>
      <c r="DTK16" s="46"/>
      <c r="DTL16" s="46"/>
      <c r="DTM16" s="46"/>
      <c r="DTN16" s="46"/>
      <c r="DTO16" s="46"/>
      <c r="DTP16" s="46"/>
      <c r="DTQ16" s="46"/>
      <c r="DTR16" s="46"/>
      <c r="DTS16" s="46"/>
      <c r="DTT16" s="46"/>
      <c r="DTU16" s="46"/>
      <c r="DTV16" s="46"/>
      <c r="DTW16" s="46"/>
      <c r="DTX16" s="46"/>
      <c r="DTY16" s="46"/>
      <c r="DTZ16" s="46"/>
      <c r="DUA16" s="46"/>
      <c r="DUB16" s="46"/>
      <c r="DUC16" s="46"/>
      <c r="DUD16" s="46"/>
      <c r="DUE16" s="46"/>
      <c r="DUF16" s="46"/>
      <c r="DUG16" s="46"/>
      <c r="DUH16" s="46"/>
      <c r="DUI16" s="46"/>
      <c r="DUJ16" s="46"/>
      <c r="DUK16" s="46"/>
      <c r="DUL16" s="46"/>
      <c r="DUM16" s="46"/>
      <c r="DUN16" s="46"/>
      <c r="DUO16" s="46"/>
      <c r="DUP16" s="46"/>
      <c r="DUQ16" s="46"/>
      <c r="DUR16" s="46"/>
      <c r="DUS16" s="46"/>
      <c r="DUT16" s="46"/>
      <c r="DUU16" s="46"/>
      <c r="DUV16" s="46"/>
      <c r="DUW16" s="46"/>
      <c r="DUX16" s="46"/>
      <c r="DUY16" s="46"/>
      <c r="DUZ16" s="46"/>
      <c r="DVA16" s="46"/>
      <c r="DVB16" s="46"/>
      <c r="DVC16" s="46"/>
      <c r="DVD16" s="46"/>
      <c r="DVE16" s="46"/>
      <c r="DVF16" s="46"/>
      <c r="DVG16" s="46"/>
      <c r="DVH16" s="46"/>
      <c r="DVI16" s="46"/>
      <c r="DVJ16" s="46"/>
      <c r="DVK16" s="46"/>
      <c r="DVL16" s="46"/>
      <c r="DVM16" s="46"/>
      <c r="DVN16" s="46"/>
      <c r="DVO16" s="46"/>
      <c r="DVP16" s="46"/>
      <c r="DVQ16" s="46"/>
      <c r="DVR16" s="46"/>
      <c r="DVS16" s="46"/>
      <c r="DVT16" s="46"/>
      <c r="DVU16" s="46"/>
      <c r="DVV16" s="46"/>
      <c r="DVW16" s="46"/>
      <c r="DVX16" s="46"/>
      <c r="DVY16" s="46"/>
      <c r="DVZ16" s="46"/>
      <c r="DWA16" s="46"/>
      <c r="DWB16" s="46"/>
      <c r="DWC16" s="46"/>
      <c r="DWD16" s="46"/>
      <c r="DWE16" s="46"/>
      <c r="DWF16" s="46"/>
      <c r="DWG16" s="46"/>
      <c r="DWH16" s="46"/>
      <c r="DWI16" s="46"/>
      <c r="DWJ16" s="46"/>
      <c r="DWK16" s="46"/>
      <c r="DWL16" s="46"/>
      <c r="DWM16" s="46"/>
      <c r="DWN16" s="46"/>
      <c r="DWO16" s="46"/>
      <c r="DWP16" s="46"/>
      <c r="DWQ16" s="46"/>
      <c r="DWR16" s="46"/>
      <c r="DWS16" s="46"/>
      <c r="DWT16" s="46"/>
      <c r="DWU16" s="46"/>
      <c r="DWV16" s="46"/>
      <c r="DWW16" s="46"/>
      <c r="DWX16" s="46"/>
      <c r="DWY16" s="46"/>
      <c r="DWZ16" s="46"/>
      <c r="DXA16" s="46"/>
      <c r="DXB16" s="46"/>
      <c r="DXC16" s="46"/>
      <c r="DXD16" s="46"/>
      <c r="DXE16" s="46"/>
      <c r="DXF16" s="46"/>
      <c r="DXG16" s="46"/>
      <c r="DXH16" s="46"/>
      <c r="DXI16" s="46"/>
      <c r="DXJ16" s="46"/>
      <c r="DXK16" s="46"/>
      <c r="DXL16" s="46"/>
      <c r="DXM16" s="46"/>
      <c r="DXN16" s="46"/>
      <c r="DXO16" s="46"/>
      <c r="DXP16" s="46"/>
      <c r="DXQ16" s="46"/>
      <c r="DXR16" s="46"/>
      <c r="DXS16" s="46"/>
      <c r="DXT16" s="46"/>
      <c r="DXU16" s="46"/>
      <c r="DXV16" s="46"/>
      <c r="DXW16" s="46"/>
      <c r="DXX16" s="46"/>
      <c r="DXY16" s="46"/>
      <c r="DXZ16" s="46"/>
      <c r="DYA16" s="46"/>
      <c r="DYB16" s="46"/>
      <c r="DYC16" s="46"/>
      <c r="DYD16" s="46"/>
      <c r="DYE16" s="46"/>
      <c r="DYF16" s="46"/>
      <c r="DYG16" s="46"/>
      <c r="DYH16" s="46"/>
      <c r="DYI16" s="46"/>
      <c r="DYJ16" s="46"/>
      <c r="DYK16" s="46"/>
      <c r="DYL16" s="46"/>
      <c r="DYM16" s="46"/>
      <c r="DYN16" s="46"/>
      <c r="DYO16" s="46"/>
      <c r="DYP16" s="46"/>
      <c r="DYQ16" s="46"/>
      <c r="DYR16" s="46"/>
      <c r="DYS16" s="46"/>
      <c r="DYT16" s="46"/>
      <c r="DYU16" s="46"/>
      <c r="DYV16" s="46"/>
      <c r="DYW16" s="46"/>
      <c r="DYX16" s="46"/>
      <c r="DYY16" s="46"/>
      <c r="DYZ16" s="46"/>
      <c r="DZA16" s="46"/>
      <c r="DZB16" s="46"/>
      <c r="DZC16" s="46"/>
      <c r="DZD16" s="46"/>
      <c r="DZE16" s="46"/>
      <c r="DZF16" s="46"/>
      <c r="DZG16" s="46"/>
      <c r="DZH16" s="46"/>
      <c r="DZI16" s="46"/>
      <c r="DZJ16" s="46"/>
      <c r="DZK16" s="46"/>
      <c r="DZL16" s="46"/>
      <c r="DZM16" s="46"/>
      <c r="DZN16" s="46"/>
      <c r="DZO16" s="46"/>
      <c r="DZP16" s="46"/>
      <c r="DZQ16" s="46"/>
      <c r="DZR16" s="46"/>
      <c r="DZS16" s="46"/>
      <c r="DZT16" s="46"/>
      <c r="DZU16" s="46"/>
      <c r="DZV16" s="46"/>
      <c r="DZW16" s="46"/>
      <c r="DZX16" s="46"/>
      <c r="DZY16" s="46"/>
      <c r="DZZ16" s="46"/>
      <c r="EAA16" s="46"/>
      <c r="EAB16" s="46"/>
      <c r="EAC16" s="46"/>
      <c r="EAD16" s="46"/>
      <c r="EAE16" s="46"/>
      <c r="EAF16" s="46"/>
      <c r="EAG16" s="46"/>
      <c r="EAH16" s="46"/>
      <c r="EAI16" s="46"/>
      <c r="EAJ16" s="46"/>
      <c r="EAK16" s="46"/>
      <c r="EAL16" s="46"/>
      <c r="EAM16" s="46"/>
      <c r="EAN16" s="46"/>
      <c r="EAO16" s="46"/>
      <c r="EAP16" s="46"/>
      <c r="EAQ16" s="46"/>
      <c r="EAR16" s="46"/>
      <c r="EAS16" s="46"/>
      <c r="EAT16" s="46"/>
      <c r="EAU16" s="46"/>
      <c r="EAV16" s="46"/>
      <c r="EAW16" s="46"/>
      <c r="EAX16" s="46"/>
      <c r="EAY16" s="46"/>
      <c r="EAZ16" s="46"/>
      <c r="EBA16" s="46"/>
      <c r="EBB16" s="46"/>
      <c r="EBC16" s="46"/>
      <c r="EBD16" s="46"/>
      <c r="EBE16" s="46"/>
      <c r="EBF16" s="46"/>
      <c r="EBG16" s="46"/>
      <c r="EBH16" s="46"/>
      <c r="EBI16" s="46"/>
      <c r="EBJ16" s="46"/>
      <c r="EBK16" s="46"/>
      <c r="EBL16" s="46"/>
      <c r="EBM16" s="46"/>
      <c r="EBN16" s="46"/>
      <c r="EBO16" s="46"/>
      <c r="EBP16" s="46"/>
      <c r="EBQ16" s="46"/>
      <c r="EBR16" s="46"/>
      <c r="EBS16" s="46"/>
      <c r="EBT16" s="46"/>
      <c r="EBU16" s="46"/>
      <c r="EBV16" s="46"/>
      <c r="EBW16" s="46"/>
      <c r="EBX16" s="46"/>
      <c r="EBY16" s="46"/>
      <c r="EBZ16" s="46"/>
      <c r="ECA16" s="46"/>
      <c r="ECB16" s="46"/>
      <c r="ECC16" s="46"/>
      <c r="ECD16" s="46"/>
      <c r="ECE16" s="46"/>
      <c r="ECF16" s="46"/>
      <c r="ECG16" s="46"/>
      <c r="ECH16" s="46"/>
      <c r="ECI16" s="46"/>
      <c r="ECJ16" s="46"/>
      <c r="ECK16" s="46"/>
      <c r="ECL16" s="46"/>
      <c r="ECM16" s="46"/>
      <c r="ECN16" s="46"/>
      <c r="ECO16" s="46"/>
      <c r="ECP16" s="46"/>
      <c r="ECQ16" s="46"/>
      <c r="ECR16" s="46"/>
      <c r="ECS16" s="46"/>
      <c r="ECT16" s="46"/>
      <c r="ECU16" s="46"/>
      <c r="ECV16" s="46"/>
      <c r="ECW16" s="46"/>
      <c r="ECX16" s="46"/>
      <c r="ECY16" s="46"/>
      <c r="ECZ16" s="46"/>
      <c r="EDA16" s="46"/>
      <c r="EDB16" s="46"/>
      <c r="EDC16" s="46"/>
      <c r="EDD16" s="46"/>
      <c r="EDE16" s="46"/>
      <c r="EDF16" s="46"/>
      <c r="EDG16" s="46"/>
      <c r="EDH16" s="46"/>
      <c r="EDI16" s="46"/>
      <c r="EDJ16" s="46"/>
      <c r="EDK16" s="46"/>
      <c r="EDL16" s="46"/>
      <c r="EDM16" s="46"/>
      <c r="EDN16" s="46"/>
      <c r="EDO16" s="46"/>
      <c r="EDP16" s="46"/>
      <c r="EDQ16" s="46"/>
      <c r="EDR16" s="46"/>
      <c r="EDS16" s="46"/>
      <c r="EDT16" s="46"/>
      <c r="EDU16" s="46"/>
      <c r="EDV16" s="46"/>
      <c r="EDW16" s="46"/>
      <c r="EDX16" s="46"/>
      <c r="EDY16" s="46"/>
      <c r="EDZ16" s="46"/>
      <c r="EEA16" s="46"/>
      <c r="EEB16" s="46"/>
      <c r="EEC16" s="46"/>
      <c r="EED16" s="46"/>
      <c r="EEE16" s="46"/>
      <c r="EEF16" s="46"/>
      <c r="EEG16" s="46"/>
      <c r="EEH16" s="46"/>
      <c r="EEI16" s="46"/>
      <c r="EEJ16" s="46"/>
      <c r="EEK16" s="46"/>
      <c r="EEL16" s="46"/>
      <c r="EEM16" s="46"/>
      <c r="EEN16" s="46"/>
      <c r="EEO16" s="46"/>
      <c r="EEP16" s="46"/>
      <c r="EEQ16" s="46"/>
      <c r="EER16" s="46"/>
      <c r="EES16" s="46"/>
      <c r="EET16" s="46"/>
      <c r="EEU16" s="46"/>
      <c r="EEV16" s="46"/>
      <c r="EEW16" s="46"/>
      <c r="EEX16" s="46"/>
      <c r="EEY16" s="46"/>
      <c r="EEZ16" s="46"/>
      <c r="EFA16" s="46"/>
      <c r="EFB16" s="46"/>
      <c r="EFC16" s="46"/>
      <c r="EFD16" s="46"/>
      <c r="EFE16" s="46"/>
      <c r="EFF16" s="46"/>
      <c r="EFG16" s="46"/>
      <c r="EFH16" s="46"/>
      <c r="EFI16" s="46"/>
      <c r="EFJ16" s="46"/>
      <c r="EFK16" s="46"/>
      <c r="EFL16" s="46"/>
      <c r="EFM16" s="46"/>
      <c r="EFN16" s="46"/>
      <c r="EFO16" s="46"/>
      <c r="EFP16" s="46"/>
      <c r="EFQ16" s="46"/>
      <c r="EFR16" s="46"/>
      <c r="EFS16" s="46"/>
      <c r="EFT16" s="46"/>
      <c r="EFU16" s="46"/>
      <c r="EFV16" s="46"/>
      <c r="EFW16" s="46"/>
      <c r="EFX16" s="46"/>
      <c r="EFY16" s="46"/>
      <c r="EFZ16" s="46"/>
      <c r="EGA16" s="46"/>
      <c r="EGB16" s="46"/>
      <c r="EGC16" s="46"/>
      <c r="EGD16" s="46"/>
      <c r="EGE16" s="46"/>
      <c r="EGF16" s="46"/>
      <c r="EGG16" s="46"/>
      <c r="EGH16" s="46"/>
      <c r="EGI16" s="46"/>
      <c r="EGJ16" s="46"/>
      <c r="EGK16" s="46"/>
      <c r="EGL16" s="46"/>
      <c r="EGM16" s="46"/>
      <c r="EGN16" s="46"/>
      <c r="EGO16" s="46"/>
      <c r="EGP16" s="46"/>
      <c r="EGQ16" s="46"/>
      <c r="EGR16" s="46"/>
      <c r="EGS16" s="46"/>
      <c r="EGT16" s="46"/>
      <c r="EGU16" s="46"/>
      <c r="EGV16" s="46"/>
      <c r="EGW16" s="46"/>
      <c r="EGX16" s="46"/>
      <c r="EGY16" s="46"/>
      <c r="EGZ16" s="46"/>
      <c r="EHA16" s="46"/>
      <c r="EHB16" s="46"/>
      <c r="EHC16" s="46"/>
      <c r="EHD16" s="46"/>
      <c r="EHE16" s="46"/>
      <c r="EHF16" s="46"/>
      <c r="EHG16" s="46"/>
      <c r="EHH16" s="46"/>
      <c r="EHI16" s="46"/>
      <c r="EHJ16" s="46"/>
      <c r="EHK16" s="46"/>
      <c r="EHL16" s="46"/>
      <c r="EHM16" s="46"/>
      <c r="EHN16" s="46"/>
      <c r="EHO16" s="46"/>
      <c r="EHP16" s="46"/>
      <c r="EHQ16" s="46"/>
      <c r="EHR16" s="46"/>
      <c r="EHS16" s="46"/>
      <c r="EHT16" s="46"/>
      <c r="EHU16" s="46"/>
      <c r="EHV16" s="46"/>
      <c r="EHW16" s="46"/>
      <c r="EHX16" s="46"/>
      <c r="EHY16" s="46"/>
      <c r="EHZ16" s="46"/>
      <c r="EIA16" s="46"/>
      <c r="EIB16" s="46"/>
      <c r="EIC16" s="46"/>
      <c r="EID16" s="46"/>
      <c r="EIE16" s="46"/>
      <c r="EIF16" s="46"/>
      <c r="EIG16" s="46"/>
      <c r="EIH16" s="46"/>
      <c r="EII16" s="46"/>
      <c r="EIJ16" s="46"/>
      <c r="EIK16" s="46"/>
      <c r="EIL16" s="46"/>
      <c r="EIM16" s="46"/>
      <c r="EIN16" s="46"/>
      <c r="EIO16" s="46"/>
      <c r="EIP16" s="46"/>
      <c r="EIQ16" s="46"/>
      <c r="EIR16" s="46"/>
      <c r="EIS16" s="46"/>
      <c r="EIT16" s="46"/>
      <c r="EIU16" s="46"/>
      <c r="EIV16" s="46"/>
      <c r="EIW16" s="46"/>
      <c r="EIX16" s="46"/>
      <c r="EIY16" s="46"/>
      <c r="EIZ16" s="46"/>
      <c r="EJA16" s="46"/>
      <c r="EJB16" s="46"/>
      <c r="EJC16" s="46"/>
      <c r="EJD16" s="46"/>
      <c r="EJE16" s="46"/>
      <c r="EJF16" s="46"/>
      <c r="EJG16" s="46"/>
      <c r="EJH16" s="46"/>
      <c r="EJI16" s="46"/>
      <c r="EJJ16" s="46"/>
      <c r="EJK16" s="46"/>
      <c r="EJL16" s="46"/>
      <c r="EJM16" s="46"/>
      <c r="EJN16" s="46"/>
      <c r="EJO16" s="46"/>
      <c r="EJP16" s="46"/>
      <c r="EJQ16" s="46"/>
      <c r="EJR16" s="46"/>
      <c r="EJS16" s="46"/>
      <c r="EJT16" s="46"/>
      <c r="EJU16" s="46"/>
      <c r="EJV16" s="46"/>
      <c r="EJW16" s="46"/>
      <c r="EJX16" s="46"/>
      <c r="EJY16" s="46"/>
      <c r="EJZ16" s="46"/>
      <c r="EKA16" s="46"/>
      <c r="EKB16" s="46"/>
      <c r="EKC16" s="46"/>
      <c r="EKD16" s="46"/>
      <c r="EKE16" s="46"/>
      <c r="EKF16" s="46"/>
      <c r="EKG16" s="46"/>
      <c r="EKH16" s="46"/>
      <c r="EKI16" s="46"/>
      <c r="EKJ16" s="46"/>
      <c r="EKK16" s="46"/>
      <c r="EKL16" s="46"/>
      <c r="EKM16" s="46"/>
      <c r="EKN16" s="46"/>
      <c r="EKO16" s="46"/>
      <c r="EKP16" s="46"/>
      <c r="EKQ16" s="46"/>
      <c r="EKR16" s="46"/>
      <c r="EKS16" s="46"/>
      <c r="EKT16" s="46"/>
      <c r="EKU16" s="46"/>
      <c r="EKV16" s="46"/>
      <c r="EKW16" s="46"/>
      <c r="EKX16" s="46"/>
      <c r="EKY16" s="46"/>
      <c r="EKZ16" s="46"/>
      <c r="ELA16" s="46"/>
      <c r="ELB16" s="46"/>
      <c r="ELC16" s="46"/>
      <c r="ELD16" s="46"/>
      <c r="ELE16" s="46"/>
      <c r="ELF16" s="46"/>
      <c r="ELG16" s="46"/>
      <c r="ELH16" s="46"/>
      <c r="ELI16" s="46"/>
      <c r="ELJ16" s="46"/>
      <c r="ELK16" s="46"/>
      <c r="ELL16" s="46"/>
      <c r="ELM16" s="46"/>
      <c r="ELN16" s="46"/>
      <c r="ELO16" s="46"/>
      <c r="ELP16" s="46"/>
      <c r="ELQ16" s="46"/>
      <c r="ELR16" s="46"/>
      <c r="ELS16" s="46"/>
      <c r="ELT16" s="46"/>
      <c r="ELU16" s="46"/>
      <c r="ELV16" s="46"/>
      <c r="ELW16" s="46"/>
      <c r="ELX16" s="46"/>
      <c r="ELY16" s="46"/>
      <c r="ELZ16" s="46"/>
      <c r="EMA16" s="46"/>
      <c r="EMB16" s="46"/>
      <c r="EMC16" s="46"/>
      <c r="EMD16" s="46"/>
      <c r="EME16" s="46"/>
      <c r="EMF16" s="46"/>
      <c r="EMG16" s="46"/>
      <c r="EMH16" s="46"/>
      <c r="EMI16" s="46"/>
      <c r="EMJ16" s="46"/>
      <c r="EMK16" s="46"/>
      <c r="EML16" s="46"/>
      <c r="EMM16" s="46"/>
      <c r="EMN16" s="46"/>
      <c r="EMO16" s="46"/>
      <c r="EMP16" s="46"/>
      <c r="EMQ16" s="46"/>
      <c r="EMR16" s="46"/>
      <c r="EMS16" s="46"/>
      <c r="EMT16" s="46"/>
      <c r="EMU16" s="46"/>
      <c r="EMV16" s="46"/>
      <c r="EMW16" s="46"/>
      <c r="EMX16" s="46"/>
      <c r="EMY16" s="46"/>
      <c r="EMZ16" s="46"/>
      <c r="ENA16" s="46"/>
      <c r="ENB16" s="46"/>
      <c r="ENC16" s="46"/>
      <c r="END16" s="46"/>
      <c r="ENE16" s="46"/>
      <c r="ENF16" s="46"/>
      <c r="ENG16" s="46"/>
      <c r="ENH16" s="46"/>
      <c r="ENI16" s="46"/>
      <c r="ENJ16" s="46"/>
      <c r="ENK16" s="46"/>
      <c r="ENL16" s="46"/>
      <c r="ENM16" s="46"/>
      <c r="ENN16" s="46"/>
      <c r="ENO16" s="46"/>
      <c r="ENP16" s="46"/>
      <c r="ENQ16" s="46"/>
      <c r="ENR16" s="46"/>
      <c r="ENS16" s="46"/>
      <c r="ENT16" s="46"/>
      <c r="ENU16" s="46"/>
      <c r="ENV16" s="46"/>
      <c r="ENW16" s="46"/>
      <c r="ENX16" s="46"/>
      <c r="ENY16" s="46"/>
      <c r="ENZ16" s="46"/>
      <c r="EOA16" s="46"/>
      <c r="EOB16" s="46"/>
      <c r="EOC16" s="46"/>
      <c r="EOD16" s="46"/>
      <c r="EOE16" s="46"/>
      <c r="EOF16" s="46"/>
      <c r="EOG16" s="46"/>
      <c r="EOH16" s="46"/>
      <c r="EOI16" s="46"/>
      <c r="EOJ16" s="46"/>
      <c r="EOK16" s="46"/>
      <c r="EOL16" s="46"/>
      <c r="EOM16" s="46"/>
      <c r="EON16" s="46"/>
      <c r="EOO16" s="46"/>
      <c r="EOP16" s="46"/>
      <c r="EOQ16" s="46"/>
      <c r="EOR16" s="46"/>
      <c r="EOS16" s="46"/>
      <c r="EOT16" s="46"/>
      <c r="EOU16" s="46"/>
      <c r="EOV16" s="46"/>
      <c r="EOW16" s="46"/>
      <c r="EOX16" s="46"/>
      <c r="EOY16" s="46"/>
      <c r="EOZ16" s="46"/>
      <c r="EPA16" s="46"/>
      <c r="EPB16" s="46"/>
      <c r="EPC16" s="46"/>
      <c r="EPD16" s="46"/>
      <c r="EPE16" s="46"/>
      <c r="EPF16" s="46"/>
      <c r="EPG16" s="46"/>
      <c r="EPH16" s="46"/>
      <c r="EPI16" s="46"/>
      <c r="EPJ16" s="46"/>
      <c r="EPK16" s="46"/>
      <c r="EPL16" s="46"/>
      <c r="EPM16" s="46"/>
      <c r="EPN16" s="46"/>
      <c r="EPO16" s="46"/>
      <c r="EPP16" s="46"/>
      <c r="EPQ16" s="46"/>
      <c r="EPR16" s="46"/>
      <c r="EPS16" s="46"/>
      <c r="EPT16" s="46"/>
      <c r="EPU16" s="46"/>
      <c r="EPV16" s="46"/>
      <c r="EPW16" s="46"/>
      <c r="EPX16" s="46"/>
      <c r="EPY16" s="46"/>
      <c r="EPZ16" s="46"/>
      <c r="EQA16" s="46"/>
      <c r="EQB16" s="46"/>
      <c r="EQC16" s="46"/>
      <c r="EQD16" s="46"/>
      <c r="EQE16" s="46"/>
      <c r="EQF16" s="46"/>
      <c r="EQG16" s="46"/>
      <c r="EQH16" s="46"/>
      <c r="EQI16" s="46"/>
      <c r="EQJ16" s="46"/>
      <c r="EQK16" s="46"/>
      <c r="EQL16" s="46"/>
      <c r="EQM16" s="46"/>
      <c r="EQN16" s="46"/>
      <c r="EQO16" s="46"/>
      <c r="EQP16" s="46"/>
      <c r="EQQ16" s="46"/>
      <c r="EQR16" s="46"/>
      <c r="EQS16" s="46"/>
      <c r="EQT16" s="46"/>
      <c r="EQU16" s="46"/>
      <c r="EQV16" s="46"/>
      <c r="EQW16" s="46"/>
      <c r="EQX16" s="46"/>
      <c r="EQY16" s="46"/>
      <c r="EQZ16" s="46"/>
      <c r="ERA16" s="46"/>
      <c r="ERB16" s="46"/>
      <c r="ERC16" s="46"/>
      <c r="ERD16" s="46"/>
      <c r="ERE16" s="46"/>
      <c r="ERF16" s="46"/>
      <c r="ERG16" s="46"/>
      <c r="ERH16" s="46"/>
      <c r="ERI16" s="46"/>
      <c r="ERJ16" s="46"/>
      <c r="ERK16" s="46"/>
      <c r="ERL16" s="46"/>
      <c r="ERM16" s="46"/>
      <c r="ERN16" s="46"/>
      <c r="ERO16" s="46"/>
      <c r="ERP16" s="46"/>
      <c r="ERQ16" s="46"/>
      <c r="ERR16" s="46"/>
      <c r="ERS16" s="46"/>
      <c r="ERT16" s="46"/>
      <c r="ERU16" s="46"/>
      <c r="ERV16" s="46"/>
      <c r="ERW16" s="46"/>
      <c r="ERX16" s="46"/>
      <c r="ERY16" s="46"/>
      <c r="ERZ16" s="46"/>
      <c r="ESA16" s="46"/>
      <c r="ESB16" s="46"/>
      <c r="ESC16" s="46"/>
      <c r="ESD16" s="46"/>
      <c r="ESE16" s="46"/>
      <c r="ESF16" s="46"/>
      <c r="ESG16" s="46"/>
      <c r="ESH16" s="46"/>
      <c r="ESI16" s="46"/>
      <c r="ESJ16" s="46"/>
      <c r="ESK16" s="46"/>
      <c r="ESL16" s="46"/>
      <c r="ESM16" s="46"/>
      <c r="ESN16" s="46"/>
      <c r="ESO16" s="46"/>
      <c r="ESP16" s="46"/>
      <c r="ESQ16" s="46"/>
      <c r="ESR16" s="46"/>
      <c r="ESS16" s="46"/>
      <c r="EST16" s="46"/>
      <c r="ESU16" s="46"/>
      <c r="ESV16" s="46"/>
      <c r="ESW16" s="46"/>
      <c r="ESX16" s="46"/>
      <c r="ESY16" s="46"/>
      <c r="ESZ16" s="46"/>
      <c r="ETA16" s="46"/>
      <c r="ETB16" s="46"/>
      <c r="ETC16" s="46"/>
      <c r="ETD16" s="46"/>
      <c r="ETE16" s="46"/>
      <c r="ETF16" s="46"/>
      <c r="ETG16" s="46"/>
      <c r="ETH16" s="46"/>
      <c r="ETI16" s="46"/>
      <c r="ETJ16" s="46"/>
      <c r="ETK16" s="46"/>
      <c r="ETL16" s="46"/>
      <c r="ETM16" s="46"/>
      <c r="ETN16" s="46"/>
      <c r="ETO16" s="46"/>
      <c r="ETP16" s="46"/>
      <c r="ETQ16" s="46"/>
      <c r="ETR16" s="46"/>
      <c r="ETS16" s="46"/>
      <c r="ETT16" s="46"/>
      <c r="ETU16" s="46"/>
      <c r="ETV16" s="46"/>
      <c r="ETW16" s="46"/>
      <c r="ETX16" s="46"/>
      <c r="ETY16" s="46"/>
      <c r="ETZ16" s="46"/>
      <c r="EUA16" s="46"/>
      <c r="EUB16" s="46"/>
      <c r="EUC16" s="46"/>
      <c r="EUD16" s="46"/>
      <c r="EUE16" s="46"/>
      <c r="EUF16" s="46"/>
      <c r="EUG16" s="46"/>
      <c r="EUH16" s="46"/>
      <c r="EUI16" s="46"/>
      <c r="EUJ16" s="46"/>
      <c r="EUK16" s="46"/>
      <c r="EUL16" s="46"/>
      <c r="EUM16" s="46"/>
      <c r="EUN16" s="46"/>
      <c r="EUO16" s="46"/>
      <c r="EUP16" s="46"/>
      <c r="EUQ16" s="46"/>
      <c r="EUR16" s="46"/>
      <c r="EUS16" s="46"/>
      <c r="EUT16" s="46"/>
      <c r="EUU16" s="46"/>
      <c r="EUV16" s="46"/>
      <c r="EUW16" s="46"/>
      <c r="EUX16" s="46"/>
      <c r="EUY16" s="46"/>
      <c r="EUZ16" s="46"/>
      <c r="EVA16" s="46"/>
      <c r="EVB16" s="46"/>
      <c r="EVC16" s="46"/>
      <c r="EVD16" s="46"/>
      <c r="EVE16" s="46"/>
      <c r="EVF16" s="46"/>
      <c r="EVG16" s="46"/>
      <c r="EVH16" s="46"/>
      <c r="EVI16" s="46"/>
      <c r="EVJ16" s="46"/>
      <c r="EVK16" s="46"/>
      <c r="EVL16" s="46"/>
      <c r="EVM16" s="46"/>
      <c r="EVN16" s="46"/>
      <c r="EVO16" s="46"/>
      <c r="EVP16" s="46"/>
      <c r="EVQ16" s="46"/>
      <c r="EVR16" s="46"/>
      <c r="EVS16" s="46"/>
      <c r="EVT16" s="46"/>
      <c r="EVU16" s="46"/>
      <c r="EVV16" s="46"/>
      <c r="EVW16" s="46"/>
      <c r="EVX16" s="46"/>
      <c r="EVY16" s="46"/>
      <c r="EVZ16" s="46"/>
      <c r="EWA16" s="46"/>
      <c r="EWB16" s="46"/>
      <c r="EWC16" s="46"/>
      <c r="EWD16" s="46"/>
      <c r="EWE16" s="46"/>
      <c r="EWF16" s="46"/>
      <c r="EWG16" s="46"/>
      <c r="EWH16" s="46"/>
      <c r="EWI16" s="46"/>
      <c r="EWJ16" s="46"/>
      <c r="EWK16" s="46"/>
      <c r="EWL16" s="46"/>
      <c r="EWM16" s="46"/>
      <c r="EWN16" s="46"/>
      <c r="EWO16" s="46"/>
      <c r="EWP16" s="46"/>
      <c r="EWQ16" s="46"/>
      <c r="EWR16" s="46"/>
      <c r="EWS16" s="46"/>
      <c r="EWT16" s="46"/>
      <c r="EWU16" s="46"/>
      <c r="EWV16" s="46"/>
      <c r="EWW16" s="46"/>
      <c r="EWX16" s="46"/>
      <c r="EWY16" s="46"/>
      <c r="EWZ16" s="46"/>
      <c r="EXA16" s="46"/>
      <c r="EXB16" s="46"/>
      <c r="EXC16" s="46"/>
      <c r="EXD16" s="46"/>
      <c r="EXE16" s="46"/>
      <c r="EXF16" s="46"/>
      <c r="EXG16" s="46"/>
      <c r="EXH16" s="46"/>
      <c r="EXI16" s="46"/>
      <c r="EXJ16" s="46"/>
      <c r="EXK16" s="46"/>
      <c r="EXL16" s="46"/>
      <c r="EXM16" s="46"/>
      <c r="EXN16" s="46"/>
      <c r="EXO16" s="46"/>
      <c r="EXP16" s="46"/>
      <c r="EXQ16" s="46"/>
      <c r="EXR16" s="46"/>
      <c r="EXS16" s="46"/>
      <c r="EXT16" s="46"/>
      <c r="EXU16" s="46"/>
      <c r="EXV16" s="46"/>
      <c r="EXW16" s="46"/>
      <c r="EXX16" s="46"/>
      <c r="EXY16" s="46"/>
      <c r="EXZ16" s="46"/>
      <c r="EYA16" s="46"/>
      <c r="EYB16" s="46"/>
      <c r="EYC16" s="46"/>
      <c r="EYD16" s="46"/>
      <c r="EYE16" s="46"/>
      <c r="EYF16" s="46"/>
      <c r="EYG16" s="46"/>
      <c r="EYH16" s="46"/>
      <c r="EYI16" s="46"/>
      <c r="EYJ16" s="46"/>
      <c r="EYK16" s="46"/>
      <c r="EYL16" s="46"/>
      <c r="EYM16" s="46"/>
      <c r="EYN16" s="46"/>
      <c r="EYO16" s="46"/>
      <c r="EYP16" s="46"/>
      <c r="EYQ16" s="46"/>
      <c r="EYR16" s="46"/>
      <c r="EYS16" s="46"/>
      <c r="EYT16" s="46"/>
      <c r="EYU16" s="46"/>
      <c r="EYV16" s="46"/>
      <c r="EYW16" s="46"/>
      <c r="EYX16" s="46"/>
      <c r="EYY16" s="46"/>
      <c r="EYZ16" s="46"/>
      <c r="EZA16" s="46"/>
      <c r="EZB16" s="46"/>
      <c r="EZC16" s="46"/>
      <c r="EZD16" s="46"/>
      <c r="EZE16" s="46"/>
      <c r="EZF16" s="46"/>
      <c r="EZG16" s="46"/>
      <c r="EZH16" s="46"/>
      <c r="EZI16" s="46"/>
      <c r="EZJ16" s="46"/>
      <c r="EZK16" s="46"/>
      <c r="EZL16" s="46"/>
      <c r="EZM16" s="46"/>
      <c r="EZN16" s="46"/>
      <c r="EZO16" s="46"/>
      <c r="EZP16" s="46"/>
      <c r="EZQ16" s="46"/>
      <c r="EZR16" s="46"/>
      <c r="EZS16" s="46"/>
      <c r="EZT16" s="46"/>
      <c r="EZU16" s="46"/>
      <c r="EZV16" s="46"/>
      <c r="EZW16" s="46"/>
      <c r="EZX16" s="46"/>
      <c r="EZY16" s="46"/>
      <c r="EZZ16" s="46"/>
      <c r="FAA16" s="46"/>
      <c r="FAB16" s="46"/>
      <c r="FAC16" s="46"/>
      <c r="FAD16" s="46"/>
      <c r="FAE16" s="46"/>
      <c r="FAF16" s="46"/>
      <c r="FAG16" s="46"/>
      <c r="FAH16" s="46"/>
      <c r="FAI16" s="46"/>
      <c r="FAJ16" s="46"/>
      <c r="FAK16" s="46"/>
      <c r="FAL16" s="46"/>
      <c r="FAM16" s="46"/>
      <c r="FAN16" s="46"/>
      <c r="FAO16" s="46"/>
      <c r="FAP16" s="46"/>
      <c r="FAQ16" s="46"/>
      <c r="FAR16" s="46"/>
      <c r="FAS16" s="46"/>
      <c r="FAT16" s="46"/>
      <c r="FAU16" s="46"/>
      <c r="FAV16" s="46"/>
      <c r="FAW16" s="46"/>
      <c r="FAX16" s="46"/>
      <c r="FAY16" s="46"/>
      <c r="FAZ16" s="46"/>
      <c r="FBA16" s="46"/>
      <c r="FBB16" s="46"/>
      <c r="FBC16" s="46"/>
      <c r="FBD16" s="46"/>
      <c r="FBE16" s="46"/>
      <c r="FBF16" s="46"/>
      <c r="FBG16" s="46"/>
      <c r="FBH16" s="46"/>
      <c r="FBI16" s="46"/>
      <c r="FBJ16" s="46"/>
      <c r="FBK16" s="46"/>
      <c r="FBL16" s="46"/>
      <c r="FBM16" s="46"/>
      <c r="FBN16" s="46"/>
      <c r="FBO16" s="46"/>
      <c r="FBP16" s="46"/>
      <c r="FBQ16" s="46"/>
      <c r="FBR16" s="46"/>
      <c r="FBS16" s="46"/>
      <c r="FBT16" s="46"/>
      <c r="FBU16" s="46"/>
      <c r="FBV16" s="46"/>
      <c r="FBW16" s="46"/>
      <c r="FBX16" s="46"/>
      <c r="FBY16" s="46"/>
      <c r="FBZ16" s="46"/>
      <c r="FCA16" s="46"/>
      <c r="FCB16" s="46"/>
      <c r="FCC16" s="46"/>
      <c r="FCD16" s="46"/>
      <c r="FCE16" s="46"/>
      <c r="FCF16" s="46"/>
      <c r="FCG16" s="46"/>
      <c r="FCH16" s="46"/>
      <c r="FCI16" s="46"/>
      <c r="FCJ16" s="46"/>
      <c r="FCK16" s="46"/>
      <c r="FCL16" s="46"/>
      <c r="FCM16" s="46"/>
      <c r="FCN16" s="46"/>
      <c r="FCO16" s="46"/>
      <c r="FCP16" s="46"/>
      <c r="FCQ16" s="46"/>
      <c r="FCR16" s="46"/>
      <c r="FCS16" s="46"/>
      <c r="FCT16" s="46"/>
      <c r="FCU16" s="46"/>
      <c r="FCV16" s="46"/>
      <c r="FCW16" s="46"/>
      <c r="FCX16" s="46"/>
      <c r="FCY16" s="46"/>
      <c r="FCZ16" s="46"/>
      <c r="FDA16" s="46"/>
      <c r="FDB16" s="46"/>
      <c r="FDC16" s="46"/>
      <c r="FDD16" s="46"/>
      <c r="FDE16" s="46"/>
      <c r="FDF16" s="46"/>
      <c r="FDG16" s="46"/>
      <c r="FDH16" s="46"/>
      <c r="FDI16" s="46"/>
      <c r="FDJ16" s="46"/>
      <c r="FDK16" s="46"/>
      <c r="FDL16" s="46"/>
      <c r="FDM16" s="46"/>
      <c r="FDN16" s="46"/>
      <c r="FDO16" s="46"/>
      <c r="FDP16" s="46"/>
      <c r="FDQ16" s="46"/>
      <c r="FDR16" s="46"/>
      <c r="FDS16" s="46"/>
      <c r="FDT16" s="46"/>
      <c r="FDU16" s="46"/>
      <c r="FDV16" s="46"/>
      <c r="FDW16" s="46"/>
      <c r="FDX16" s="46"/>
      <c r="FDY16" s="46"/>
      <c r="FDZ16" s="46"/>
      <c r="FEA16" s="46"/>
      <c r="FEB16" s="46"/>
      <c r="FEC16" s="46"/>
      <c r="FED16" s="46"/>
      <c r="FEE16" s="46"/>
      <c r="FEF16" s="46"/>
      <c r="FEG16" s="46"/>
      <c r="FEH16" s="46"/>
      <c r="FEI16" s="46"/>
      <c r="FEJ16" s="46"/>
      <c r="FEK16" s="46"/>
      <c r="FEL16" s="46"/>
      <c r="FEM16" s="46"/>
      <c r="FEN16" s="46"/>
      <c r="FEO16" s="46"/>
      <c r="FEP16" s="46"/>
      <c r="FEQ16" s="46"/>
      <c r="FER16" s="46"/>
      <c r="FES16" s="46"/>
      <c r="FET16" s="46"/>
      <c r="FEU16" s="46"/>
      <c r="FEV16" s="46"/>
      <c r="FEW16" s="46"/>
      <c r="FEX16" s="46"/>
      <c r="FEY16" s="46"/>
      <c r="FEZ16" s="46"/>
      <c r="FFA16" s="46"/>
      <c r="FFB16" s="46"/>
      <c r="FFC16" s="46"/>
      <c r="FFD16" s="46"/>
      <c r="FFE16" s="46"/>
      <c r="FFF16" s="46"/>
      <c r="FFG16" s="46"/>
      <c r="FFH16" s="46"/>
      <c r="FFI16" s="46"/>
      <c r="FFJ16" s="46"/>
      <c r="FFK16" s="46"/>
      <c r="FFL16" s="46"/>
      <c r="FFM16" s="46"/>
      <c r="FFN16" s="46"/>
      <c r="FFO16" s="46"/>
      <c r="FFP16" s="46"/>
      <c r="FFQ16" s="46"/>
      <c r="FFR16" s="46"/>
      <c r="FFS16" s="46"/>
      <c r="FFT16" s="46"/>
      <c r="FFU16" s="46"/>
      <c r="FFV16" s="46"/>
      <c r="FFW16" s="46"/>
      <c r="FFX16" s="46"/>
      <c r="FFY16" s="46"/>
      <c r="FFZ16" s="46"/>
      <c r="FGA16" s="46"/>
      <c r="FGB16" s="46"/>
      <c r="FGC16" s="46"/>
      <c r="FGD16" s="46"/>
      <c r="FGE16" s="46"/>
      <c r="FGF16" s="46"/>
      <c r="FGG16" s="46"/>
      <c r="FGH16" s="46"/>
      <c r="FGI16" s="46"/>
      <c r="FGJ16" s="46"/>
      <c r="FGK16" s="46"/>
      <c r="FGL16" s="46"/>
      <c r="FGM16" s="46"/>
      <c r="FGN16" s="46"/>
      <c r="FGO16" s="46"/>
      <c r="FGP16" s="46"/>
      <c r="FGQ16" s="46"/>
      <c r="FGR16" s="46"/>
      <c r="FGS16" s="46"/>
      <c r="FGT16" s="46"/>
      <c r="FGU16" s="46"/>
      <c r="FGV16" s="46"/>
      <c r="FGW16" s="46"/>
      <c r="FGX16" s="46"/>
      <c r="FGY16" s="46"/>
      <c r="FGZ16" s="46"/>
      <c r="FHA16" s="46"/>
      <c r="FHB16" s="46"/>
      <c r="FHC16" s="46"/>
      <c r="FHD16" s="46"/>
      <c r="FHE16" s="46"/>
      <c r="FHF16" s="46"/>
      <c r="FHG16" s="46"/>
      <c r="FHH16" s="46"/>
      <c r="FHI16" s="46"/>
      <c r="FHJ16" s="46"/>
      <c r="FHK16" s="46"/>
      <c r="FHL16" s="46"/>
      <c r="FHM16" s="46"/>
      <c r="FHN16" s="46"/>
      <c r="FHO16" s="46"/>
      <c r="FHP16" s="46"/>
      <c r="FHQ16" s="46"/>
      <c r="FHR16" s="46"/>
      <c r="FHS16" s="46"/>
      <c r="FHT16" s="46"/>
      <c r="FHU16" s="46"/>
      <c r="FHV16" s="46"/>
      <c r="FHW16" s="46"/>
      <c r="FHX16" s="46"/>
      <c r="FHY16" s="46"/>
      <c r="FHZ16" s="46"/>
      <c r="FIA16" s="46"/>
      <c r="FIB16" s="46"/>
      <c r="FIC16" s="46"/>
      <c r="FID16" s="46"/>
      <c r="FIE16" s="46"/>
      <c r="FIF16" s="46"/>
      <c r="FIG16" s="46"/>
      <c r="FIH16" s="46"/>
      <c r="FII16" s="46"/>
      <c r="FIJ16" s="46"/>
      <c r="FIK16" s="46"/>
      <c r="FIL16" s="46"/>
      <c r="FIM16" s="46"/>
      <c r="FIN16" s="46"/>
      <c r="FIO16" s="46"/>
      <c r="FIP16" s="46"/>
      <c r="FIQ16" s="46"/>
      <c r="FIR16" s="46"/>
      <c r="FIS16" s="46"/>
      <c r="FIT16" s="46"/>
      <c r="FIU16" s="46"/>
      <c r="FIV16" s="46"/>
      <c r="FIW16" s="46"/>
      <c r="FIX16" s="46"/>
      <c r="FIY16" s="46"/>
      <c r="FIZ16" s="46"/>
      <c r="FJA16" s="46"/>
      <c r="FJB16" s="46"/>
      <c r="FJC16" s="46"/>
      <c r="FJD16" s="46"/>
      <c r="FJE16" s="46"/>
      <c r="FJF16" s="46"/>
      <c r="FJG16" s="46"/>
      <c r="FJH16" s="46"/>
      <c r="FJI16" s="46"/>
      <c r="FJJ16" s="46"/>
      <c r="FJK16" s="46"/>
      <c r="FJL16" s="46"/>
      <c r="FJM16" s="46"/>
      <c r="FJN16" s="46"/>
      <c r="FJO16" s="46"/>
      <c r="FJP16" s="46"/>
      <c r="FJQ16" s="46"/>
      <c r="FJR16" s="46"/>
      <c r="FJS16" s="46"/>
      <c r="FJT16" s="46"/>
      <c r="FJU16" s="46"/>
      <c r="FJV16" s="46"/>
      <c r="FJW16" s="46"/>
      <c r="FJX16" s="46"/>
      <c r="FJY16" s="46"/>
      <c r="FJZ16" s="46"/>
      <c r="FKA16" s="46"/>
      <c r="FKB16" s="46"/>
      <c r="FKC16" s="46"/>
      <c r="FKD16" s="46"/>
      <c r="FKE16" s="46"/>
      <c r="FKF16" s="46"/>
      <c r="FKG16" s="46"/>
      <c r="FKH16" s="46"/>
      <c r="FKI16" s="46"/>
      <c r="FKJ16" s="46"/>
      <c r="FKK16" s="46"/>
      <c r="FKL16" s="46"/>
      <c r="FKM16" s="46"/>
      <c r="FKN16" s="46"/>
      <c r="FKO16" s="46"/>
      <c r="FKP16" s="46"/>
      <c r="FKQ16" s="46"/>
      <c r="FKR16" s="46"/>
      <c r="FKS16" s="46"/>
      <c r="FKT16" s="46"/>
      <c r="FKU16" s="46"/>
      <c r="FKV16" s="46"/>
      <c r="FKW16" s="46"/>
      <c r="FKX16" s="46"/>
      <c r="FKY16" s="46"/>
      <c r="FKZ16" s="46"/>
      <c r="FLA16" s="46"/>
      <c r="FLB16" s="46"/>
      <c r="FLC16" s="46"/>
      <c r="FLD16" s="46"/>
      <c r="FLE16" s="46"/>
      <c r="FLF16" s="46"/>
      <c r="FLG16" s="46"/>
      <c r="FLH16" s="46"/>
      <c r="FLI16" s="46"/>
      <c r="FLJ16" s="46"/>
      <c r="FLK16" s="46"/>
      <c r="FLL16" s="46"/>
      <c r="FLM16" s="46"/>
      <c r="FLN16" s="46"/>
      <c r="FLO16" s="46"/>
      <c r="FLP16" s="46"/>
      <c r="FLQ16" s="46"/>
      <c r="FLR16" s="46"/>
      <c r="FLS16" s="46"/>
      <c r="FLT16" s="46"/>
      <c r="FLU16" s="46"/>
      <c r="FLV16" s="46"/>
      <c r="FLW16" s="46"/>
      <c r="FLX16" s="46"/>
      <c r="FLY16" s="46"/>
      <c r="FLZ16" s="46"/>
      <c r="FMA16" s="46"/>
      <c r="FMB16" s="46"/>
      <c r="FMC16" s="46"/>
      <c r="FMD16" s="46"/>
      <c r="FME16" s="46"/>
      <c r="FMF16" s="46"/>
      <c r="FMG16" s="46"/>
      <c r="FMH16" s="46"/>
      <c r="FMI16" s="46"/>
      <c r="FMJ16" s="46"/>
      <c r="FMK16" s="46"/>
      <c r="FML16" s="46"/>
      <c r="FMM16" s="46"/>
      <c r="FMN16" s="46"/>
      <c r="FMO16" s="46"/>
      <c r="FMP16" s="46"/>
      <c r="FMQ16" s="46"/>
      <c r="FMR16" s="46"/>
      <c r="FMS16" s="46"/>
      <c r="FMT16" s="46"/>
      <c r="FMU16" s="46"/>
      <c r="FMV16" s="46"/>
      <c r="FMW16" s="46"/>
      <c r="FMX16" s="46"/>
      <c r="FMY16" s="46"/>
      <c r="FMZ16" s="46"/>
      <c r="FNA16" s="46"/>
      <c r="FNB16" s="46"/>
      <c r="FNC16" s="46"/>
      <c r="FND16" s="46"/>
      <c r="FNE16" s="46"/>
      <c r="FNF16" s="46"/>
      <c r="FNG16" s="46"/>
      <c r="FNH16" s="46"/>
      <c r="FNI16" s="46"/>
      <c r="FNJ16" s="46"/>
      <c r="FNK16" s="46"/>
      <c r="FNL16" s="46"/>
      <c r="FNM16" s="46"/>
      <c r="FNN16" s="46"/>
      <c r="FNO16" s="46"/>
      <c r="FNP16" s="46"/>
      <c r="FNQ16" s="46"/>
      <c r="FNR16" s="46"/>
      <c r="FNS16" s="46"/>
      <c r="FNT16" s="46"/>
      <c r="FNU16" s="46"/>
      <c r="FNV16" s="46"/>
      <c r="FNW16" s="46"/>
      <c r="FNX16" s="46"/>
      <c r="FNY16" s="46"/>
      <c r="FNZ16" s="46"/>
      <c r="FOA16" s="46"/>
      <c r="FOB16" s="46"/>
      <c r="FOC16" s="46"/>
      <c r="FOD16" s="46"/>
      <c r="FOE16" s="46"/>
      <c r="FOF16" s="46"/>
      <c r="FOG16" s="46"/>
      <c r="FOH16" s="46"/>
      <c r="FOI16" s="46"/>
      <c r="FOJ16" s="46"/>
      <c r="FOK16" s="46"/>
      <c r="FOL16" s="46"/>
      <c r="FOM16" s="46"/>
      <c r="FON16" s="46"/>
      <c r="FOO16" s="46"/>
      <c r="FOP16" s="46"/>
      <c r="FOQ16" s="46"/>
      <c r="FOR16" s="46"/>
      <c r="FOS16" s="46"/>
      <c r="FOT16" s="46"/>
      <c r="FOU16" s="46"/>
      <c r="FOV16" s="46"/>
      <c r="FOW16" s="46"/>
      <c r="FOX16" s="46"/>
      <c r="FOY16" s="46"/>
      <c r="FOZ16" s="46"/>
      <c r="FPA16" s="46"/>
      <c r="FPB16" s="46"/>
      <c r="FPC16" s="46"/>
      <c r="FPD16" s="46"/>
      <c r="FPE16" s="46"/>
      <c r="FPF16" s="46"/>
      <c r="FPG16" s="46"/>
      <c r="FPH16" s="46"/>
      <c r="FPI16" s="46"/>
      <c r="FPJ16" s="46"/>
      <c r="FPK16" s="46"/>
      <c r="FPL16" s="46"/>
      <c r="FPM16" s="46"/>
      <c r="FPN16" s="46"/>
      <c r="FPO16" s="46"/>
      <c r="FPP16" s="46"/>
      <c r="FPQ16" s="46"/>
      <c r="FPR16" s="46"/>
      <c r="FPS16" s="46"/>
      <c r="FPT16" s="46"/>
      <c r="FPU16" s="46"/>
      <c r="FPV16" s="46"/>
      <c r="FPW16" s="46"/>
      <c r="FPX16" s="46"/>
      <c r="FPY16" s="46"/>
      <c r="FPZ16" s="46"/>
      <c r="FQA16" s="46"/>
      <c r="FQB16" s="46"/>
      <c r="FQC16" s="46"/>
      <c r="FQD16" s="46"/>
      <c r="FQE16" s="46"/>
      <c r="FQF16" s="46"/>
      <c r="FQG16" s="46"/>
      <c r="FQH16" s="46"/>
      <c r="FQI16" s="46"/>
      <c r="FQJ16" s="46"/>
      <c r="FQK16" s="46"/>
      <c r="FQL16" s="46"/>
      <c r="FQM16" s="46"/>
      <c r="FQN16" s="46"/>
      <c r="FQO16" s="46"/>
      <c r="FQP16" s="46"/>
      <c r="FQQ16" s="46"/>
      <c r="FQR16" s="46"/>
      <c r="FQS16" s="46"/>
      <c r="FQT16" s="46"/>
      <c r="FQU16" s="46"/>
      <c r="FQV16" s="46"/>
      <c r="FQW16" s="46"/>
      <c r="FQX16" s="46"/>
      <c r="FQY16" s="46"/>
      <c r="FQZ16" s="46"/>
      <c r="FRA16" s="46"/>
      <c r="FRB16" s="46"/>
      <c r="FRC16" s="46"/>
      <c r="FRD16" s="46"/>
      <c r="FRE16" s="46"/>
      <c r="FRF16" s="46"/>
      <c r="FRG16" s="46"/>
      <c r="FRH16" s="46"/>
      <c r="FRI16" s="46"/>
      <c r="FRJ16" s="46"/>
      <c r="FRK16" s="46"/>
      <c r="FRL16" s="46"/>
      <c r="FRM16" s="46"/>
      <c r="FRN16" s="46"/>
      <c r="FRO16" s="46"/>
      <c r="FRP16" s="46"/>
      <c r="FRQ16" s="46"/>
      <c r="FRR16" s="46"/>
      <c r="FRS16" s="46"/>
      <c r="FRT16" s="46"/>
      <c r="FRU16" s="46"/>
      <c r="FRV16" s="46"/>
      <c r="FRW16" s="46"/>
      <c r="FRX16" s="46"/>
      <c r="FRY16" s="46"/>
      <c r="FRZ16" s="46"/>
      <c r="FSA16" s="46"/>
      <c r="FSB16" s="46"/>
      <c r="FSC16" s="46"/>
      <c r="FSD16" s="46"/>
      <c r="FSE16" s="46"/>
      <c r="FSF16" s="46"/>
      <c r="FSG16" s="46"/>
      <c r="FSH16" s="46"/>
      <c r="FSI16" s="46"/>
      <c r="FSJ16" s="46"/>
      <c r="FSK16" s="46"/>
      <c r="FSL16" s="46"/>
      <c r="FSM16" s="46"/>
      <c r="FSN16" s="46"/>
      <c r="FSO16" s="46"/>
      <c r="FSP16" s="46"/>
      <c r="FSQ16" s="46"/>
      <c r="FSR16" s="46"/>
      <c r="FSS16" s="46"/>
      <c r="FST16" s="46"/>
      <c r="FSU16" s="46"/>
      <c r="FSV16" s="46"/>
      <c r="FSW16" s="46"/>
      <c r="FSX16" s="46"/>
      <c r="FSY16" s="46"/>
      <c r="FSZ16" s="46"/>
      <c r="FTA16" s="46"/>
      <c r="FTB16" s="46"/>
      <c r="FTC16" s="46"/>
      <c r="FTD16" s="46"/>
      <c r="FTE16" s="46"/>
      <c r="FTF16" s="46"/>
      <c r="FTG16" s="46"/>
      <c r="FTH16" s="46"/>
      <c r="FTI16" s="46"/>
      <c r="FTJ16" s="46"/>
      <c r="FTK16" s="46"/>
      <c r="FTL16" s="46"/>
      <c r="FTM16" s="46"/>
      <c r="FTN16" s="46"/>
      <c r="FTO16" s="46"/>
      <c r="FTP16" s="46"/>
      <c r="FTQ16" s="46"/>
      <c r="FTR16" s="46"/>
      <c r="FTS16" s="46"/>
      <c r="FTT16" s="46"/>
      <c r="FTU16" s="46"/>
      <c r="FTV16" s="46"/>
      <c r="FTW16" s="46"/>
      <c r="FTX16" s="46"/>
      <c r="FTY16" s="46"/>
      <c r="FTZ16" s="46"/>
      <c r="FUA16" s="46"/>
      <c r="FUB16" s="46"/>
      <c r="FUC16" s="46"/>
      <c r="FUD16" s="46"/>
      <c r="FUE16" s="46"/>
      <c r="FUF16" s="46"/>
      <c r="FUG16" s="46"/>
      <c r="FUH16" s="46"/>
      <c r="FUI16" s="46"/>
      <c r="FUJ16" s="46"/>
      <c r="FUK16" s="46"/>
      <c r="FUL16" s="46"/>
      <c r="FUM16" s="46"/>
      <c r="FUN16" s="46"/>
      <c r="FUO16" s="46"/>
      <c r="FUP16" s="46"/>
      <c r="FUQ16" s="46"/>
      <c r="FUR16" s="46"/>
      <c r="FUS16" s="46"/>
      <c r="FUT16" s="46"/>
      <c r="FUU16" s="46"/>
      <c r="FUV16" s="46"/>
      <c r="FUW16" s="46"/>
      <c r="FUX16" s="46"/>
      <c r="FUY16" s="46"/>
      <c r="FUZ16" s="46"/>
      <c r="FVA16" s="46"/>
      <c r="FVB16" s="46"/>
      <c r="FVC16" s="46"/>
      <c r="FVD16" s="46"/>
      <c r="FVE16" s="46"/>
      <c r="FVF16" s="46"/>
      <c r="FVG16" s="46"/>
      <c r="FVH16" s="46"/>
      <c r="FVI16" s="46"/>
      <c r="FVJ16" s="46"/>
      <c r="FVK16" s="46"/>
      <c r="FVL16" s="46"/>
      <c r="FVM16" s="46"/>
      <c r="FVN16" s="46"/>
      <c r="FVO16" s="46"/>
      <c r="FVP16" s="46"/>
      <c r="FVQ16" s="46"/>
      <c r="FVR16" s="46"/>
      <c r="FVS16" s="46"/>
      <c r="FVT16" s="46"/>
      <c r="FVU16" s="46"/>
      <c r="FVV16" s="46"/>
      <c r="FVW16" s="46"/>
      <c r="FVX16" s="46"/>
      <c r="FVY16" s="46"/>
      <c r="FVZ16" s="46"/>
      <c r="FWA16" s="46"/>
      <c r="FWB16" s="46"/>
      <c r="FWC16" s="46"/>
      <c r="FWD16" s="46"/>
      <c r="FWE16" s="46"/>
      <c r="FWF16" s="46"/>
      <c r="FWG16" s="46"/>
      <c r="FWH16" s="46"/>
      <c r="FWI16" s="46"/>
      <c r="FWJ16" s="46"/>
      <c r="FWK16" s="46"/>
      <c r="FWL16" s="46"/>
      <c r="FWM16" s="46"/>
      <c r="FWN16" s="46"/>
      <c r="FWO16" s="46"/>
      <c r="FWP16" s="46"/>
      <c r="FWQ16" s="46"/>
      <c r="FWR16" s="46"/>
      <c r="FWS16" s="46"/>
      <c r="FWT16" s="46"/>
      <c r="FWU16" s="46"/>
      <c r="FWV16" s="46"/>
      <c r="FWW16" s="46"/>
      <c r="FWX16" s="46"/>
      <c r="FWY16" s="46"/>
      <c r="FWZ16" s="46"/>
      <c r="FXA16" s="46"/>
      <c r="FXB16" s="46"/>
      <c r="FXC16" s="46"/>
      <c r="FXD16" s="46"/>
      <c r="FXE16" s="46"/>
      <c r="FXF16" s="46"/>
      <c r="FXG16" s="46"/>
      <c r="FXH16" s="46"/>
      <c r="FXI16" s="46"/>
      <c r="FXJ16" s="46"/>
      <c r="FXK16" s="46"/>
      <c r="FXL16" s="46"/>
      <c r="FXM16" s="46"/>
      <c r="FXN16" s="46"/>
      <c r="FXO16" s="46"/>
      <c r="FXP16" s="46"/>
      <c r="FXQ16" s="46"/>
      <c r="FXR16" s="46"/>
      <c r="FXS16" s="46"/>
      <c r="FXT16" s="46"/>
      <c r="FXU16" s="46"/>
      <c r="FXV16" s="46"/>
      <c r="FXW16" s="46"/>
      <c r="FXX16" s="46"/>
      <c r="FXY16" s="46"/>
      <c r="FXZ16" s="46"/>
      <c r="FYA16" s="46"/>
      <c r="FYB16" s="46"/>
      <c r="FYC16" s="46"/>
      <c r="FYD16" s="46"/>
      <c r="FYE16" s="46"/>
      <c r="FYF16" s="46"/>
      <c r="FYG16" s="46"/>
      <c r="FYH16" s="46"/>
      <c r="FYI16" s="46"/>
      <c r="FYJ16" s="46"/>
      <c r="FYK16" s="46"/>
      <c r="FYL16" s="46"/>
      <c r="FYM16" s="46"/>
      <c r="FYN16" s="46"/>
      <c r="FYO16" s="46"/>
      <c r="FYP16" s="46"/>
      <c r="FYQ16" s="46"/>
      <c r="FYR16" s="46"/>
      <c r="FYS16" s="46"/>
      <c r="FYT16" s="46"/>
      <c r="FYU16" s="46"/>
      <c r="FYV16" s="46"/>
      <c r="FYW16" s="46"/>
      <c r="FYX16" s="46"/>
      <c r="FYY16" s="46"/>
      <c r="FYZ16" s="46"/>
      <c r="FZA16" s="46"/>
      <c r="FZB16" s="46"/>
      <c r="FZC16" s="46"/>
      <c r="FZD16" s="46"/>
      <c r="FZE16" s="46"/>
      <c r="FZF16" s="46"/>
      <c r="FZG16" s="46"/>
      <c r="FZH16" s="46"/>
      <c r="FZI16" s="46"/>
      <c r="FZJ16" s="46"/>
      <c r="FZK16" s="46"/>
      <c r="FZL16" s="46"/>
      <c r="FZM16" s="46"/>
      <c r="FZN16" s="46"/>
      <c r="FZO16" s="46"/>
      <c r="FZP16" s="46"/>
      <c r="FZQ16" s="46"/>
      <c r="FZR16" s="46"/>
      <c r="FZS16" s="46"/>
      <c r="FZT16" s="46"/>
      <c r="FZU16" s="46"/>
      <c r="FZV16" s="46"/>
      <c r="FZW16" s="46"/>
      <c r="FZX16" s="46"/>
      <c r="FZY16" s="46"/>
      <c r="FZZ16" s="46"/>
      <c r="GAA16" s="46"/>
      <c r="GAB16" s="46"/>
      <c r="GAC16" s="46"/>
      <c r="GAD16" s="46"/>
      <c r="GAE16" s="46"/>
      <c r="GAF16" s="46"/>
      <c r="GAG16" s="46"/>
      <c r="GAH16" s="46"/>
      <c r="GAI16" s="46"/>
      <c r="GAJ16" s="46"/>
      <c r="GAK16" s="46"/>
      <c r="GAL16" s="46"/>
      <c r="GAM16" s="46"/>
      <c r="GAN16" s="46"/>
      <c r="GAO16" s="46"/>
      <c r="GAP16" s="46"/>
      <c r="GAQ16" s="46"/>
      <c r="GAR16" s="46"/>
      <c r="GAS16" s="46"/>
      <c r="GAT16" s="46"/>
      <c r="GAU16" s="46"/>
      <c r="GAV16" s="46"/>
      <c r="GAW16" s="46"/>
      <c r="GAX16" s="46"/>
      <c r="GAY16" s="46"/>
      <c r="GAZ16" s="46"/>
      <c r="GBA16" s="46"/>
      <c r="GBB16" s="46"/>
      <c r="GBC16" s="46"/>
      <c r="GBD16" s="46"/>
      <c r="GBE16" s="46"/>
      <c r="GBF16" s="46"/>
      <c r="GBG16" s="46"/>
      <c r="GBH16" s="46"/>
      <c r="GBI16" s="46"/>
      <c r="GBJ16" s="46"/>
      <c r="GBK16" s="46"/>
      <c r="GBL16" s="46"/>
      <c r="GBM16" s="46"/>
      <c r="GBN16" s="46"/>
      <c r="GBO16" s="46"/>
      <c r="GBP16" s="46"/>
      <c r="GBQ16" s="46"/>
      <c r="GBR16" s="46"/>
      <c r="GBS16" s="46"/>
      <c r="GBT16" s="46"/>
      <c r="GBU16" s="46"/>
      <c r="GBV16" s="46"/>
      <c r="GBW16" s="46"/>
      <c r="GBX16" s="46"/>
      <c r="GBY16" s="46"/>
      <c r="GBZ16" s="46"/>
      <c r="GCA16" s="46"/>
      <c r="GCB16" s="46"/>
      <c r="GCC16" s="46"/>
      <c r="GCD16" s="46"/>
      <c r="GCE16" s="46"/>
      <c r="GCF16" s="46"/>
      <c r="GCG16" s="46"/>
      <c r="GCH16" s="46"/>
      <c r="GCI16" s="46"/>
      <c r="GCJ16" s="46"/>
      <c r="GCK16" s="46"/>
      <c r="GCL16" s="46"/>
      <c r="GCM16" s="46"/>
      <c r="GCN16" s="46"/>
      <c r="GCO16" s="46"/>
      <c r="GCP16" s="46"/>
      <c r="GCQ16" s="46"/>
      <c r="GCR16" s="46"/>
      <c r="GCS16" s="46"/>
      <c r="GCT16" s="46"/>
      <c r="GCU16" s="46"/>
      <c r="GCV16" s="46"/>
      <c r="GCW16" s="46"/>
      <c r="GCX16" s="46"/>
      <c r="GCY16" s="46"/>
      <c r="GCZ16" s="46"/>
      <c r="GDA16" s="46"/>
      <c r="GDB16" s="46"/>
      <c r="GDC16" s="46"/>
      <c r="GDD16" s="46"/>
      <c r="GDE16" s="46"/>
      <c r="GDF16" s="46"/>
      <c r="GDG16" s="46"/>
      <c r="GDH16" s="46"/>
      <c r="GDI16" s="46"/>
      <c r="GDJ16" s="46"/>
      <c r="GDK16" s="46"/>
      <c r="GDL16" s="46"/>
      <c r="GDM16" s="46"/>
      <c r="GDN16" s="46"/>
      <c r="GDO16" s="46"/>
      <c r="GDP16" s="46"/>
      <c r="GDQ16" s="46"/>
      <c r="GDR16" s="46"/>
      <c r="GDS16" s="46"/>
      <c r="GDT16" s="46"/>
      <c r="GDU16" s="46"/>
      <c r="GDV16" s="46"/>
      <c r="GDW16" s="46"/>
      <c r="GDX16" s="46"/>
      <c r="GDY16" s="46"/>
      <c r="GDZ16" s="46"/>
      <c r="GEA16" s="46"/>
      <c r="GEB16" s="46"/>
      <c r="GEC16" s="46"/>
      <c r="GED16" s="46"/>
      <c r="GEE16" s="46"/>
      <c r="GEF16" s="46"/>
      <c r="GEG16" s="46"/>
      <c r="GEH16" s="46"/>
      <c r="GEI16" s="46"/>
      <c r="GEJ16" s="46"/>
      <c r="GEK16" s="46"/>
      <c r="GEL16" s="46"/>
      <c r="GEM16" s="46"/>
      <c r="GEN16" s="46"/>
      <c r="GEO16" s="46"/>
      <c r="GEP16" s="46"/>
      <c r="GEQ16" s="46"/>
      <c r="GER16" s="46"/>
      <c r="GES16" s="46"/>
      <c r="GET16" s="46"/>
      <c r="GEU16" s="46"/>
      <c r="GEV16" s="46"/>
      <c r="GEW16" s="46"/>
      <c r="GEX16" s="46"/>
      <c r="GEY16" s="46"/>
      <c r="GEZ16" s="46"/>
      <c r="GFA16" s="46"/>
      <c r="GFB16" s="46"/>
      <c r="GFC16" s="46"/>
      <c r="GFD16" s="46"/>
      <c r="GFE16" s="46"/>
      <c r="GFF16" s="46"/>
      <c r="GFG16" s="46"/>
      <c r="GFH16" s="46"/>
      <c r="GFI16" s="46"/>
      <c r="GFJ16" s="46"/>
      <c r="GFK16" s="46"/>
      <c r="GFL16" s="46"/>
      <c r="GFM16" s="46"/>
      <c r="GFN16" s="46"/>
      <c r="GFO16" s="46"/>
      <c r="GFP16" s="46"/>
      <c r="GFQ16" s="46"/>
      <c r="GFR16" s="46"/>
      <c r="GFS16" s="46"/>
      <c r="GFT16" s="46"/>
      <c r="GFU16" s="46"/>
      <c r="GFV16" s="46"/>
      <c r="GFW16" s="46"/>
      <c r="GFX16" s="46"/>
      <c r="GFY16" s="46"/>
      <c r="GFZ16" s="46"/>
      <c r="GGA16" s="46"/>
      <c r="GGB16" s="46"/>
      <c r="GGC16" s="46"/>
      <c r="GGD16" s="46"/>
      <c r="GGE16" s="46"/>
      <c r="GGF16" s="46"/>
      <c r="GGG16" s="46"/>
      <c r="GGH16" s="46"/>
      <c r="GGI16" s="46"/>
      <c r="GGJ16" s="46"/>
      <c r="GGK16" s="46"/>
      <c r="GGL16" s="46"/>
      <c r="GGM16" s="46"/>
      <c r="GGN16" s="46"/>
      <c r="GGO16" s="46"/>
      <c r="GGP16" s="46"/>
      <c r="GGQ16" s="46"/>
      <c r="GGR16" s="46"/>
      <c r="GGS16" s="46"/>
      <c r="GGT16" s="46"/>
      <c r="GGU16" s="46"/>
      <c r="GGV16" s="46"/>
      <c r="GGW16" s="46"/>
      <c r="GGX16" s="46"/>
      <c r="GGY16" s="46"/>
      <c r="GGZ16" s="46"/>
      <c r="GHA16" s="46"/>
      <c r="GHB16" s="46"/>
      <c r="GHC16" s="46"/>
      <c r="GHD16" s="46"/>
      <c r="GHE16" s="46"/>
      <c r="GHF16" s="46"/>
      <c r="GHG16" s="46"/>
      <c r="GHH16" s="46"/>
      <c r="GHI16" s="46"/>
      <c r="GHJ16" s="46"/>
      <c r="GHK16" s="46"/>
      <c r="GHL16" s="46"/>
      <c r="GHM16" s="46"/>
      <c r="GHN16" s="46"/>
      <c r="GHO16" s="46"/>
      <c r="GHP16" s="46"/>
      <c r="GHQ16" s="46"/>
      <c r="GHR16" s="46"/>
      <c r="GHS16" s="46"/>
      <c r="GHT16" s="46"/>
      <c r="GHU16" s="46"/>
      <c r="GHV16" s="46"/>
      <c r="GHW16" s="46"/>
      <c r="GHX16" s="46"/>
      <c r="GHY16" s="46"/>
      <c r="GHZ16" s="46"/>
      <c r="GIA16" s="46"/>
      <c r="GIB16" s="46"/>
      <c r="GIC16" s="46"/>
      <c r="GID16" s="46"/>
      <c r="GIE16" s="46"/>
      <c r="GIF16" s="46"/>
      <c r="GIG16" s="46"/>
      <c r="GIH16" s="46"/>
      <c r="GII16" s="46"/>
      <c r="GIJ16" s="46"/>
      <c r="GIK16" s="46"/>
      <c r="GIL16" s="46"/>
      <c r="GIM16" s="46"/>
      <c r="GIN16" s="46"/>
      <c r="GIO16" s="46"/>
      <c r="GIP16" s="46"/>
      <c r="GIQ16" s="46"/>
      <c r="GIR16" s="46"/>
      <c r="GIS16" s="46"/>
      <c r="GIT16" s="46"/>
      <c r="GIU16" s="46"/>
      <c r="GIV16" s="46"/>
      <c r="GIW16" s="46"/>
      <c r="GIX16" s="46"/>
      <c r="GIY16" s="46"/>
      <c r="GIZ16" s="46"/>
      <c r="GJA16" s="46"/>
      <c r="GJB16" s="46"/>
      <c r="GJC16" s="46"/>
      <c r="GJD16" s="46"/>
      <c r="GJE16" s="46"/>
      <c r="GJF16" s="46"/>
      <c r="GJG16" s="46"/>
      <c r="GJH16" s="46"/>
      <c r="GJI16" s="46"/>
      <c r="GJJ16" s="46"/>
      <c r="GJK16" s="46"/>
      <c r="GJL16" s="46"/>
      <c r="GJM16" s="46"/>
      <c r="GJN16" s="46"/>
      <c r="GJO16" s="46"/>
      <c r="GJP16" s="46"/>
      <c r="GJQ16" s="46"/>
      <c r="GJR16" s="46"/>
      <c r="GJS16" s="46"/>
      <c r="GJT16" s="46"/>
      <c r="GJU16" s="46"/>
      <c r="GJV16" s="46"/>
      <c r="GJW16" s="46"/>
      <c r="GJX16" s="46"/>
      <c r="GJY16" s="46"/>
      <c r="GJZ16" s="46"/>
      <c r="GKA16" s="46"/>
      <c r="GKB16" s="46"/>
      <c r="GKC16" s="46"/>
      <c r="GKD16" s="46"/>
      <c r="GKE16" s="46"/>
      <c r="GKF16" s="46"/>
      <c r="GKG16" s="46"/>
      <c r="GKH16" s="46"/>
      <c r="GKI16" s="46"/>
      <c r="GKJ16" s="46"/>
      <c r="GKK16" s="46"/>
      <c r="GKL16" s="46"/>
      <c r="GKM16" s="46"/>
      <c r="GKN16" s="46"/>
      <c r="GKO16" s="46"/>
      <c r="GKP16" s="46"/>
      <c r="GKQ16" s="46"/>
      <c r="GKR16" s="46"/>
      <c r="GKS16" s="46"/>
      <c r="GKT16" s="46"/>
      <c r="GKU16" s="46"/>
      <c r="GKV16" s="46"/>
      <c r="GKW16" s="46"/>
      <c r="GKX16" s="46"/>
      <c r="GKY16" s="46"/>
      <c r="GKZ16" s="46"/>
      <c r="GLA16" s="46"/>
      <c r="GLB16" s="46"/>
      <c r="GLC16" s="46"/>
      <c r="GLD16" s="46"/>
      <c r="GLE16" s="46"/>
      <c r="GLF16" s="46"/>
      <c r="GLG16" s="46"/>
      <c r="GLH16" s="46"/>
      <c r="GLI16" s="46"/>
      <c r="GLJ16" s="46"/>
      <c r="GLK16" s="46"/>
      <c r="GLL16" s="46"/>
      <c r="GLM16" s="46"/>
      <c r="GLN16" s="46"/>
      <c r="GLO16" s="46"/>
      <c r="GLP16" s="46"/>
      <c r="GLQ16" s="46"/>
      <c r="GLR16" s="46"/>
      <c r="GLS16" s="46"/>
      <c r="GLT16" s="46"/>
      <c r="GLU16" s="46"/>
      <c r="GLV16" s="46"/>
      <c r="GLW16" s="46"/>
      <c r="GLX16" s="46"/>
      <c r="GLY16" s="46"/>
      <c r="GLZ16" s="46"/>
      <c r="GMA16" s="46"/>
      <c r="GMB16" s="46"/>
      <c r="GMC16" s="46"/>
      <c r="GMD16" s="46"/>
      <c r="GME16" s="46"/>
      <c r="GMF16" s="46"/>
      <c r="GMG16" s="46"/>
      <c r="GMH16" s="46"/>
      <c r="GMI16" s="46"/>
      <c r="GMJ16" s="46"/>
      <c r="GMK16" s="46"/>
      <c r="GML16" s="46"/>
      <c r="GMM16" s="46"/>
      <c r="GMN16" s="46"/>
      <c r="GMO16" s="46"/>
      <c r="GMP16" s="46"/>
      <c r="GMQ16" s="46"/>
      <c r="GMR16" s="46"/>
      <c r="GMS16" s="46"/>
      <c r="GMT16" s="46"/>
      <c r="GMU16" s="46"/>
      <c r="GMV16" s="46"/>
      <c r="GMW16" s="46"/>
      <c r="GMX16" s="46"/>
      <c r="GMY16" s="46"/>
      <c r="GMZ16" s="46"/>
      <c r="GNA16" s="46"/>
      <c r="GNB16" s="46"/>
      <c r="GNC16" s="46"/>
      <c r="GND16" s="46"/>
      <c r="GNE16" s="46"/>
      <c r="GNF16" s="46"/>
      <c r="GNG16" s="46"/>
      <c r="GNH16" s="46"/>
      <c r="GNI16" s="46"/>
      <c r="GNJ16" s="46"/>
      <c r="GNK16" s="46"/>
      <c r="GNL16" s="46"/>
      <c r="GNM16" s="46"/>
      <c r="GNN16" s="46"/>
      <c r="GNO16" s="46"/>
      <c r="GNP16" s="46"/>
      <c r="GNQ16" s="46"/>
      <c r="GNR16" s="46"/>
      <c r="GNS16" s="46"/>
      <c r="GNT16" s="46"/>
      <c r="GNU16" s="46"/>
      <c r="GNV16" s="46"/>
      <c r="GNW16" s="46"/>
      <c r="GNX16" s="46"/>
      <c r="GNY16" s="46"/>
      <c r="GNZ16" s="46"/>
      <c r="GOA16" s="46"/>
      <c r="GOB16" s="46"/>
      <c r="GOC16" s="46"/>
      <c r="GOD16" s="46"/>
      <c r="GOE16" s="46"/>
      <c r="GOF16" s="46"/>
      <c r="GOG16" s="46"/>
      <c r="GOH16" s="46"/>
      <c r="GOI16" s="46"/>
      <c r="GOJ16" s="46"/>
      <c r="GOK16" s="46"/>
      <c r="GOL16" s="46"/>
      <c r="GOM16" s="46"/>
      <c r="GON16" s="46"/>
      <c r="GOO16" s="46"/>
      <c r="GOP16" s="46"/>
      <c r="GOQ16" s="46"/>
      <c r="GOR16" s="46"/>
      <c r="GOS16" s="46"/>
      <c r="GOT16" s="46"/>
      <c r="GOU16" s="46"/>
      <c r="GOV16" s="46"/>
      <c r="GOW16" s="46"/>
      <c r="GOX16" s="46"/>
      <c r="GOY16" s="46"/>
      <c r="GOZ16" s="46"/>
      <c r="GPA16" s="46"/>
      <c r="GPB16" s="46"/>
      <c r="GPC16" s="46"/>
      <c r="GPD16" s="46"/>
      <c r="GPE16" s="46"/>
      <c r="GPF16" s="46"/>
      <c r="GPG16" s="46"/>
      <c r="GPH16" s="46"/>
      <c r="GPI16" s="46"/>
      <c r="GPJ16" s="46"/>
      <c r="GPK16" s="46"/>
      <c r="GPL16" s="46"/>
      <c r="GPM16" s="46"/>
      <c r="GPN16" s="46"/>
      <c r="GPO16" s="46"/>
      <c r="GPP16" s="46"/>
      <c r="GPQ16" s="46"/>
      <c r="GPR16" s="46"/>
      <c r="GPS16" s="46"/>
      <c r="GPT16" s="46"/>
      <c r="GPU16" s="46"/>
      <c r="GPV16" s="46"/>
      <c r="GPW16" s="46"/>
      <c r="GPX16" s="46"/>
      <c r="GPY16" s="46"/>
      <c r="GPZ16" s="46"/>
      <c r="GQA16" s="46"/>
      <c r="GQB16" s="46"/>
      <c r="GQC16" s="46"/>
      <c r="GQD16" s="46"/>
      <c r="GQE16" s="46"/>
      <c r="GQF16" s="46"/>
      <c r="GQG16" s="46"/>
      <c r="GQH16" s="46"/>
      <c r="GQI16" s="46"/>
      <c r="GQJ16" s="46"/>
      <c r="GQK16" s="46"/>
      <c r="GQL16" s="46"/>
      <c r="GQM16" s="46"/>
      <c r="GQN16" s="46"/>
      <c r="GQO16" s="46"/>
      <c r="GQP16" s="46"/>
      <c r="GQQ16" s="46"/>
      <c r="GQR16" s="46"/>
      <c r="GQS16" s="46"/>
      <c r="GQT16" s="46"/>
      <c r="GQU16" s="46"/>
      <c r="GQV16" s="46"/>
      <c r="GQW16" s="46"/>
      <c r="GQX16" s="46"/>
      <c r="GQY16" s="46"/>
      <c r="GQZ16" s="46"/>
      <c r="GRA16" s="46"/>
      <c r="GRB16" s="46"/>
      <c r="GRC16" s="46"/>
      <c r="GRD16" s="46"/>
      <c r="GRE16" s="46"/>
      <c r="GRF16" s="46"/>
      <c r="GRG16" s="46"/>
      <c r="GRH16" s="46"/>
      <c r="GRI16" s="46"/>
      <c r="GRJ16" s="46"/>
      <c r="GRK16" s="46"/>
      <c r="GRL16" s="46"/>
      <c r="GRM16" s="46"/>
      <c r="GRN16" s="46"/>
      <c r="GRO16" s="46"/>
      <c r="GRP16" s="46"/>
      <c r="GRQ16" s="46"/>
      <c r="GRR16" s="46"/>
      <c r="GRS16" s="46"/>
      <c r="GRT16" s="46"/>
      <c r="GRU16" s="46"/>
      <c r="GRV16" s="46"/>
      <c r="GRW16" s="46"/>
      <c r="GRX16" s="46"/>
      <c r="GRY16" s="46"/>
      <c r="GRZ16" s="46"/>
      <c r="GSA16" s="46"/>
      <c r="GSB16" s="46"/>
      <c r="GSC16" s="46"/>
      <c r="GSD16" s="46"/>
      <c r="GSE16" s="46"/>
      <c r="GSF16" s="46"/>
      <c r="GSG16" s="46"/>
      <c r="GSH16" s="46"/>
      <c r="GSI16" s="46"/>
      <c r="GSJ16" s="46"/>
      <c r="GSK16" s="46"/>
      <c r="GSL16" s="46"/>
      <c r="GSM16" s="46"/>
      <c r="GSN16" s="46"/>
      <c r="GSO16" s="46"/>
      <c r="GSP16" s="46"/>
      <c r="GSQ16" s="46"/>
      <c r="GSR16" s="46"/>
      <c r="GSS16" s="46"/>
      <c r="GST16" s="46"/>
      <c r="GSU16" s="46"/>
      <c r="GSV16" s="46"/>
      <c r="GSW16" s="46"/>
      <c r="GSX16" s="46"/>
      <c r="GSY16" s="46"/>
      <c r="GSZ16" s="46"/>
      <c r="GTA16" s="46"/>
      <c r="GTB16" s="46"/>
      <c r="GTC16" s="46"/>
      <c r="GTD16" s="46"/>
      <c r="GTE16" s="46"/>
      <c r="GTF16" s="46"/>
      <c r="GTG16" s="46"/>
      <c r="GTH16" s="46"/>
      <c r="GTI16" s="46"/>
      <c r="GTJ16" s="46"/>
      <c r="GTK16" s="46"/>
      <c r="GTL16" s="46"/>
      <c r="GTM16" s="46"/>
      <c r="GTN16" s="46"/>
      <c r="GTO16" s="46"/>
      <c r="GTP16" s="46"/>
      <c r="GTQ16" s="46"/>
      <c r="GTR16" s="46"/>
      <c r="GTS16" s="46"/>
      <c r="GTT16" s="46"/>
      <c r="GTU16" s="46"/>
      <c r="GTV16" s="46"/>
      <c r="GTW16" s="46"/>
      <c r="GTX16" s="46"/>
      <c r="GTY16" s="46"/>
      <c r="GTZ16" s="46"/>
      <c r="GUA16" s="46"/>
      <c r="GUB16" s="46"/>
      <c r="GUC16" s="46"/>
      <c r="GUD16" s="46"/>
      <c r="GUE16" s="46"/>
      <c r="GUF16" s="46"/>
      <c r="GUG16" s="46"/>
      <c r="GUH16" s="46"/>
      <c r="GUI16" s="46"/>
      <c r="GUJ16" s="46"/>
      <c r="GUK16" s="46"/>
      <c r="GUL16" s="46"/>
      <c r="GUM16" s="46"/>
      <c r="GUN16" s="46"/>
      <c r="GUO16" s="46"/>
      <c r="GUP16" s="46"/>
      <c r="GUQ16" s="46"/>
      <c r="GUR16" s="46"/>
      <c r="GUS16" s="46"/>
      <c r="GUT16" s="46"/>
      <c r="GUU16" s="46"/>
      <c r="GUV16" s="46"/>
      <c r="GUW16" s="46"/>
      <c r="GUX16" s="46"/>
      <c r="GUY16" s="46"/>
      <c r="GUZ16" s="46"/>
      <c r="GVA16" s="46"/>
      <c r="GVB16" s="46"/>
      <c r="GVC16" s="46"/>
      <c r="GVD16" s="46"/>
      <c r="GVE16" s="46"/>
      <c r="GVF16" s="46"/>
      <c r="GVG16" s="46"/>
      <c r="GVH16" s="46"/>
      <c r="GVI16" s="46"/>
      <c r="GVJ16" s="46"/>
      <c r="GVK16" s="46"/>
      <c r="GVL16" s="46"/>
      <c r="GVM16" s="46"/>
      <c r="GVN16" s="46"/>
      <c r="GVO16" s="46"/>
      <c r="GVP16" s="46"/>
      <c r="GVQ16" s="46"/>
      <c r="GVR16" s="46"/>
      <c r="GVS16" s="46"/>
      <c r="GVT16" s="46"/>
      <c r="GVU16" s="46"/>
      <c r="GVV16" s="46"/>
      <c r="GVW16" s="46"/>
      <c r="GVX16" s="46"/>
      <c r="GVY16" s="46"/>
      <c r="GVZ16" s="46"/>
      <c r="GWA16" s="46"/>
      <c r="GWB16" s="46"/>
      <c r="GWC16" s="46"/>
      <c r="GWD16" s="46"/>
      <c r="GWE16" s="46"/>
      <c r="GWF16" s="46"/>
      <c r="GWG16" s="46"/>
      <c r="GWH16" s="46"/>
      <c r="GWI16" s="46"/>
      <c r="GWJ16" s="46"/>
      <c r="GWK16" s="46"/>
      <c r="GWL16" s="46"/>
      <c r="GWM16" s="46"/>
      <c r="GWN16" s="46"/>
      <c r="GWO16" s="46"/>
      <c r="GWP16" s="46"/>
      <c r="GWQ16" s="46"/>
      <c r="GWR16" s="46"/>
      <c r="GWS16" s="46"/>
      <c r="GWT16" s="46"/>
      <c r="GWU16" s="46"/>
      <c r="GWV16" s="46"/>
      <c r="GWW16" s="46"/>
      <c r="GWX16" s="46"/>
      <c r="GWY16" s="46"/>
      <c r="GWZ16" s="46"/>
      <c r="GXA16" s="46"/>
      <c r="GXB16" s="46"/>
      <c r="GXC16" s="46"/>
      <c r="GXD16" s="46"/>
      <c r="GXE16" s="46"/>
      <c r="GXF16" s="46"/>
      <c r="GXG16" s="46"/>
      <c r="GXH16" s="46"/>
      <c r="GXI16" s="46"/>
      <c r="GXJ16" s="46"/>
      <c r="GXK16" s="46"/>
      <c r="GXL16" s="46"/>
      <c r="GXM16" s="46"/>
      <c r="GXN16" s="46"/>
      <c r="GXO16" s="46"/>
      <c r="GXP16" s="46"/>
      <c r="GXQ16" s="46"/>
      <c r="GXR16" s="46"/>
      <c r="GXS16" s="46"/>
      <c r="GXT16" s="46"/>
      <c r="GXU16" s="46"/>
      <c r="GXV16" s="46"/>
      <c r="GXW16" s="46"/>
      <c r="GXX16" s="46"/>
      <c r="GXY16" s="46"/>
      <c r="GXZ16" s="46"/>
      <c r="GYA16" s="46"/>
      <c r="GYB16" s="46"/>
      <c r="GYC16" s="46"/>
      <c r="GYD16" s="46"/>
      <c r="GYE16" s="46"/>
      <c r="GYF16" s="46"/>
      <c r="GYG16" s="46"/>
      <c r="GYH16" s="46"/>
      <c r="GYI16" s="46"/>
      <c r="GYJ16" s="46"/>
      <c r="GYK16" s="46"/>
      <c r="GYL16" s="46"/>
      <c r="GYM16" s="46"/>
      <c r="GYN16" s="46"/>
      <c r="GYO16" s="46"/>
      <c r="GYP16" s="46"/>
      <c r="GYQ16" s="46"/>
      <c r="GYR16" s="46"/>
      <c r="GYS16" s="46"/>
      <c r="GYT16" s="46"/>
      <c r="GYU16" s="46"/>
      <c r="GYV16" s="46"/>
      <c r="GYW16" s="46"/>
      <c r="GYX16" s="46"/>
      <c r="GYY16" s="46"/>
      <c r="GYZ16" s="46"/>
      <c r="GZA16" s="46"/>
      <c r="GZB16" s="46"/>
      <c r="GZC16" s="46"/>
      <c r="GZD16" s="46"/>
      <c r="GZE16" s="46"/>
      <c r="GZF16" s="46"/>
      <c r="GZG16" s="46"/>
      <c r="GZH16" s="46"/>
      <c r="GZI16" s="46"/>
      <c r="GZJ16" s="46"/>
      <c r="GZK16" s="46"/>
      <c r="GZL16" s="46"/>
      <c r="GZM16" s="46"/>
      <c r="GZN16" s="46"/>
      <c r="GZO16" s="46"/>
      <c r="GZP16" s="46"/>
      <c r="GZQ16" s="46"/>
      <c r="GZR16" s="46"/>
      <c r="GZS16" s="46"/>
      <c r="GZT16" s="46"/>
      <c r="GZU16" s="46"/>
      <c r="GZV16" s="46"/>
      <c r="GZW16" s="46"/>
      <c r="GZX16" s="46"/>
      <c r="GZY16" s="46"/>
      <c r="GZZ16" s="46"/>
      <c r="HAA16" s="46"/>
      <c r="HAB16" s="46"/>
      <c r="HAC16" s="46"/>
      <c r="HAD16" s="46"/>
      <c r="HAE16" s="46"/>
      <c r="HAF16" s="46"/>
      <c r="HAG16" s="46"/>
      <c r="HAH16" s="46"/>
      <c r="HAI16" s="46"/>
      <c r="HAJ16" s="46"/>
      <c r="HAK16" s="46"/>
      <c r="HAL16" s="46"/>
      <c r="HAM16" s="46"/>
      <c r="HAN16" s="46"/>
      <c r="HAO16" s="46"/>
      <c r="HAP16" s="46"/>
      <c r="HAQ16" s="46"/>
      <c r="HAR16" s="46"/>
      <c r="HAS16" s="46"/>
      <c r="HAT16" s="46"/>
      <c r="HAU16" s="46"/>
      <c r="HAV16" s="46"/>
      <c r="HAW16" s="46"/>
      <c r="HAX16" s="46"/>
      <c r="HAY16" s="46"/>
      <c r="HAZ16" s="46"/>
      <c r="HBA16" s="46"/>
      <c r="HBB16" s="46"/>
      <c r="HBC16" s="46"/>
      <c r="HBD16" s="46"/>
      <c r="HBE16" s="46"/>
      <c r="HBF16" s="46"/>
      <c r="HBG16" s="46"/>
      <c r="HBH16" s="46"/>
      <c r="HBI16" s="46"/>
      <c r="HBJ16" s="46"/>
      <c r="HBK16" s="46"/>
      <c r="HBL16" s="46"/>
      <c r="HBM16" s="46"/>
      <c r="HBN16" s="46"/>
      <c r="HBO16" s="46"/>
      <c r="HBP16" s="46"/>
      <c r="HBQ16" s="46"/>
      <c r="HBR16" s="46"/>
      <c r="HBS16" s="46"/>
      <c r="HBT16" s="46"/>
      <c r="HBU16" s="46"/>
      <c r="HBV16" s="46"/>
      <c r="HBW16" s="46"/>
      <c r="HBX16" s="46"/>
      <c r="HBY16" s="46"/>
      <c r="HBZ16" s="46"/>
      <c r="HCA16" s="46"/>
      <c r="HCB16" s="46"/>
      <c r="HCC16" s="46"/>
      <c r="HCD16" s="46"/>
      <c r="HCE16" s="46"/>
      <c r="HCF16" s="46"/>
      <c r="HCG16" s="46"/>
      <c r="HCH16" s="46"/>
      <c r="HCI16" s="46"/>
      <c r="HCJ16" s="46"/>
      <c r="HCK16" s="46"/>
      <c r="HCL16" s="46"/>
      <c r="HCM16" s="46"/>
      <c r="HCN16" s="46"/>
      <c r="HCO16" s="46"/>
      <c r="HCP16" s="46"/>
      <c r="HCQ16" s="46"/>
      <c r="HCR16" s="46"/>
      <c r="HCS16" s="46"/>
      <c r="HCT16" s="46"/>
      <c r="HCU16" s="46"/>
      <c r="HCV16" s="46"/>
      <c r="HCW16" s="46"/>
      <c r="HCX16" s="46"/>
      <c r="HCY16" s="46"/>
      <c r="HCZ16" s="46"/>
      <c r="HDA16" s="46"/>
      <c r="HDB16" s="46"/>
      <c r="HDC16" s="46"/>
      <c r="HDD16" s="46"/>
      <c r="HDE16" s="46"/>
      <c r="HDF16" s="46"/>
      <c r="HDG16" s="46"/>
      <c r="HDH16" s="46"/>
      <c r="HDI16" s="46"/>
      <c r="HDJ16" s="46"/>
      <c r="HDK16" s="46"/>
      <c r="HDL16" s="46"/>
      <c r="HDM16" s="46"/>
      <c r="HDN16" s="46"/>
      <c r="HDO16" s="46"/>
      <c r="HDP16" s="46"/>
      <c r="HDQ16" s="46"/>
      <c r="HDR16" s="46"/>
      <c r="HDS16" s="46"/>
      <c r="HDT16" s="46"/>
      <c r="HDU16" s="46"/>
      <c r="HDV16" s="46"/>
      <c r="HDW16" s="46"/>
      <c r="HDX16" s="46"/>
      <c r="HDY16" s="46"/>
      <c r="HDZ16" s="46"/>
      <c r="HEA16" s="46"/>
      <c r="HEB16" s="46"/>
      <c r="HEC16" s="46"/>
      <c r="HED16" s="46"/>
      <c r="HEE16" s="46"/>
      <c r="HEF16" s="46"/>
      <c r="HEG16" s="46"/>
      <c r="HEH16" s="46"/>
      <c r="HEI16" s="46"/>
      <c r="HEJ16" s="46"/>
      <c r="HEK16" s="46"/>
      <c r="HEL16" s="46"/>
      <c r="HEM16" s="46"/>
      <c r="HEN16" s="46"/>
      <c r="HEO16" s="46"/>
      <c r="HEP16" s="46"/>
      <c r="HEQ16" s="46"/>
      <c r="HER16" s="46"/>
      <c r="HES16" s="46"/>
      <c r="HET16" s="46"/>
      <c r="HEU16" s="46"/>
      <c r="HEV16" s="46"/>
      <c r="HEW16" s="46"/>
      <c r="HEX16" s="46"/>
      <c r="HEY16" s="46"/>
      <c r="HEZ16" s="46"/>
      <c r="HFA16" s="46"/>
      <c r="HFB16" s="46"/>
      <c r="HFC16" s="46"/>
      <c r="HFD16" s="46"/>
      <c r="HFE16" s="46"/>
      <c r="HFF16" s="46"/>
      <c r="HFG16" s="46"/>
      <c r="HFH16" s="46"/>
      <c r="HFI16" s="46"/>
      <c r="HFJ16" s="46"/>
      <c r="HFK16" s="46"/>
      <c r="HFL16" s="46"/>
      <c r="HFM16" s="46"/>
      <c r="HFN16" s="46"/>
      <c r="HFO16" s="46"/>
      <c r="HFP16" s="46"/>
      <c r="HFQ16" s="46"/>
      <c r="HFR16" s="46"/>
      <c r="HFS16" s="46"/>
      <c r="HFT16" s="46"/>
      <c r="HFU16" s="46"/>
      <c r="HFV16" s="46"/>
      <c r="HFW16" s="46"/>
      <c r="HFX16" s="46"/>
      <c r="HFY16" s="46"/>
      <c r="HFZ16" s="46"/>
      <c r="HGA16" s="46"/>
      <c r="HGB16" s="46"/>
      <c r="HGC16" s="46"/>
      <c r="HGD16" s="46"/>
      <c r="HGE16" s="46"/>
      <c r="HGF16" s="46"/>
      <c r="HGG16" s="46"/>
      <c r="HGH16" s="46"/>
      <c r="HGI16" s="46"/>
      <c r="HGJ16" s="46"/>
      <c r="HGK16" s="46"/>
      <c r="HGL16" s="46"/>
      <c r="HGM16" s="46"/>
      <c r="HGN16" s="46"/>
      <c r="HGO16" s="46"/>
      <c r="HGP16" s="46"/>
      <c r="HGQ16" s="46"/>
      <c r="HGR16" s="46"/>
      <c r="HGS16" s="46"/>
      <c r="HGT16" s="46"/>
      <c r="HGU16" s="46"/>
      <c r="HGV16" s="46"/>
      <c r="HGW16" s="46"/>
      <c r="HGX16" s="46"/>
      <c r="HGY16" s="46"/>
      <c r="HGZ16" s="46"/>
      <c r="HHA16" s="46"/>
      <c r="HHB16" s="46"/>
      <c r="HHC16" s="46"/>
      <c r="HHD16" s="46"/>
      <c r="HHE16" s="46"/>
      <c r="HHF16" s="46"/>
      <c r="HHG16" s="46"/>
      <c r="HHH16" s="46"/>
      <c r="HHI16" s="46"/>
      <c r="HHJ16" s="46"/>
      <c r="HHK16" s="46"/>
      <c r="HHL16" s="46"/>
      <c r="HHM16" s="46"/>
      <c r="HHN16" s="46"/>
      <c r="HHO16" s="46"/>
      <c r="HHP16" s="46"/>
      <c r="HHQ16" s="46"/>
      <c r="HHR16" s="46"/>
      <c r="HHS16" s="46"/>
      <c r="HHT16" s="46"/>
      <c r="HHU16" s="46"/>
      <c r="HHV16" s="46"/>
      <c r="HHW16" s="46"/>
      <c r="HHX16" s="46"/>
      <c r="HHY16" s="46"/>
      <c r="HHZ16" s="46"/>
      <c r="HIA16" s="46"/>
      <c r="HIB16" s="46"/>
      <c r="HIC16" s="46"/>
      <c r="HID16" s="46"/>
      <c r="HIE16" s="46"/>
      <c r="HIF16" s="46"/>
      <c r="HIG16" s="46"/>
      <c r="HIH16" s="46"/>
      <c r="HII16" s="46"/>
      <c r="HIJ16" s="46"/>
      <c r="HIK16" s="46"/>
      <c r="HIL16" s="46"/>
      <c r="HIM16" s="46"/>
      <c r="HIN16" s="46"/>
      <c r="HIO16" s="46"/>
      <c r="HIP16" s="46"/>
      <c r="HIQ16" s="46"/>
      <c r="HIR16" s="46"/>
      <c r="HIS16" s="46"/>
      <c r="HIT16" s="46"/>
      <c r="HIU16" s="46"/>
      <c r="HIV16" s="46"/>
      <c r="HIW16" s="46"/>
      <c r="HIX16" s="46"/>
      <c r="HIY16" s="46"/>
      <c r="HIZ16" s="46"/>
      <c r="HJA16" s="46"/>
      <c r="HJB16" s="46"/>
      <c r="HJC16" s="46"/>
      <c r="HJD16" s="46"/>
      <c r="HJE16" s="46"/>
      <c r="HJF16" s="46"/>
      <c r="HJG16" s="46"/>
      <c r="HJH16" s="46"/>
      <c r="HJI16" s="46"/>
      <c r="HJJ16" s="46"/>
      <c r="HJK16" s="46"/>
      <c r="HJL16" s="46"/>
      <c r="HJM16" s="46"/>
      <c r="HJN16" s="46"/>
      <c r="HJO16" s="46"/>
      <c r="HJP16" s="46"/>
      <c r="HJQ16" s="46"/>
      <c r="HJR16" s="46"/>
      <c r="HJS16" s="46"/>
      <c r="HJT16" s="46"/>
      <c r="HJU16" s="46"/>
      <c r="HJV16" s="46"/>
      <c r="HJW16" s="46"/>
      <c r="HJX16" s="46"/>
      <c r="HJY16" s="46"/>
      <c r="HJZ16" s="46"/>
      <c r="HKA16" s="46"/>
      <c r="HKB16" s="46"/>
      <c r="HKC16" s="46"/>
      <c r="HKD16" s="46"/>
      <c r="HKE16" s="46"/>
      <c r="HKF16" s="46"/>
      <c r="HKG16" s="46"/>
      <c r="HKH16" s="46"/>
      <c r="HKI16" s="46"/>
      <c r="HKJ16" s="46"/>
      <c r="HKK16" s="46"/>
      <c r="HKL16" s="46"/>
      <c r="HKM16" s="46"/>
      <c r="HKN16" s="46"/>
      <c r="HKO16" s="46"/>
      <c r="HKP16" s="46"/>
      <c r="HKQ16" s="46"/>
      <c r="HKR16" s="46"/>
      <c r="HKS16" s="46"/>
      <c r="HKT16" s="46"/>
      <c r="HKU16" s="46"/>
      <c r="HKV16" s="46"/>
      <c r="HKW16" s="46"/>
      <c r="HKX16" s="46"/>
      <c r="HKY16" s="46"/>
      <c r="HKZ16" s="46"/>
      <c r="HLA16" s="46"/>
      <c r="HLB16" s="46"/>
      <c r="HLC16" s="46"/>
      <c r="HLD16" s="46"/>
      <c r="HLE16" s="46"/>
      <c r="HLF16" s="46"/>
      <c r="HLG16" s="46"/>
      <c r="HLH16" s="46"/>
      <c r="HLI16" s="46"/>
      <c r="HLJ16" s="46"/>
      <c r="HLK16" s="46"/>
      <c r="HLL16" s="46"/>
      <c r="HLM16" s="46"/>
      <c r="HLN16" s="46"/>
      <c r="HLO16" s="46"/>
      <c r="HLP16" s="46"/>
      <c r="HLQ16" s="46"/>
      <c r="HLR16" s="46"/>
      <c r="HLS16" s="46"/>
      <c r="HLT16" s="46"/>
      <c r="HLU16" s="46"/>
      <c r="HLV16" s="46"/>
      <c r="HLW16" s="46"/>
      <c r="HLX16" s="46"/>
      <c r="HLY16" s="46"/>
      <c r="HLZ16" s="46"/>
      <c r="HMA16" s="46"/>
      <c r="HMB16" s="46"/>
      <c r="HMC16" s="46"/>
      <c r="HMD16" s="46"/>
      <c r="HME16" s="46"/>
      <c r="HMF16" s="46"/>
      <c r="HMG16" s="46"/>
      <c r="HMH16" s="46"/>
      <c r="HMI16" s="46"/>
      <c r="HMJ16" s="46"/>
      <c r="HMK16" s="46"/>
      <c r="HML16" s="46"/>
      <c r="HMM16" s="46"/>
      <c r="HMN16" s="46"/>
      <c r="HMO16" s="46"/>
      <c r="HMP16" s="46"/>
      <c r="HMQ16" s="46"/>
      <c r="HMR16" s="46"/>
      <c r="HMS16" s="46"/>
      <c r="HMT16" s="46"/>
      <c r="HMU16" s="46"/>
      <c r="HMV16" s="46"/>
      <c r="HMW16" s="46"/>
      <c r="HMX16" s="46"/>
      <c r="HMY16" s="46"/>
      <c r="HMZ16" s="46"/>
      <c r="HNA16" s="46"/>
      <c r="HNB16" s="46"/>
      <c r="HNC16" s="46"/>
      <c r="HND16" s="46"/>
      <c r="HNE16" s="46"/>
      <c r="HNF16" s="46"/>
      <c r="HNG16" s="46"/>
      <c r="HNH16" s="46"/>
      <c r="HNI16" s="46"/>
      <c r="HNJ16" s="46"/>
      <c r="HNK16" s="46"/>
      <c r="HNL16" s="46"/>
      <c r="HNM16" s="46"/>
      <c r="HNN16" s="46"/>
      <c r="HNO16" s="46"/>
      <c r="HNP16" s="46"/>
      <c r="HNQ16" s="46"/>
      <c r="HNR16" s="46"/>
      <c r="HNS16" s="46"/>
      <c r="HNT16" s="46"/>
      <c r="HNU16" s="46"/>
      <c r="HNV16" s="46"/>
      <c r="HNW16" s="46"/>
      <c r="HNX16" s="46"/>
      <c r="HNY16" s="46"/>
      <c r="HNZ16" s="46"/>
      <c r="HOA16" s="46"/>
      <c r="HOB16" s="46"/>
      <c r="HOC16" s="46"/>
      <c r="HOD16" s="46"/>
      <c r="HOE16" s="46"/>
      <c r="HOF16" s="46"/>
      <c r="HOG16" s="46"/>
      <c r="HOH16" s="46"/>
      <c r="HOI16" s="46"/>
      <c r="HOJ16" s="46"/>
      <c r="HOK16" s="46"/>
      <c r="HOL16" s="46"/>
      <c r="HOM16" s="46"/>
      <c r="HON16" s="46"/>
      <c r="HOO16" s="46"/>
      <c r="HOP16" s="46"/>
      <c r="HOQ16" s="46"/>
      <c r="HOR16" s="46"/>
      <c r="HOS16" s="46"/>
      <c r="HOT16" s="46"/>
      <c r="HOU16" s="46"/>
      <c r="HOV16" s="46"/>
      <c r="HOW16" s="46"/>
      <c r="HOX16" s="46"/>
      <c r="HOY16" s="46"/>
      <c r="HOZ16" s="46"/>
      <c r="HPA16" s="46"/>
      <c r="HPB16" s="46"/>
      <c r="HPC16" s="46"/>
      <c r="HPD16" s="46"/>
      <c r="HPE16" s="46"/>
      <c r="HPF16" s="46"/>
      <c r="HPG16" s="46"/>
      <c r="HPH16" s="46"/>
      <c r="HPI16" s="46"/>
      <c r="HPJ16" s="46"/>
      <c r="HPK16" s="46"/>
      <c r="HPL16" s="46"/>
      <c r="HPM16" s="46"/>
      <c r="HPN16" s="46"/>
      <c r="HPO16" s="46"/>
      <c r="HPP16" s="46"/>
      <c r="HPQ16" s="46"/>
      <c r="HPR16" s="46"/>
      <c r="HPS16" s="46"/>
      <c r="HPT16" s="46"/>
      <c r="HPU16" s="46"/>
      <c r="HPV16" s="46"/>
      <c r="HPW16" s="46"/>
      <c r="HPX16" s="46"/>
      <c r="HPY16" s="46"/>
      <c r="HPZ16" s="46"/>
      <c r="HQA16" s="46"/>
      <c r="HQB16" s="46"/>
      <c r="HQC16" s="46"/>
      <c r="HQD16" s="46"/>
      <c r="HQE16" s="46"/>
      <c r="HQF16" s="46"/>
      <c r="HQG16" s="46"/>
      <c r="HQH16" s="46"/>
      <c r="HQI16" s="46"/>
      <c r="HQJ16" s="46"/>
      <c r="HQK16" s="46"/>
      <c r="HQL16" s="46"/>
      <c r="HQM16" s="46"/>
      <c r="HQN16" s="46"/>
      <c r="HQO16" s="46"/>
      <c r="HQP16" s="46"/>
      <c r="HQQ16" s="46"/>
      <c r="HQR16" s="46"/>
      <c r="HQS16" s="46"/>
      <c r="HQT16" s="46"/>
      <c r="HQU16" s="46"/>
      <c r="HQV16" s="46"/>
      <c r="HQW16" s="46"/>
      <c r="HQX16" s="46"/>
      <c r="HQY16" s="46"/>
      <c r="HQZ16" s="46"/>
      <c r="HRA16" s="46"/>
      <c r="HRB16" s="46"/>
      <c r="HRC16" s="46"/>
      <c r="HRD16" s="46"/>
      <c r="HRE16" s="46"/>
      <c r="HRF16" s="46"/>
      <c r="HRG16" s="46"/>
      <c r="HRH16" s="46"/>
      <c r="HRI16" s="46"/>
      <c r="HRJ16" s="46"/>
      <c r="HRK16" s="46"/>
      <c r="HRL16" s="46"/>
      <c r="HRM16" s="46"/>
      <c r="HRN16" s="46"/>
      <c r="HRO16" s="46"/>
      <c r="HRP16" s="46"/>
      <c r="HRQ16" s="46"/>
      <c r="HRR16" s="46"/>
      <c r="HRS16" s="46"/>
      <c r="HRT16" s="46"/>
      <c r="HRU16" s="46"/>
      <c r="HRV16" s="46"/>
      <c r="HRW16" s="46"/>
      <c r="HRX16" s="46"/>
      <c r="HRY16" s="46"/>
      <c r="HRZ16" s="46"/>
      <c r="HSA16" s="46"/>
      <c r="HSB16" s="46"/>
      <c r="HSC16" s="46"/>
      <c r="HSD16" s="46"/>
      <c r="HSE16" s="46"/>
      <c r="HSF16" s="46"/>
      <c r="HSG16" s="46"/>
      <c r="HSH16" s="46"/>
      <c r="HSI16" s="46"/>
      <c r="HSJ16" s="46"/>
      <c r="HSK16" s="46"/>
      <c r="HSL16" s="46"/>
      <c r="HSM16" s="46"/>
      <c r="HSN16" s="46"/>
      <c r="HSO16" s="46"/>
      <c r="HSP16" s="46"/>
      <c r="HSQ16" s="46"/>
      <c r="HSR16" s="46"/>
      <c r="HSS16" s="46"/>
      <c r="HST16" s="46"/>
      <c r="HSU16" s="46"/>
      <c r="HSV16" s="46"/>
      <c r="HSW16" s="46"/>
      <c r="HSX16" s="46"/>
      <c r="HSY16" s="46"/>
      <c r="HSZ16" s="46"/>
      <c r="HTA16" s="46"/>
      <c r="HTB16" s="46"/>
      <c r="HTC16" s="46"/>
      <c r="HTD16" s="46"/>
      <c r="HTE16" s="46"/>
      <c r="HTF16" s="46"/>
      <c r="HTG16" s="46"/>
      <c r="HTH16" s="46"/>
      <c r="HTI16" s="46"/>
      <c r="HTJ16" s="46"/>
      <c r="HTK16" s="46"/>
      <c r="HTL16" s="46"/>
      <c r="HTM16" s="46"/>
      <c r="HTN16" s="46"/>
      <c r="HTO16" s="46"/>
      <c r="HTP16" s="46"/>
      <c r="HTQ16" s="46"/>
      <c r="HTR16" s="46"/>
      <c r="HTS16" s="46"/>
      <c r="HTT16" s="46"/>
      <c r="HTU16" s="46"/>
      <c r="HTV16" s="46"/>
      <c r="HTW16" s="46"/>
      <c r="HTX16" s="46"/>
      <c r="HTY16" s="46"/>
      <c r="HTZ16" s="46"/>
      <c r="HUA16" s="46"/>
      <c r="HUB16" s="46"/>
      <c r="HUC16" s="46"/>
      <c r="HUD16" s="46"/>
      <c r="HUE16" s="46"/>
      <c r="HUF16" s="46"/>
      <c r="HUG16" s="46"/>
      <c r="HUH16" s="46"/>
      <c r="HUI16" s="46"/>
      <c r="HUJ16" s="46"/>
      <c r="HUK16" s="46"/>
      <c r="HUL16" s="46"/>
      <c r="HUM16" s="46"/>
      <c r="HUN16" s="46"/>
      <c r="HUO16" s="46"/>
      <c r="HUP16" s="46"/>
      <c r="HUQ16" s="46"/>
      <c r="HUR16" s="46"/>
      <c r="HUS16" s="46"/>
      <c r="HUT16" s="46"/>
      <c r="HUU16" s="46"/>
      <c r="HUV16" s="46"/>
      <c r="HUW16" s="46"/>
      <c r="HUX16" s="46"/>
      <c r="HUY16" s="46"/>
      <c r="HUZ16" s="46"/>
      <c r="HVA16" s="46"/>
      <c r="HVB16" s="46"/>
      <c r="HVC16" s="46"/>
      <c r="HVD16" s="46"/>
      <c r="HVE16" s="46"/>
      <c r="HVF16" s="46"/>
      <c r="HVG16" s="46"/>
      <c r="HVH16" s="46"/>
      <c r="HVI16" s="46"/>
      <c r="HVJ16" s="46"/>
      <c r="HVK16" s="46"/>
      <c r="HVL16" s="46"/>
      <c r="HVM16" s="46"/>
      <c r="HVN16" s="46"/>
      <c r="HVO16" s="46"/>
      <c r="HVP16" s="46"/>
      <c r="HVQ16" s="46"/>
      <c r="HVR16" s="46"/>
      <c r="HVS16" s="46"/>
      <c r="HVT16" s="46"/>
      <c r="HVU16" s="46"/>
      <c r="HVV16" s="46"/>
      <c r="HVW16" s="46"/>
      <c r="HVX16" s="46"/>
      <c r="HVY16" s="46"/>
      <c r="HVZ16" s="46"/>
      <c r="HWA16" s="46"/>
      <c r="HWB16" s="46"/>
      <c r="HWC16" s="46"/>
      <c r="HWD16" s="46"/>
      <c r="HWE16" s="46"/>
      <c r="HWF16" s="46"/>
      <c r="HWG16" s="46"/>
      <c r="HWH16" s="46"/>
      <c r="HWI16" s="46"/>
      <c r="HWJ16" s="46"/>
      <c r="HWK16" s="46"/>
      <c r="HWL16" s="46"/>
      <c r="HWM16" s="46"/>
      <c r="HWN16" s="46"/>
      <c r="HWO16" s="46"/>
      <c r="HWP16" s="46"/>
      <c r="HWQ16" s="46"/>
      <c r="HWR16" s="46"/>
      <c r="HWS16" s="46"/>
      <c r="HWT16" s="46"/>
      <c r="HWU16" s="46"/>
      <c r="HWV16" s="46"/>
      <c r="HWW16" s="46"/>
      <c r="HWX16" s="46"/>
      <c r="HWY16" s="46"/>
      <c r="HWZ16" s="46"/>
      <c r="HXA16" s="46"/>
      <c r="HXB16" s="46"/>
      <c r="HXC16" s="46"/>
      <c r="HXD16" s="46"/>
      <c r="HXE16" s="46"/>
      <c r="HXF16" s="46"/>
      <c r="HXG16" s="46"/>
      <c r="HXH16" s="46"/>
      <c r="HXI16" s="46"/>
      <c r="HXJ16" s="46"/>
      <c r="HXK16" s="46"/>
      <c r="HXL16" s="46"/>
      <c r="HXM16" s="46"/>
      <c r="HXN16" s="46"/>
      <c r="HXO16" s="46"/>
      <c r="HXP16" s="46"/>
      <c r="HXQ16" s="46"/>
      <c r="HXR16" s="46"/>
      <c r="HXS16" s="46"/>
      <c r="HXT16" s="46"/>
      <c r="HXU16" s="46"/>
      <c r="HXV16" s="46"/>
      <c r="HXW16" s="46"/>
      <c r="HXX16" s="46"/>
      <c r="HXY16" s="46"/>
      <c r="HXZ16" s="46"/>
      <c r="HYA16" s="46"/>
      <c r="HYB16" s="46"/>
      <c r="HYC16" s="46"/>
      <c r="HYD16" s="46"/>
      <c r="HYE16" s="46"/>
      <c r="HYF16" s="46"/>
      <c r="HYG16" s="46"/>
      <c r="HYH16" s="46"/>
      <c r="HYI16" s="46"/>
      <c r="HYJ16" s="46"/>
      <c r="HYK16" s="46"/>
      <c r="HYL16" s="46"/>
      <c r="HYM16" s="46"/>
      <c r="HYN16" s="46"/>
      <c r="HYO16" s="46"/>
      <c r="HYP16" s="46"/>
      <c r="HYQ16" s="46"/>
      <c r="HYR16" s="46"/>
      <c r="HYS16" s="46"/>
      <c r="HYT16" s="46"/>
      <c r="HYU16" s="46"/>
      <c r="HYV16" s="46"/>
      <c r="HYW16" s="46"/>
      <c r="HYX16" s="46"/>
      <c r="HYY16" s="46"/>
      <c r="HYZ16" s="46"/>
      <c r="HZA16" s="46"/>
      <c r="HZB16" s="46"/>
      <c r="HZC16" s="46"/>
      <c r="HZD16" s="46"/>
      <c r="HZE16" s="46"/>
      <c r="HZF16" s="46"/>
      <c r="HZG16" s="46"/>
      <c r="HZH16" s="46"/>
      <c r="HZI16" s="46"/>
      <c r="HZJ16" s="46"/>
      <c r="HZK16" s="46"/>
      <c r="HZL16" s="46"/>
      <c r="HZM16" s="46"/>
      <c r="HZN16" s="46"/>
      <c r="HZO16" s="46"/>
      <c r="HZP16" s="46"/>
      <c r="HZQ16" s="46"/>
      <c r="HZR16" s="46"/>
      <c r="HZS16" s="46"/>
      <c r="HZT16" s="46"/>
      <c r="HZU16" s="46"/>
      <c r="HZV16" s="46"/>
      <c r="HZW16" s="46"/>
      <c r="HZX16" s="46"/>
      <c r="HZY16" s="46"/>
      <c r="HZZ16" s="46"/>
      <c r="IAA16" s="46"/>
      <c r="IAB16" s="46"/>
      <c r="IAC16" s="46"/>
      <c r="IAD16" s="46"/>
      <c r="IAE16" s="46"/>
      <c r="IAF16" s="46"/>
      <c r="IAG16" s="46"/>
      <c r="IAH16" s="46"/>
      <c r="IAI16" s="46"/>
      <c r="IAJ16" s="46"/>
      <c r="IAK16" s="46"/>
      <c r="IAL16" s="46"/>
      <c r="IAM16" s="46"/>
      <c r="IAN16" s="46"/>
      <c r="IAO16" s="46"/>
      <c r="IAP16" s="46"/>
      <c r="IAQ16" s="46"/>
      <c r="IAR16" s="46"/>
      <c r="IAS16" s="46"/>
      <c r="IAT16" s="46"/>
      <c r="IAU16" s="46"/>
      <c r="IAV16" s="46"/>
      <c r="IAW16" s="46"/>
      <c r="IAX16" s="46"/>
      <c r="IAY16" s="46"/>
      <c r="IAZ16" s="46"/>
      <c r="IBA16" s="46"/>
      <c r="IBB16" s="46"/>
      <c r="IBC16" s="46"/>
      <c r="IBD16" s="46"/>
      <c r="IBE16" s="46"/>
      <c r="IBF16" s="46"/>
      <c r="IBG16" s="46"/>
      <c r="IBH16" s="46"/>
      <c r="IBI16" s="46"/>
      <c r="IBJ16" s="46"/>
      <c r="IBK16" s="46"/>
      <c r="IBL16" s="46"/>
      <c r="IBM16" s="46"/>
      <c r="IBN16" s="46"/>
      <c r="IBO16" s="46"/>
      <c r="IBP16" s="46"/>
      <c r="IBQ16" s="46"/>
      <c r="IBR16" s="46"/>
      <c r="IBS16" s="46"/>
      <c r="IBT16" s="46"/>
      <c r="IBU16" s="46"/>
      <c r="IBV16" s="46"/>
      <c r="IBW16" s="46"/>
      <c r="IBX16" s="46"/>
      <c r="IBY16" s="46"/>
      <c r="IBZ16" s="46"/>
      <c r="ICA16" s="46"/>
      <c r="ICB16" s="46"/>
      <c r="ICC16" s="46"/>
      <c r="ICD16" s="46"/>
      <c r="ICE16" s="46"/>
      <c r="ICF16" s="46"/>
      <c r="ICG16" s="46"/>
      <c r="ICH16" s="46"/>
      <c r="ICI16" s="46"/>
      <c r="ICJ16" s="46"/>
      <c r="ICK16" s="46"/>
      <c r="ICL16" s="46"/>
      <c r="ICM16" s="46"/>
      <c r="ICN16" s="46"/>
      <c r="ICO16" s="46"/>
      <c r="ICP16" s="46"/>
      <c r="ICQ16" s="46"/>
      <c r="ICR16" s="46"/>
      <c r="ICS16" s="46"/>
      <c r="ICT16" s="46"/>
      <c r="ICU16" s="46"/>
      <c r="ICV16" s="46"/>
      <c r="ICW16" s="46"/>
      <c r="ICX16" s="46"/>
      <c r="ICY16" s="46"/>
      <c r="ICZ16" s="46"/>
      <c r="IDA16" s="46"/>
      <c r="IDB16" s="46"/>
      <c r="IDC16" s="46"/>
      <c r="IDD16" s="46"/>
      <c r="IDE16" s="46"/>
      <c r="IDF16" s="46"/>
      <c r="IDG16" s="46"/>
      <c r="IDH16" s="46"/>
      <c r="IDI16" s="46"/>
      <c r="IDJ16" s="46"/>
      <c r="IDK16" s="46"/>
      <c r="IDL16" s="46"/>
      <c r="IDM16" s="46"/>
      <c r="IDN16" s="46"/>
      <c r="IDO16" s="46"/>
      <c r="IDP16" s="46"/>
      <c r="IDQ16" s="46"/>
      <c r="IDR16" s="46"/>
      <c r="IDS16" s="46"/>
      <c r="IDT16" s="46"/>
      <c r="IDU16" s="46"/>
      <c r="IDV16" s="46"/>
      <c r="IDW16" s="46"/>
      <c r="IDX16" s="46"/>
      <c r="IDY16" s="46"/>
      <c r="IDZ16" s="46"/>
      <c r="IEA16" s="46"/>
      <c r="IEB16" s="46"/>
      <c r="IEC16" s="46"/>
      <c r="IED16" s="46"/>
      <c r="IEE16" s="46"/>
      <c r="IEF16" s="46"/>
      <c r="IEG16" s="46"/>
      <c r="IEH16" s="46"/>
      <c r="IEI16" s="46"/>
      <c r="IEJ16" s="46"/>
      <c r="IEK16" s="46"/>
      <c r="IEL16" s="46"/>
      <c r="IEM16" s="46"/>
      <c r="IEN16" s="46"/>
      <c r="IEO16" s="46"/>
      <c r="IEP16" s="46"/>
      <c r="IEQ16" s="46"/>
      <c r="IER16" s="46"/>
      <c r="IES16" s="46"/>
      <c r="IET16" s="46"/>
      <c r="IEU16" s="46"/>
      <c r="IEV16" s="46"/>
      <c r="IEW16" s="46"/>
      <c r="IEX16" s="46"/>
      <c r="IEY16" s="46"/>
      <c r="IEZ16" s="46"/>
      <c r="IFA16" s="46"/>
      <c r="IFB16" s="46"/>
      <c r="IFC16" s="46"/>
      <c r="IFD16" s="46"/>
      <c r="IFE16" s="46"/>
      <c r="IFF16" s="46"/>
      <c r="IFG16" s="46"/>
      <c r="IFH16" s="46"/>
      <c r="IFI16" s="46"/>
      <c r="IFJ16" s="46"/>
      <c r="IFK16" s="46"/>
      <c r="IFL16" s="46"/>
      <c r="IFM16" s="46"/>
      <c r="IFN16" s="46"/>
      <c r="IFO16" s="46"/>
      <c r="IFP16" s="46"/>
      <c r="IFQ16" s="46"/>
      <c r="IFR16" s="46"/>
      <c r="IFS16" s="46"/>
      <c r="IFT16" s="46"/>
      <c r="IFU16" s="46"/>
      <c r="IFV16" s="46"/>
      <c r="IFW16" s="46"/>
      <c r="IFX16" s="46"/>
      <c r="IFY16" s="46"/>
      <c r="IFZ16" s="46"/>
      <c r="IGA16" s="46"/>
      <c r="IGB16" s="46"/>
      <c r="IGC16" s="46"/>
      <c r="IGD16" s="46"/>
      <c r="IGE16" s="46"/>
      <c r="IGF16" s="46"/>
      <c r="IGG16" s="46"/>
      <c r="IGH16" s="46"/>
      <c r="IGI16" s="46"/>
      <c r="IGJ16" s="46"/>
      <c r="IGK16" s="46"/>
      <c r="IGL16" s="46"/>
      <c r="IGM16" s="46"/>
      <c r="IGN16" s="46"/>
      <c r="IGO16" s="46"/>
      <c r="IGP16" s="46"/>
      <c r="IGQ16" s="46"/>
      <c r="IGR16" s="46"/>
      <c r="IGS16" s="46"/>
      <c r="IGT16" s="46"/>
      <c r="IGU16" s="46"/>
      <c r="IGV16" s="46"/>
      <c r="IGW16" s="46"/>
      <c r="IGX16" s="46"/>
      <c r="IGY16" s="46"/>
      <c r="IGZ16" s="46"/>
      <c r="IHA16" s="46"/>
      <c r="IHB16" s="46"/>
      <c r="IHC16" s="46"/>
      <c r="IHD16" s="46"/>
      <c r="IHE16" s="46"/>
      <c r="IHF16" s="46"/>
      <c r="IHG16" s="46"/>
      <c r="IHH16" s="46"/>
      <c r="IHI16" s="46"/>
      <c r="IHJ16" s="46"/>
      <c r="IHK16" s="46"/>
      <c r="IHL16" s="46"/>
      <c r="IHM16" s="46"/>
      <c r="IHN16" s="46"/>
      <c r="IHO16" s="46"/>
      <c r="IHP16" s="46"/>
      <c r="IHQ16" s="46"/>
      <c r="IHR16" s="46"/>
      <c r="IHS16" s="46"/>
      <c r="IHT16" s="46"/>
      <c r="IHU16" s="46"/>
      <c r="IHV16" s="46"/>
      <c r="IHW16" s="46"/>
      <c r="IHX16" s="46"/>
      <c r="IHY16" s="46"/>
      <c r="IHZ16" s="46"/>
      <c r="IIA16" s="46"/>
      <c r="IIB16" s="46"/>
      <c r="IIC16" s="46"/>
      <c r="IID16" s="46"/>
      <c r="IIE16" s="46"/>
      <c r="IIF16" s="46"/>
      <c r="IIG16" s="46"/>
      <c r="IIH16" s="46"/>
      <c r="III16" s="46"/>
      <c r="IIJ16" s="46"/>
      <c r="IIK16" s="46"/>
      <c r="IIL16" s="46"/>
      <c r="IIM16" s="46"/>
      <c r="IIN16" s="46"/>
      <c r="IIO16" s="46"/>
      <c r="IIP16" s="46"/>
      <c r="IIQ16" s="46"/>
      <c r="IIR16" s="46"/>
      <c r="IIS16" s="46"/>
      <c r="IIT16" s="46"/>
      <c r="IIU16" s="46"/>
      <c r="IIV16" s="46"/>
      <c r="IIW16" s="46"/>
      <c r="IIX16" s="46"/>
      <c r="IIY16" s="46"/>
      <c r="IIZ16" s="46"/>
      <c r="IJA16" s="46"/>
      <c r="IJB16" s="46"/>
      <c r="IJC16" s="46"/>
      <c r="IJD16" s="46"/>
      <c r="IJE16" s="46"/>
      <c r="IJF16" s="46"/>
      <c r="IJG16" s="46"/>
      <c r="IJH16" s="46"/>
      <c r="IJI16" s="46"/>
      <c r="IJJ16" s="46"/>
      <c r="IJK16" s="46"/>
      <c r="IJL16" s="46"/>
      <c r="IJM16" s="46"/>
      <c r="IJN16" s="46"/>
      <c r="IJO16" s="46"/>
      <c r="IJP16" s="46"/>
      <c r="IJQ16" s="46"/>
      <c r="IJR16" s="46"/>
      <c r="IJS16" s="46"/>
      <c r="IJT16" s="46"/>
      <c r="IJU16" s="46"/>
      <c r="IJV16" s="46"/>
      <c r="IJW16" s="46"/>
      <c r="IJX16" s="46"/>
      <c r="IJY16" s="46"/>
      <c r="IJZ16" s="46"/>
      <c r="IKA16" s="46"/>
      <c r="IKB16" s="46"/>
      <c r="IKC16" s="46"/>
      <c r="IKD16" s="46"/>
      <c r="IKE16" s="46"/>
      <c r="IKF16" s="46"/>
      <c r="IKG16" s="46"/>
      <c r="IKH16" s="46"/>
      <c r="IKI16" s="46"/>
      <c r="IKJ16" s="46"/>
      <c r="IKK16" s="46"/>
      <c r="IKL16" s="46"/>
      <c r="IKM16" s="46"/>
      <c r="IKN16" s="46"/>
      <c r="IKO16" s="46"/>
      <c r="IKP16" s="46"/>
      <c r="IKQ16" s="46"/>
      <c r="IKR16" s="46"/>
      <c r="IKS16" s="46"/>
      <c r="IKT16" s="46"/>
      <c r="IKU16" s="46"/>
      <c r="IKV16" s="46"/>
      <c r="IKW16" s="46"/>
      <c r="IKX16" s="46"/>
      <c r="IKY16" s="46"/>
      <c r="IKZ16" s="46"/>
      <c r="ILA16" s="46"/>
      <c r="ILB16" s="46"/>
      <c r="ILC16" s="46"/>
      <c r="ILD16" s="46"/>
      <c r="ILE16" s="46"/>
      <c r="ILF16" s="46"/>
      <c r="ILG16" s="46"/>
      <c r="ILH16" s="46"/>
      <c r="ILI16" s="46"/>
      <c r="ILJ16" s="46"/>
      <c r="ILK16" s="46"/>
      <c r="ILL16" s="46"/>
      <c r="ILM16" s="46"/>
      <c r="ILN16" s="46"/>
      <c r="ILO16" s="46"/>
      <c r="ILP16" s="46"/>
      <c r="ILQ16" s="46"/>
      <c r="ILR16" s="46"/>
      <c r="ILS16" s="46"/>
      <c r="ILT16" s="46"/>
      <c r="ILU16" s="46"/>
      <c r="ILV16" s="46"/>
      <c r="ILW16" s="46"/>
      <c r="ILX16" s="46"/>
      <c r="ILY16" s="46"/>
      <c r="ILZ16" s="46"/>
      <c r="IMA16" s="46"/>
      <c r="IMB16" s="46"/>
      <c r="IMC16" s="46"/>
      <c r="IMD16" s="46"/>
      <c r="IME16" s="46"/>
      <c r="IMF16" s="46"/>
      <c r="IMG16" s="46"/>
      <c r="IMH16" s="46"/>
      <c r="IMI16" s="46"/>
      <c r="IMJ16" s="46"/>
      <c r="IMK16" s="46"/>
      <c r="IML16" s="46"/>
      <c r="IMM16" s="46"/>
      <c r="IMN16" s="46"/>
      <c r="IMO16" s="46"/>
      <c r="IMP16" s="46"/>
      <c r="IMQ16" s="46"/>
      <c r="IMR16" s="46"/>
      <c r="IMS16" s="46"/>
      <c r="IMT16" s="46"/>
      <c r="IMU16" s="46"/>
      <c r="IMV16" s="46"/>
      <c r="IMW16" s="46"/>
      <c r="IMX16" s="46"/>
      <c r="IMY16" s="46"/>
      <c r="IMZ16" s="46"/>
      <c r="INA16" s="46"/>
      <c r="INB16" s="46"/>
      <c r="INC16" s="46"/>
      <c r="IND16" s="46"/>
      <c r="INE16" s="46"/>
      <c r="INF16" s="46"/>
      <c r="ING16" s="46"/>
      <c r="INH16" s="46"/>
      <c r="INI16" s="46"/>
      <c r="INJ16" s="46"/>
      <c r="INK16" s="46"/>
      <c r="INL16" s="46"/>
      <c r="INM16" s="46"/>
      <c r="INN16" s="46"/>
      <c r="INO16" s="46"/>
      <c r="INP16" s="46"/>
      <c r="INQ16" s="46"/>
      <c r="INR16" s="46"/>
      <c r="INS16" s="46"/>
      <c r="INT16" s="46"/>
      <c r="INU16" s="46"/>
      <c r="INV16" s="46"/>
      <c r="INW16" s="46"/>
      <c r="INX16" s="46"/>
      <c r="INY16" s="46"/>
      <c r="INZ16" s="46"/>
      <c r="IOA16" s="46"/>
      <c r="IOB16" s="46"/>
      <c r="IOC16" s="46"/>
      <c r="IOD16" s="46"/>
      <c r="IOE16" s="46"/>
      <c r="IOF16" s="46"/>
      <c r="IOG16" s="46"/>
      <c r="IOH16" s="46"/>
      <c r="IOI16" s="46"/>
      <c r="IOJ16" s="46"/>
      <c r="IOK16" s="46"/>
      <c r="IOL16" s="46"/>
      <c r="IOM16" s="46"/>
      <c r="ION16" s="46"/>
      <c r="IOO16" s="46"/>
      <c r="IOP16" s="46"/>
      <c r="IOQ16" s="46"/>
      <c r="IOR16" s="46"/>
      <c r="IOS16" s="46"/>
      <c r="IOT16" s="46"/>
      <c r="IOU16" s="46"/>
      <c r="IOV16" s="46"/>
      <c r="IOW16" s="46"/>
      <c r="IOX16" s="46"/>
      <c r="IOY16" s="46"/>
      <c r="IOZ16" s="46"/>
      <c r="IPA16" s="46"/>
      <c r="IPB16" s="46"/>
      <c r="IPC16" s="46"/>
      <c r="IPD16" s="46"/>
      <c r="IPE16" s="46"/>
      <c r="IPF16" s="46"/>
      <c r="IPG16" s="46"/>
      <c r="IPH16" s="46"/>
      <c r="IPI16" s="46"/>
      <c r="IPJ16" s="46"/>
      <c r="IPK16" s="46"/>
      <c r="IPL16" s="46"/>
      <c r="IPM16" s="46"/>
      <c r="IPN16" s="46"/>
      <c r="IPO16" s="46"/>
      <c r="IPP16" s="46"/>
      <c r="IPQ16" s="46"/>
      <c r="IPR16" s="46"/>
      <c r="IPS16" s="46"/>
      <c r="IPT16" s="46"/>
      <c r="IPU16" s="46"/>
      <c r="IPV16" s="46"/>
      <c r="IPW16" s="46"/>
      <c r="IPX16" s="46"/>
      <c r="IPY16" s="46"/>
      <c r="IPZ16" s="46"/>
      <c r="IQA16" s="46"/>
      <c r="IQB16" s="46"/>
      <c r="IQC16" s="46"/>
      <c r="IQD16" s="46"/>
      <c r="IQE16" s="46"/>
      <c r="IQF16" s="46"/>
      <c r="IQG16" s="46"/>
      <c r="IQH16" s="46"/>
      <c r="IQI16" s="46"/>
      <c r="IQJ16" s="46"/>
      <c r="IQK16" s="46"/>
      <c r="IQL16" s="46"/>
      <c r="IQM16" s="46"/>
      <c r="IQN16" s="46"/>
      <c r="IQO16" s="46"/>
      <c r="IQP16" s="46"/>
      <c r="IQQ16" s="46"/>
      <c r="IQR16" s="46"/>
      <c r="IQS16" s="46"/>
      <c r="IQT16" s="46"/>
      <c r="IQU16" s="46"/>
      <c r="IQV16" s="46"/>
      <c r="IQW16" s="46"/>
      <c r="IQX16" s="46"/>
      <c r="IQY16" s="46"/>
      <c r="IQZ16" s="46"/>
      <c r="IRA16" s="46"/>
      <c r="IRB16" s="46"/>
      <c r="IRC16" s="46"/>
      <c r="IRD16" s="46"/>
      <c r="IRE16" s="46"/>
      <c r="IRF16" s="46"/>
      <c r="IRG16" s="46"/>
      <c r="IRH16" s="46"/>
      <c r="IRI16" s="46"/>
      <c r="IRJ16" s="46"/>
      <c r="IRK16" s="46"/>
      <c r="IRL16" s="46"/>
      <c r="IRM16" s="46"/>
      <c r="IRN16" s="46"/>
      <c r="IRO16" s="46"/>
      <c r="IRP16" s="46"/>
      <c r="IRQ16" s="46"/>
      <c r="IRR16" s="46"/>
      <c r="IRS16" s="46"/>
      <c r="IRT16" s="46"/>
      <c r="IRU16" s="46"/>
      <c r="IRV16" s="46"/>
      <c r="IRW16" s="46"/>
      <c r="IRX16" s="46"/>
      <c r="IRY16" s="46"/>
      <c r="IRZ16" s="46"/>
      <c r="ISA16" s="46"/>
      <c r="ISB16" s="46"/>
      <c r="ISC16" s="46"/>
      <c r="ISD16" s="46"/>
      <c r="ISE16" s="46"/>
      <c r="ISF16" s="46"/>
      <c r="ISG16" s="46"/>
      <c r="ISH16" s="46"/>
      <c r="ISI16" s="46"/>
      <c r="ISJ16" s="46"/>
      <c r="ISK16" s="46"/>
      <c r="ISL16" s="46"/>
      <c r="ISM16" s="46"/>
      <c r="ISN16" s="46"/>
      <c r="ISO16" s="46"/>
      <c r="ISP16" s="46"/>
      <c r="ISQ16" s="46"/>
      <c r="ISR16" s="46"/>
      <c r="ISS16" s="46"/>
      <c r="IST16" s="46"/>
      <c r="ISU16" s="46"/>
      <c r="ISV16" s="46"/>
      <c r="ISW16" s="46"/>
      <c r="ISX16" s="46"/>
      <c r="ISY16" s="46"/>
      <c r="ISZ16" s="46"/>
      <c r="ITA16" s="46"/>
      <c r="ITB16" s="46"/>
      <c r="ITC16" s="46"/>
      <c r="ITD16" s="46"/>
      <c r="ITE16" s="46"/>
      <c r="ITF16" s="46"/>
      <c r="ITG16" s="46"/>
      <c r="ITH16" s="46"/>
      <c r="ITI16" s="46"/>
      <c r="ITJ16" s="46"/>
      <c r="ITK16" s="46"/>
      <c r="ITL16" s="46"/>
      <c r="ITM16" s="46"/>
      <c r="ITN16" s="46"/>
      <c r="ITO16" s="46"/>
      <c r="ITP16" s="46"/>
      <c r="ITQ16" s="46"/>
      <c r="ITR16" s="46"/>
      <c r="ITS16" s="46"/>
      <c r="ITT16" s="46"/>
      <c r="ITU16" s="46"/>
      <c r="ITV16" s="46"/>
      <c r="ITW16" s="46"/>
      <c r="ITX16" s="46"/>
      <c r="ITY16" s="46"/>
      <c r="ITZ16" s="46"/>
      <c r="IUA16" s="46"/>
      <c r="IUB16" s="46"/>
      <c r="IUC16" s="46"/>
      <c r="IUD16" s="46"/>
      <c r="IUE16" s="46"/>
      <c r="IUF16" s="46"/>
      <c r="IUG16" s="46"/>
      <c r="IUH16" s="46"/>
      <c r="IUI16" s="46"/>
      <c r="IUJ16" s="46"/>
      <c r="IUK16" s="46"/>
      <c r="IUL16" s="46"/>
      <c r="IUM16" s="46"/>
      <c r="IUN16" s="46"/>
      <c r="IUO16" s="46"/>
      <c r="IUP16" s="46"/>
      <c r="IUQ16" s="46"/>
      <c r="IUR16" s="46"/>
      <c r="IUS16" s="46"/>
      <c r="IUT16" s="46"/>
      <c r="IUU16" s="46"/>
      <c r="IUV16" s="46"/>
      <c r="IUW16" s="46"/>
      <c r="IUX16" s="46"/>
      <c r="IUY16" s="46"/>
      <c r="IUZ16" s="46"/>
      <c r="IVA16" s="46"/>
      <c r="IVB16" s="46"/>
      <c r="IVC16" s="46"/>
      <c r="IVD16" s="46"/>
      <c r="IVE16" s="46"/>
      <c r="IVF16" s="46"/>
      <c r="IVG16" s="46"/>
      <c r="IVH16" s="46"/>
      <c r="IVI16" s="46"/>
      <c r="IVJ16" s="46"/>
      <c r="IVK16" s="46"/>
      <c r="IVL16" s="46"/>
      <c r="IVM16" s="46"/>
      <c r="IVN16" s="46"/>
      <c r="IVO16" s="46"/>
      <c r="IVP16" s="46"/>
      <c r="IVQ16" s="46"/>
      <c r="IVR16" s="46"/>
      <c r="IVS16" s="46"/>
      <c r="IVT16" s="46"/>
      <c r="IVU16" s="46"/>
      <c r="IVV16" s="46"/>
      <c r="IVW16" s="46"/>
      <c r="IVX16" s="46"/>
      <c r="IVY16" s="46"/>
      <c r="IVZ16" s="46"/>
      <c r="IWA16" s="46"/>
      <c r="IWB16" s="46"/>
      <c r="IWC16" s="46"/>
      <c r="IWD16" s="46"/>
      <c r="IWE16" s="46"/>
      <c r="IWF16" s="46"/>
      <c r="IWG16" s="46"/>
      <c r="IWH16" s="46"/>
      <c r="IWI16" s="46"/>
      <c r="IWJ16" s="46"/>
      <c r="IWK16" s="46"/>
      <c r="IWL16" s="46"/>
      <c r="IWM16" s="46"/>
      <c r="IWN16" s="46"/>
      <c r="IWO16" s="46"/>
      <c r="IWP16" s="46"/>
      <c r="IWQ16" s="46"/>
      <c r="IWR16" s="46"/>
      <c r="IWS16" s="46"/>
      <c r="IWT16" s="46"/>
      <c r="IWU16" s="46"/>
      <c r="IWV16" s="46"/>
      <c r="IWW16" s="46"/>
      <c r="IWX16" s="46"/>
      <c r="IWY16" s="46"/>
      <c r="IWZ16" s="46"/>
      <c r="IXA16" s="46"/>
      <c r="IXB16" s="46"/>
      <c r="IXC16" s="46"/>
      <c r="IXD16" s="46"/>
      <c r="IXE16" s="46"/>
      <c r="IXF16" s="46"/>
      <c r="IXG16" s="46"/>
      <c r="IXH16" s="46"/>
      <c r="IXI16" s="46"/>
      <c r="IXJ16" s="46"/>
      <c r="IXK16" s="46"/>
      <c r="IXL16" s="46"/>
      <c r="IXM16" s="46"/>
      <c r="IXN16" s="46"/>
      <c r="IXO16" s="46"/>
      <c r="IXP16" s="46"/>
      <c r="IXQ16" s="46"/>
      <c r="IXR16" s="46"/>
      <c r="IXS16" s="46"/>
      <c r="IXT16" s="46"/>
      <c r="IXU16" s="46"/>
      <c r="IXV16" s="46"/>
      <c r="IXW16" s="46"/>
      <c r="IXX16" s="46"/>
      <c r="IXY16" s="46"/>
      <c r="IXZ16" s="46"/>
      <c r="IYA16" s="46"/>
      <c r="IYB16" s="46"/>
      <c r="IYC16" s="46"/>
      <c r="IYD16" s="46"/>
      <c r="IYE16" s="46"/>
      <c r="IYF16" s="46"/>
      <c r="IYG16" s="46"/>
      <c r="IYH16" s="46"/>
      <c r="IYI16" s="46"/>
      <c r="IYJ16" s="46"/>
      <c r="IYK16" s="46"/>
      <c r="IYL16" s="46"/>
      <c r="IYM16" s="46"/>
      <c r="IYN16" s="46"/>
      <c r="IYO16" s="46"/>
      <c r="IYP16" s="46"/>
      <c r="IYQ16" s="46"/>
      <c r="IYR16" s="46"/>
      <c r="IYS16" s="46"/>
      <c r="IYT16" s="46"/>
      <c r="IYU16" s="46"/>
      <c r="IYV16" s="46"/>
      <c r="IYW16" s="46"/>
      <c r="IYX16" s="46"/>
      <c r="IYY16" s="46"/>
      <c r="IYZ16" s="46"/>
      <c r="IZA16" s="46"/>
      <c r="IZB16" s="46"/>
      <c r="IZC16" s="46"/>
      <c r="IZD16" s="46"/>
      <c r="IZE16" s="46"/>
      <c r="IZF16" s="46"/>
      <c r="IZG16" s="46"/>
      <c r="IZH16" s="46"/>
      <c r="IZI16" s="46"/>
      <c r="IZJ16" s="46"/>
      <c r="IZK16" s="46"/>
      <c r="IZL16" s="46"/>
      <c r="IZM16" s="46"/>
      <c r="IZN16" s="46"/>
      <c r="IZO16" s="46"/>
      <c r="IZP16" s="46"/>
      <c r="IZQ16" s="46"/>
      <c r="IZR16" s="46"/>
      <c r="IZS16" s="46"/>
      <c r="IZT16" s="46"/>
      <c r="IZU16" s="46"/>
      <c r="IZV16" s="46"/>
      <c r="IZW16" s="46"/>
      <c r="IZX16" s="46"/>
      <c r="IZY16" s="46"/>
      <c r="IZZ16" s="46"/>
      <c r="JAA16" s="46"/>
      <c r="JAB16" s="46"/>
      <c r="JAC16" s="46"/>
      <c r="JAD16" s="46"/>
      <c r="JAE16" s="46"/>
      <c r="JAF16" s="46"/>
      <c r="JAG16" s="46"/>
      <c r="JAH16" s="46"/>
      <c r="JAI16" s="46"/>
      <c r="JAJ16" s="46"/>
      <c r="JAK16" s="46"/>
      <c r="JAL16" s="46"/>
      <c r="JAM16" s="46"/>
      <c r="JAN16" s="46"/>
      <c r="JAO16" s="46"/>
      <c r="JAP16" s="46"/>
      <c r="JAQ16" s="46"/>
      <c r="JAR16" s="46"/>
      <c r="JAS16" s="46"/>
      <c r="JAT16" s="46"/>
      <c r="JAU16" s="46"/>
      <c r="JAV16" s="46"/>
      <c r="JAW16" s="46"/>
      <c r="JAX16" s="46"/>
      <c r="JAY16" s="46"/>
      <c r="JAZ16" s="46"/>
      <c r="JBA16" s="46"/>
      <c r="JBB16" s="46"/>
      <c r="JBC16" s="46"/>
      <c r="JBD16" s="46"/>
      <c r="JBE16" s="46"/>
      <c r="JBF16" s="46"/>
      <c r="JBG16" s="46"/>
      <c r="JBH16" s="46"/>
      <c r="JBI16" s="46"/>
      <c r="JBJ16" s="46"/>
      <c r="JBK16" s="46"/>
      <c r="JBL16" s="46"/>
      <c r="JBM16" s="46"/>
      <c r="JBN16" s="46"/>
      <c r="JBO16" s="46"/>
      <c r="JBP16" s="46"/>
      <c r="JBQ16" s="46"/>
      <c r="JBR16" s="46"/>
      <c r="JBS16" s="46"/>
      <c r="JBT16" s="46"/>
      <c r="JBU16" s="46"/>
      <c r="JBV16" s="46"/>
      <c r="JBW16" s="46"/>
      <c r="JBX16" s="46"/>
      <c r="JBY16" s="46"/>
      <c r="JBZ16" s="46"/>
      <c r="JCA16" s="46"/>
      <c r="JCB16" s="46"/>
      <c r="JCC16" s="46"/>
      <c r="JCD16" s="46"/>
      <c r="JCE16" s="46"/>
      <c r="JCF16" s="46"/>
      <c r="JCG16" s="46"/>
      <c r="JCH16" s="46"/>
      <c r="JCI16" s="46"/>
      <c r="JCJ16" s="46"/>
      <c r="JCK16" s="46"/>
      <c r="JCL16" s="46"/>
      <c r="JCM16" s="46"/>
      <c r="JCN16" s="46"/>
      <c r="JCO16" s="46"/>
      <c r="JCP16" s="46"/>
      <c r="JCQ16" s="46"/>
      <c r="JCR16" s="46"/>
      <c r="JCS16" s="46"/>
      <c r="JCT16" s="46"/>
      <c r="JCU16" s="46"/>
      <c r="JCV16" s="46"/>
      <c r="JCW16" s="46"/>
      <c r="JCX16" s="46"/>
      <c r="JCY16" s="46"/>
      <c r="JCZ16" s="46"/>
      <c r="JDA16" s="46"/>
      <c r="JDB16" s="46"/>
      <c r="JDC16" s="46"/>
      <c r="JDD16" s="46"/>
      <c r="JDE16" s="46"/>
      <c r="JDF16" s="46"/>
      <c r="JDG16" s="46"/>
      <c r="JDH16" s="46"/>
      <c r="JDI16" s="46"/>
      <c r="JDJ16" s="46"/>
      <c r="JDK16" s="46"/>
      <c r="JDL16" s="46"/>
      <c r="JDM16" s="46"/>
      <c r="JDN16" s="46"/>
      <c r="JDO16" s="46"/>
      <c r="JDP16" s="46"/>
      <c r="JDQ16" s="46"/>
      <c r="JDR16" s="46"/>
      <c r="JDS16" s="46"/>
      <c r="JDT16" s="46"/>
      <c r="JDU16" s="46"/>
      <c r="JDV16" s="46"/>
      <c r="JDW16" s="46"/>
      <c r="JDX16" s="46"/>
      <c r="JDY16" s="46"/>
      <c r="JDZ16" s="46"/>
      <c r="JEA16" s="46"/>
      <c r="JEB16" s="46"/>
      <c r="JEC16" s="46"/>
      <c r="JED16" s="46"/>
      <c r="JEE16" s="46"/>
      <c r="JEF16" s="46"/>
      <c r="JEG16" s="46"/>
      <c r="JEH16" s="46"/>
      <c r="JEI16" s="46"/>
      <c r="JEJ16" s="46"/>
      <c r="JEK16" s="46"/>
      <c r="JEL16" s="46"/>
      <c r="JEM16" s="46"/>
      <c r="JEN16" s="46"/>
      <c r="JEO16" s="46"/>
      <c r="JEP16" s="46"/>
      <c r="JEQ16" s="46"/>
      <c r="JER16" s="46"/>
      <c r="JES16" s="46"/>
      <c r="JET16" s="46"/>
      <c r="JEU16" s="46"/>
      <c r="JEV16" s="46"/>
      <c r="JEW16" s="46"/>
      <c r="JEX16" s="46"/>
      <c r="JEY16" s="46"/>
      <c r="JEZ16" s="46"/>
      <c r="JFA16" s="46"/>
      <c r="JFB16" s="46"/>
      <c r="JFC16" s="46"/>
      <c r="JFD16" s="46"/>
      <c r="JFE16" s="46"/>
      <c r="JFF16" s="46"/>
      <c r="JFG16" s="46"/>
      <c r="JFH16" s="46"/>
      <c r="JFI16" s="46"/>
      <c r="JFJ16" s="46"/>
      <c r="JFK16" s="46"/>
      <c r="JFL16" s="46"/>
      <c r="JFM16" s="46"/>
      <c r="JFN16" s="46"/>
      <c r="JFO16" s="46"/>
      <c r="JFP16" s="46"/>
      <c r="JFQ16" s="46"/>
      <c r="JFR16" s="46"/>
      <c r="JFS16" s="46"/>
      <c r="JFT16" s="46"/>
      <c r="JFU16" s="46"/>
      <c r="JFV16" s="46"/>
      <c r="JFW16" s="46"/>
      <c r="JFX16" s="46"/>
      <c r="JFY16" s="46"/>
      <c r="JFZ16" s="46"/>
      <c r="JGA16" s="46"/>
      <c r="JGB16" s="46"/>
      <c r="JGC16" s="46"/>
      <c r="JGD16" s="46"/>
      <c r="JGE16" s="46"/>
      <c r="JGF16" s="46"/>
      <c r="JGG16" s="46"/>
      <c r="JGH16" s="46"/>
      <c r="JGI16" s="46"/>
      <c r="JGJ16" s="46"/>
      <c r="JGK16" s="46"/>
      <c r="JGL16" s="46"/>
      <c r="JGM16" s="46"/>
      <c r="JGN16" s="46"/>
      <c r="JGO16" s="46"/>
      <c r="JGP16" s="46"/>
      <c r="JGQ16" s="46"/>
      <c r="JGR16" s="46"/>
      <c r="JGS16" s="46"/>
      <c r="JGT16" s="46"/>
      <c r="JGU16" s="46"/>
      <c r="JGV16" s="46"/>
      <c r="JGW16" s="46"/>
      <c r="JGX16" s="46"/>
      <c r="JGY16" s="46"/>
      <c r="JGZ16" s="46"/>
      <c r="JHA16" s="46"/>
      <c r="JHB16" s="46"/>
      <c r="JHC16" s="46"/>
      <c r="JHD16" s="46"/>
      <c r="JHE16" s="46"/>
      <c r="JHF16" s="46"/>
      <c r="JHG16" s="46"/>
      <c r="JHH16" s="46"/>
      <c r="JHI16" s="46"/>
      <c r="JHJ16" s="46"/>
      <c r="JHK16" s="46"/>
      <c r="JHL16" s="46"/>
      <c r="JHM16" s="46"/>
      <c r="JHN16" s="46"/>
      <c r="JHO16" s="46"/>
      <c r="JHP16" s="46"/>
      <c r="JHQ16" s="46"/>
      <c r="JHR16" s="46"/>
      <c r="JHS16" s="46"/>
      <c r="JHT16" s="46"/>
      <c r="JHU16" s="46"/>
      <c r="JHV16" s="46"/>
      <c r="JHW16" s="46"/>
      <c r="JHX16" s="46"/>
      <c r="JHY16" s="46"/>
      <c r="JHZ16" s="46"/>
      <c r="JIA16" s="46"/>
      <c r="JIB16" s="46"/>
      <c r="JIC16" s="46"/>
      <c r="JID16" s="46"/>
      <c r="JIE16" s="46"/>
      <c r="JIF16" s="46"/>
      <c r="JIG16" s="46"/>
      <c r="JIH16" s="46"/>
      <c r="JII16" s="46"/>
      <c r="JIJ16" s="46"/>
      <c r="JIK16" s="46"/>
      <c r="JIL16" s="46"/>
      <c r="JIM16" s="46"/>
      <c r="JIN16" s="46"/>
      <c r="JIO16" s="46"/>
      <c r="JIP16" s="46"/>
      <c r="JIQ16" s="46"/>
      <c r="JIR16" s="46"/>
      <c r="JIS16" s="46"/>
      <c r="JIT16" s="46"/>
      <c r="JIU16" s="46"/>
      <c r="JIV16" s="46"/>
      <c r="JIW16" s="46"/>
      <c r="JIX16" s="46"/>
      <c r="JIY16" s="46"/>
      <c r="JIZ16" s="46"/>
      <c r="JJA16" s="46"/>
      <c r="JJB16" s="46"/>
      <c r="JJC16" s="46"/>
      <c r="JJD16" s="46"/>
      <c r="JJE16" s="46"/>
      <c r="JJF16" s="46"/>
      <c r="JJG16" s="46"/>
      <c r="JJH16" s="46"/>
      <c r="JJI16" s="46"/>
      <c r="JJJ16" s="46"/>
      <c r="JJK16" s="46"/>
      <c r="JJL16" s="46"/>
      <c r="JJM16" s="46"/>
      <c r="JJN16" s="46"/>
      <c r="JJO16" s="46"/>
      <c r="JJP16" s="46"/>
      <c r="JJQ16" s="46"/>
      <c r="JJR16" s="46"/>
      <c r="JJS16" s="46"/>
      <c r="JJT16" s="46"/>
      <c r="JJU16" s="46"/>
      <c r="JJV16" s="46"/>
      <c r="JJW16" s="46"/>
      <c r="JJX16" s="46"/>
      <c r="JJY16" s="46"/>
      <c r="JJZ16" s="46"/>
      <c r="JKA16" s="46"/>
      <c r="JKB16" s="46"/>
      <c r="JKC16" s="46"/>
      <c r="JKD16" s="46"/>
      <c r="JKE16" s="46"/>
      <c r="JKF16" s="46"/>
      <c r="JKG16" s="46"/>
      <c r="JKH16" s="46"/>
      <c r="JKI16" s="46"/>
      <c r="JKJ16" s="46"/>
      <c r="JKK16" s="46"/>
      <c r="JKL16" s="46"/>
      <c r="JKM16" s="46"/>
      <c r="JKN16" s="46"/>
      <c r="JKO16" s="46"/>
      <c r="JKP16" s="46"/>
      <c r="JKQ16" s="46"/>
      <c r="JKR16" s="46"/>
      <c r="JKS16" s="46"/>
      <c r="JKT16" s="46"/>
      <c r="JKU16" s="46"/>
      <c r="JKV16" s="46"/>
      <c r="JKW16" s="46"/>
      <c r="JKX16" s="46"/>
      <c r="JKY16" s="46"/>
      <c r="JKZ16" s="46"/>
      <c r="JLA16" s="46"/>
      <c r="JLB16" s="46"/>
      <c r="JLC16" s="46"/>
      <c r="JLD16" s="46"/>
      <c r="JLE16" s="46"/>
      <c r="JLF16" s="46"/>
      <c r="JLG16" s="46"/>
      <c r="JLH16" s="46"/>
      <c r="JLI16" s="46"/>
      <c r="JLJ16" s="46"/>
      <c r="JLK16" s="46"/>
      <c r="JLL16" s="46"/>
      <c r="JLM16" s="46"/>
      <c r="JLN16" s="46"/>
      <c r="JLO16" s="46"/>
      <c r="JLP16" s="46"/>
      <c r="JLQ16" s="46"/>
      <c r="JLR16" s="46"/>
      <c r="JLS16" s="46"/>
      <c r="JLT16" s="46"/>
      <c r="JLU16" s="46"/>
      <c r="JLV16" s="46"/>
      <c r="JLW16" s="46"/>
      <c r="JLX16" s="46"/>
      <c r="JLY16" s="46"/>
      <c r="JLZ16" s="46"/>
      <c r="JMA16" s="46"/>
      <c r="JMB16" s="46"/>
      <c r="JMC16" s="46"/>
      <c r="JMD16" s="46"/>
      <c r="JME16" s="46"/>
      <c r="JMF16" s="46"/>
      <c r="JMG16" s="46"/>
      <c r="JMH16" s="46"/>
      <c r="JMI16" s="46"/>
      <c r="JMJ16" s="46"/>
      <c r="JMK16" s="46"/>
      <c r="JML16" s="46"/>
      <c r="JMM16" s="46"/>
      <c r="JMN16" s="46"/>
      <c r="JMO16" s="46"/>
      <c r="JMP16" s="46"/>
      <c r="JMQ16" s="46"/>
      <c r="JMR16" s="46"/>
      <c r="JMS16" s="46"/>
      <c r="JMT16" s="46"/>
      <c r="JMU16" s="46"/>
      <c r="JMV16" s="46"/>
      <c r="JMW16" s="46"/>
      <c r="JMX16" s="46"/>
      <c r="JMY16" s="46"/>
      <c r="JMZ16" s="46"/>
      <c r="JNA16" s="46"/>
      <c r="JNB16" s="46"/>
      <c r="JNC16" s="46"/>
      <c r="JND16" s="46"/>
      <c r="JNE16" s="46"/>
      <c r="JNF16" s="46"/>
      <c r="JNG16" s="46"/>
      <c r="JNH16" s="46"/>
      <c r="JNI16" s="46"/>
      <c r="JNJ16" s="46"/>
      <c r="JNK16" s="46"/>
      <c r="JNL16" s="46"/>
      <c r="JNM16" s="46"/>
      <c r="JNN16" s="46"/>
      <c r="JNO16" s="46"/>
      <c r="JNP16" s="46"/>
      <c r="JNQ16" s="46"/>
      <c r="JNR16" s="46"/>
      <c r="JNS16" s="46"/>
      <c r="JNT16" s="46"/>
      <c r="JNU16" s="46"/>
      <c r="JNV16" s="46"/>
      <c r="JNW16" s="46"/>
      <c r="JNX16" s="46"/>
      <c r="JNY16" s="46"/>
      <c r="JNZ16" s="46"/>
      <c r="JOA16" s="46"/>
      <c r="JOB16" s="46"/>
      <c r="JOC16" s="46"/>
      <c r="JOD16" s="46"/>
      <c r="JOE16" s="46"/>
      <c r="JOF16" s="46"/>
      <c r="JOG16" s="46"/>
      <c r="JOH16" s="46"/>
      <c r="JOI16" s="46"/>
      <c r="JOJ16" s="46"/>
      <c r="JOK16" s="46"/>
      <c r="JOL16" s="46"/>
      <c r="JOM16" s="46"/>
      <c r="JON16" s="46"/>
      <c r="JOO16" s="46"/>
      <c r="JOP16" s="46"/>
      <c r="JOQ16" s="46"/>
      <c r="JOR16" s="46"/>
      <c r="JOS16" s="46"/>
      <c r="JOT16" s="46"/>
      <c r="JOU16" s="46"/>
      <c r="JOV16" s="46"/>
      <c r="JOW16" s="46"/>
      <c r="JOX16" s="46"/>
      <c r="JOY16" s="46"/>
      <c r="JOZ16" s="46"/>
      <c r="JPA16" s="46"/>
      <c r="JPB16" s="46"/>
      <c r="JPC16" s="46"/>
      <c r="JPD16" s="46"/>
      <c r="JPE16" s="46"/>
      <c r="JPF16" s="46"/>
      <c r="JPG16" s="46"/>
      <c r="JPH16" s="46"/>
      <c r="JPI16" s="46"/>
      <c r="JPJ16" s="46"/>
      <c r="JPK16" s="46"/>
      <c r="JPL16" s="46"/>
      <c r="JPM16" s="46"/>
      <c r="JPN16" s="46"/>
      <c r="JPO16" s="46"/>
      <c r="JPP16" s="46"/>
      <c r="JPQ16" s="46"/>
      <c r="JPR16" s="46"/>
      <c r="JPS16" s="46"/>
      <c r="JPT16" s="46"/>
      <c r="JPU16" s="46"/>
      <c r="JPV16" s="46"/>
      <c r="JPW16" s="46"/>
      <c r="JPX16" s="46"/>
      <c r="JPY16" s="46"/>
      <c r="JPZ16" s="46"/>
      <c r="JQA16" s="46"/>
      <c r="JQB16" s="46"/>
      <c r="JQC16" s="46"/>
      <c r="JQD16" s="46"/>
      <c r="JQE16" s="46"/>
      <c r="JQF16" s="46"/>
      <c r="JQG16" s="46"/>
      <c r="JQH16" s="46"/>
      <c r="JQI16" s="46"/>
      <c r="JQJ16" s="46"/>
      <c r="JQK16" s="46"/>
      <c r="JQL16" s="46"/>
      <c r="JQM16" s="46"/>
      <c r="JQN16" s="46"/>
      <c r="JQO16" s="46"/>
      <c r="JQP16" s="46"/>
      <c r="JQQ16" s="46"/>
      <c r="JQR16" s="46"/>
      <c r="JQS16" s="46"/>
      <c r="JQT16" s="46"/>
      <c r="JQU16" s="46"/>
      <c r="JQV16" s="46"/>
      <c r="JQW16" s="46"/>
      <c r="JQX16" s="46"/>
      <c r="JQY16" s="46"/>
      <c r="JQZ16" s="46"/>
      <c r="JRA16" s="46"/>
      <c r="JRB16" s="46"/>
      <c r="JRC16" s="46"/>
      <c r="JRD16" s="46"/>
      <c r="JRE16" s="46"/>
      <c r="JRF16" s="46"/>
      <c r="JRG16" s="46"/>
      <c r="JRH16" s="46"/>
      <c r="JRI16" s="46"/>
      <c r="JRJ16" s="46"/>
      <c r="JRK16" s="46"/>
      <c r="JRL16" s="46"/>
      <c r="JRM16" s="46"/>
      <c r="JRN16" s="46"/>
      <c r="JRO16" s="46"/>
      <c r="JRP16" s="46"/>
      <c r="JRQ16" s="46"/>
      <c r="JRR16" s="46"/>
      <c r="JRS16" s="46"/>
      <c r="JRT16" s="46"/>
      <c r="JRU16" s="46"/>
      <c r="JRV16" s="46"/>
      <c r="JRW16" s="46"/>
      <c r="JRX16" s="46"/>
      <c r="JRY16" s="46"/>
      <c r="JRZ16" s="46"/>
      <c r="JSA16" s="46"/>
      <c r="JSB16" s="46"/>
      <c r="JSC16" s="46"/>
      <c r="JSD16" s="46"/>
      <c r="JSE16" s="46"/>
      <c r="JSF16" s="46"/>
      <c r="JSG16" s="46"/>
      <c r="JSH16" s="46"/>
      <c r="JSI16" s="46"/>
      <c r="JSJ16" s="46"/>
      <c r="JSK16" s="46"/>
      <c r="JSL16" s="46"/>
      <c r="JSM16" s="46"/>
      <c r="JSN16" s="46"/>
      <c r="JSO16" s="46"/>
      <c r="JSP16" s="46"/>
      <c r="JSQ16" s="46"/>
      <c r="JSR16" s="46"/>
      <c r="JSS16" s="46"/>
      <c r="JST16" s="46"/>
      <c r="JSU16" s="46"/>
      <c r="JSV16" s="46"/>
      <c r="JSW16" s="46"/>
      <c r="JSX16" s="46"/>
      <c r="JSY16" s="46"/>
      <c r="JSZ16" s="46"/>
      <c r="JTA16" s="46"/>
      <c r="JTB16" s="46"/>
      <c r="JTC16" s="46"/>
      <c r="JTD16" s="46"/>
      <c r="JTE16" s="46"/>
      <c r="JTF16" s="46"/>
      <c r="JTG16" s="46"/>
      <c r="JTH16" s="46"/>
      <c r="JTI16" s="46"/>
      <c r="JTJ16" s="46"/>
      <c r="JTK16" s="46"/>
      <c r="JTL16" s="46"/>
      <c r="JTM16" s="46"/>
      <c r="JTN16" s="46"/>
      <c r="JTO16" s="46"/>
      <c r="JTP16" s="46"/>
      <c r="JTQ16" s="46"/>
      <c r="JTR16" s="46"/>
      <c r="JTS16" s="46"/>
      <c r="JTT16" s="46"/>
      <c r="JTU16" s="46"/>
      <c r="JTV16" s="46"/>
      <c r="JTW16" s="46"/>
      <c r="JTX16" s="46"/>
      <c r="JTY16" s="46"/>
      <c r="JTZ16" s="46"/>
      <c r="JUA16" s="46"/>
      <c r="JUB16" s="46"/>
      <c r="JUC16" s="46"/>
      <c r="JUD16" s="46"/>
      <c r="JUE16" s="46"/>
      <c r="JUF16" s="46"/>
      <c r="JUG16" s="46"/>
      <c r="JUH16" s="46"/>
      <c r="JUI16" s="46"/>
      <c r="JUJ16" s="46"/>
      <c r="JUK16" s="46"/>
      <c r="JUL16" s="46"/>
      <c r="JUM16" s="46"/>
      <c r="JUN16" s="46"/>
      <c r="JUO16" s="46"/>
      <c r="JUP16" s="46"/>
      <c r="JUQ16" s="46"/>
      <c r="JUR16" s="46"/>
      <c r="JUS16" s="46"/>
      <c r="JUT16" s="46"/>
      <c r="JUU16" s="46"/>
      <c r="JUV16" s="46"/>
      <c r="JUW16" s="46"/>
      <c r="JUX16" s="46"/>
      <c r="JUY16" s="46"/>
      <c r="JUZ16" s="46"/>
      <c r="JVA16" s="46"/>
      <c r="JVB16" s="46"/>
      <c r="JVC16" s="46"/>
      <c r="JVD16" s="46"/>
      <c r="JVE16" s="46"/>
      <c r="JVF16" s="46"/>
      <c r="JVG16" s="46"/>
      <c r="JVH16" s="46"/>
      <c r="JVI16" s="46"/>
      <c r="JVJ16" s="46"/>
      <c r="JVK16" s="46"/>
      <c r="JVL16" s="46"/>
      <c r="JVM16" s="46"/>
      <c r="JVN16" s="46"/>
      <c r="JVO16" s="46"/>
      <c r="JVP16" s="46"/>
      <c r="JVQ16" s="46"/>
      <c r="JVR16" s="46"/>
      <c r="JVS16" s="46"/>
      <c r="JVT16" s="46"/>
      <c r="JVU16" s="46"/>
      <c r="JVV16" s="46"/>
      <c r="JVW16" s="46"/>
      <c r="JVX16" s="46"/>
      <c r="JVY16" s="46"/>
      <c r="JVZ16" s="46"/>
      <c r="JWA16" s="46"/>
      <c r="JWB16" s="46"/>
      <c r="JWC16" s="46"/>
      <c r="JWD16" s="46"/>
      <c r="JWE16" s="46"/>
      <c r="JWF16" s="46"/>
      <c r="JWG16" s="46"/>
      <c r="JWH16" s="46"/>
      <c r="JWI16" s="46"/>
      <c r="JWJ16" s="46"/>
      <c r="JWK16" s="46"/>
      <c r="JWL16" s="46"/>
      <c r="JWM16" s="46"/>
      <c r="JWN16" s="46"/>
      <c r="JWO16" s="46"/>
      <c r="JWP16" s="46"/>
      <c r="JWQ16" s="46"/>
      <c r="JWR16" s="46"/>
      <c r="JWS16" s="46"/>
      <c r="JWT16" s="46"/>
      <c r="JWU16" s="46"/>
      <c r="JWV16" s="46"/>
      <c r="JWW16" s="46"/>
      <c r="JWX16" s="46"/>
      <c r="JWY16" s="46"/>
      <c r="JWZ16" s="46"/>
      <c r="JXA16" s="46"/>
      <c r="JXB16" s="46"/>
      <c r="JXC16" s="46"/>
      <c r="JXD16" s="46"/>
      <c r="JXE16" s="46"/>
      <c r="JXF16" s="46"/>
      <c r="JXG16" s="46"/>
      <c r="JXH16" s="46"/>
      <c r="JXI16" s="46"/>
      <c r="JXJ16" s="46"/>
      <c r="JXK16" s="46"/>
      <c r="JXL16" s="46"/>
      <c r="JXM16" s="46"/>
      <c r="JXN16" s="46"/>
      <c r="JXO16" s="46"/>
      <c r="JXP16" s="46"/>
      <c r="JXQ16" s="46"/>
      <c r="JXR16" s="46"/>
      <c r="JXS16" s="46"/>
      <c r="JXT16" s="46"/>
      <c r="JXU16" s="46"/>
      <c r="JXV16" s="46"/>
      <c r="JXW16" s="46"/>
      <c r="JXX16" s="46"/>
      <c r="JXY16" s="46"/>
      <c r="JXZ16" s="46"/>
      <c r="JYA16" s="46"/>
      <c r="JYB16" s="46"/>
      <c r="JYC16" s="46"/>
      <c r="JYD16" s="46"/>
      <c r="JYE16" s="46"/>
      <c r="JYF16" s="46"/>
      <c r="JYG16" s="46"/>
      <c r="JYH16" s="46"/>
      <c r="JYI16" s="46"/>
      <c r="JYJ16" s="46"/>
      <c r="JYK16" s="46"/>
      <c r="JYL16" s="46"/>
      <c r="JYM16" s="46"/>
      <c r="JYN16" s="46"/>
      <c r="JYO16" s="46"/>
      <c r="JYP16" s="46"/>
      <c r="JYQ16" s="46"/>
      <c r="JYR16" s="46"/>
      <c r="JYS16" s="46"/>
      <c r="JYT16" s="46"/>
      <c r="JYU16" s="46"/>
      <c r="JYV16" s="46"/>
      <c r="JYW16" s="46"/>
      <c r="JYX16" s="46"/>
      <c r="JYY16" s="46"/>
      <c r="JYZ16" s="46"/>
      <c r="JZA16" s="46"/>
      <c r="JZB16" s="46"/>
      <c r="JZC16" s="46"/>
      <c r="JZD16" s="46"/>
      <c r="JZE16" s="46"/>
      <c r="JZF16" s="46"/>
      <c r="JZG16" s="46"/>
      <c r="JZH16" s="46"/>
      <c r="JZI16" s="46"/>
      <c r="JZJ16" s="46"/>
      <c r="JZK16" s="46"/>
      <c r="JZL16" s="46"/>
      <c r="JZM16" s="46"/>
      <c r="JZN16" s="46"/>
      <c r="JZO16" s="46"/>
      <c r="JZP16" s="46"/>
      <c r="JZQ16" s="46"/>
      <c r="JZR16" s="46"/>
      <c r="JZS16" s="46"/>
      <c r="JZT16" s="46"/>
      <c r="JZU16" s="46"/>
      <c r="JZV16" s="46"/>
      <c r="JZW16" s="46"/>
      <c r="JZX16" s="46"/>
      <c r="JZY16" s="46"/>
      <c r="JZZ16" s="46"/>
      <c r="KAA16" s="46"/>
      <c r="KAB16" s="46"/>
      <c r="KAC16" s="46"/>
      <c r="KAD16" s="46"/>
      <c r="KAE16" s="46"/>
      <c r="KAF16" s="46"/>
      <c r="KAG16" s="46"/>
      <c r="KAH16" s="46"/>
      <c r="KAI16" s="46"/>
      <c r="KAJ16" s="46"/>
      <c r="KAK16" s="46"/>
      <c r="KAL16" s="46"/>
      <c r="KAM16" s="46"/>
      <c r="KAN16" s="46"/>
      <c r="KAO16" s="46"/>
      <c r="KAP16" s="46"/>
      <c r="KAQ16" s="46"/>
      <c r="KAR16" s="46"/>
      <c r="KAS16" s="46"/>
      <c r="KAT16" s="46"/>
      <c r="KAU16" s="46"/>
      <c r="KAV16" s="46"/>
      <c r="KAW16" s="46"/>
      <c r="KAX16" s="46"/>
      <c r="KAY16" s="46"/>
      <c r="KAZ16" s="46"/>
      <c r="KBA16" s="46"/>
      <c r="KBB16" s="46"/>
      <c r="KBC16" s="46"/>
      <c r="KBD16" s="46"/>
      <c r="KBE16" s="46"/>
      <c r="KBF16" s="46"/>
      <c r="KBG16" s="46"/>
      <c r="KBH16" s="46"/>
      <c r="KBI16" s="46"/>
      <c r="KBJ16" s="46"/>
      <c r="KBK16" s="46"/>
      <c r="KBL16" s="46"/>
      <c r="KBM16" s="46"/>
      <c r="KBN16" s="46"/>
      <c r="KBO16" s="46"/>
      <c r="KBP16" s="46"/>
      <c r="KBQ16" s="46"/>
      <c r="KBR16" s="46"/>
      <c r="KBS16" s="46"/>
      <c r="KBT16" s="46"/>
      <c r="KBU16" s="46"/>
      <c r="KBV16" s="46"/>
      <c r="KBW16" s="46"/>
      <c r="KBX16" s="46"/>
      <c r="KBY16" s="46"/>
      <c r="KBZ16" s="46"/>
      <c r="KCA16" s="46"/>
      <c r="KCB16" s="46"/>
      <c r="KCC16" s="46"/>
      <c r="KCD16" s="46"/>
      <c r="KCE16" s="46"/>
      <c r="KCF16" s="46"/>
      <c r="KCG16" s="46"/>
      <c r="KCH16" s="46"/>
      <c r="KCI16" s="46"/>
      <c r="KCJ16" s="46"/>
      <c r="KCK16" s="46"/>
      <c r="KCL16" s="46"/>
      <c r="KCM16" s="46"/>
      <c r="KCN16" s="46"/>
      <c r="KCO16" s="46"/>
      <c r="KCP16" s="46"/>
      <c r="KCQ16" s="46"/>
      <c r="KCR16" s="46"/>
      <c r="KCS16" s="46"/>
      <c r="KCT16" s="46"/>
      <c r="KCU16" s="46"/>
      <c r="KCV16" s="46"/>
      <c r="KCW16" s="46"/>
      <c r="KCX16" s="46"/>
      <c r="KCY16" s="46"/>
      <c r="KCZ16" s="46"/>
      <c r="KDA16" s="46"/>
      <c r="KDB16" s="46"/>
      <c r="KDC16" s="46"/>
      <c r="KDD16" s="46"/>
      <c r="KDE16" s="46"/>
      <c r="KDF16" s="46"/>
      <c r="KDG16" s="46"/>
      <c r="KDH16" s="46"/>
      <c r="KDI16" s="46"/>
      <c r="KDJ16" s="46"/>
      <c r="KDK16" s="46"/>
      <c r="KDL16" s="46"/>
      <c r="KDM16" s="46"/>
      <c r="KDN16" s="46"/>
      <c r="KDO16" s="46"/>
      <c r="KDP16" s="46"/>
      <c r="KDQ16" s="46"/>
      <c r="KDR16" s="46"/>
      <c r="KDS16" s="46"/>
      <c r="KDT16" s="46"/>
      <c r="KDU16" s="46"/>
      <c r="KDV16" s="46"/>
      <c r="KDW16" s="46"/>
      <c r="KDX16" s="46"/>
      <c r="KDY16" s="46"/>
      <c r="KDZ16" s="46"/>
      <c r="KEA16" s="46"/>
      <c r="KEB16" s="46"/>
      <c r="KEC16" s="46"/>
      <c r="KED16" s="46"/>
      <c r="KEE16" s="46"/>
      <c r="KEF16" s="46"/>
      <c r="KEG16" s="46"/>
      <c r="KEH16" s="46"/>
      <c r="KEI16" s="46"/>
      <c r="KEJ16" s="46"/>
      <c r="KEK16" s="46"/>
      <c r="KEL16" s="46"/>
      <c r="KEM16" s="46"/>
      <c r="KEN16" s="46"/>
      <c r="KEO16" s="46"/>
      <c r="KEP16" s="46"/>
      <c r="KEQ16" s="46"/>
      <c r="KER16" s="46"/>
      <c r="KES16" s="46"/>
      <c r="KET16" s="46"/>
      <c r="KEU16" s="46"/>
      <c r="KEV16" s="46"/>
      <c r="KEW16" s="46"/>
      <c r="KEX16" s="46"/>
      <c r="KEY16" s="46"/>
      <c r="KEZ16" s="46"/>
      <c r="KFA16" s="46"/>
      <c r="KFB16" s="46"/>
      <c r="KFC16" s="46"/>
      <c r="KFD16" s="46"/>
      <c r="KFE16" s="46"/>
      <c r="KFF16" s="46"/>
      <c r="KFG16" s="46"/>
      <c r="KFH16" s="46"/>
      <c r="KFI16" s="46"/>
      <c r="KFJ16" s="46"/>
      <c r="KFK16" s="46"/>
      <c r="KFL16" s="46"/>
      <c r="KFM16" s="46"/>
      <c r="KFN16" s="46"/>
      <c r="KFO16" s="46"/>
      <c r="KFP16" s="46"/>
      <c r="KFQ16" s="46"/>
      <c r="KFR16" s="46"/>
      <c r="KFS16" s="46"/>
      <c r="KFT16" s="46"/>
      <c r="KFU16" s="46"/>
      <c r="KFV16" s="46"/>
      <c r="KFW16" s="46"/>
      <c r="KFX16" s="46"/>
      <c r="KFY16" s="46"/>
      <c r="KFZ16" s="46"/>
      <c r="KGA16" s="46"/>
      <c r="KGB16" s="46"/>
      <c r="KGC16" s="46"/>
      <c r="KGD16" s="46"/>
      <c r="KGE16" s="46"/>
      <c r="KGF16" s="46"/>
      <c r="KGG16" s="46"/>
      <c r="KGH16" s="46"/>
      <c r="KGI16" s="46"/>
      <c r="KGJ16" s="46"/>
      <c r="KGK16" s="46"/>
      <c r="KGL16" s="46"/>
      <c r="KGM16" s="46"/>
      <c r="KGN16" s="46"/>
      <c r="KGO16" s="46"/>
      <c r="KGP16" s="46"/>
      <c r="KGQ16" s="46"/>
      <c r="KGR16" s="46"/>
      <c r="KGS16" s="46"/>
      <c r="KGT16" s="46"/>
      <c r="KGU16" s="46"/>
      <c r="KGV16" s="46"/>
      <c r="KGW16" s="46"/>
      <c r="KGX16" s="46"/>
      <c r="KGY16" s="46"/>
      <c r="KGZ16" s="46"/>
      <c r="KHA16" s="46"/>
      <c r="KHB16" s="46"/>
      <c r="KHC16" s="46"/>
      <c r="KHD16" s="46"/>
      <c r="KHE16" s="46"/>
      <c r="KHF16" s="46"/>
      <c r="KHG16" s="46"/>
      <c r="KHH16" s="46"/>
      <c r="KHI16" s="46"/>
      <c r="KHJ16" s="46"/>
      <c r="KHK16" s="46"/>
      <c r="KHL16" s="46"/>
      <c r="KHM16" s="46"/>
      <c r="KHN16" s="46"/>
      <c r="KHO16" s="46"/>
      <c r="KHP16" s="46"/>
      <c r="KHQ16" s="46"/>
      <c r="KHR16" s="46"/>
      <c r="KHS16" s="46"/>
      <c r="KHT16" s="46"/>
      <c r="KHU16" s="46"/>
      <c r="KHV16" s="46"/>
      <c r="KHW16" s="46"/>
      <c r="KHX16" s="46"/>
      <c r="KHY16" s="46"/>
      <c r="KHZ16" s="46"/>
      <c r="KIA16" s="46"/>
      <c r="KIB16" s="46"/>
      <c r="KIC16" s="46"/>
      <c r="KID16" s="46"/>
      <c r="KIE16" s="46"/>
      <c r="KIF16" s="46"/>
      <c r="KIG16" s="46"/>
      <c r="KIH16" s="46"/>
      <c r="KII16" s="46"/>
      <c r="KIJ16" s="46"/>
      <c r="KIK16" s="46"/>
      <c r="KIL16" s="46"/>
      <c r="KIM16" s="46"/>
      <c r="KIN16" s="46"/>
      <c r="KIO16" s="46"/>
      <c r="KIP16" s="46"/>
      <c r="KIQ16" s="46"/>
      <c r="KIR16" s="46"/>
      <c r="KIS16" s="46"/>
      <c r="KIT16" s="46"/>
      <c r="KIU16" s="46"/>
      <c r="KIV16" s="46"/>
      <c r="KIW16" s="46"/>
      <c r="KIX16" s="46"/>
      <c r="KIY16" s="46"/>
      <c r="KIZ16" s="46"/>
      <c r="KJA16" s="46"/>
      <c r="KJB16" s="46"/>
      <c r="KJC16" s="46"/>
      <c r="KJD16" s="46"/>
      <c r="KJE16" s="46"/>
      <c r="KJF16" s="46"/>
      <c r="KJG16" s="46"/>
      <c r="KJH16" s="46"/>
      <c r="KJI16" s="46"/>
      <c r="KJJ16" s="46"/>
      <c r="KJK16" s="46"/>
      <c r="KJL16" s="46"/>
      <c r="KJM16" s="46"/>
      <c r="KJN16" s="46"/>
      <c r="KJO16" s="46"/>
      <c r="KJP16" s="46"/>
      <c r="KJQ16" s="46"/>
      <c r="KJR16" s="46"/>
      <c r="KJS16" s="46"/>
      <c r="KJT16" s="46"/>
      <c r="KJU16" s="46"/>
      <c r="KJV16" s="46"/>
      <c r="KJW16" s="46"/>
      <c r="KJX16" s="46"/>
      <c r="KJY16" s="46"/>
      <c r="KJZ16" s="46"/>
      <c r="KKA16" s="46"/>
      <c r="KKB16" s="46"/>
      <c r="KKC16" s="46"/>
      <c r="KKD16" s="46"/>
      <c r="KKE16" s="46"/>
      <c r="KKF16" s="46"/>
      <c r="KKG16" s="46"/>
      <c r="KKH16" s="46"/>
      <c r="KKI16" s="46"/>
      <c r="KKJ16" s="46"/>
      <c r="KKK16" s="46"/>
      <c r="KKL16" s="46"/>
      <c r="KKM16" s="46"/>
      <c r="KKN16" s="46"/>
      <c r="KKO16" s="46"/>
      <c r="KKP16" s="46"/>
      <c r="KKQ16" s="46"/>
      <c r="KKR16" s="46"/>
      <c r="KKS16" s="46"/>
      <c r="KKT16" s="46"/>
      <c r="KKU16" s="46"/>
      <c r="KKV16" s="46"/>
      <c r="KKW16" s="46"/>
      <c r="KKX16" s="46"/>
      <c r="KKY16" s="46"/>
      <c r="KKZ16" s="46"/>
      <c r="KLA16" s="46"/>
      <c r="KLB16" s="46"/>
      <c r="KLC16" s="46"/>
      <c r="KLD16" s="46"/>
      <c r="KLE16" s="46"/>
      <c r="KLF16" s="46"/>
      <c r="KLG16" s="46"/>
      <c r="KLH16" s="46"/>
      <c r="KLI16" s="46"/>
      <c r="KLJ16" s="46"/>
      <c r="KLK16" s="46"/>
      <c r="KLL16" s="46"/>
      <c r="KLM16" s="46"/>
      <c r="KLN16" s="46"/>
      <c r="KLO16" s="46"/>
      <c r="KLP16" s="46"/>
      <c r="KLQ16" s="46"/>
      <c r="KLR16" s="46"/>
      <c r="KLS16" s="46"/>
      <c r="KLT16" s="46"/>
      <c r="KLU16" s="46"/>
      <c r="KLV16" s="46"/>
      <c r="KLW16" s="46"/>
      <c r="KLX16" s="46"/>
      <c r="KLY16" s="46"/>
      <c r="KLZ16" s="46"/>
      <c r="KMA16" s="46"/>
      <c r="KMB16" s="46"/>
      <c r="KMC16" s="46"/>
      <c r="KMD16" s="46"/>
      <c r="KME16" s="46"/>
      <c r="KMF16" s="46"/>
      <c r="KMG16" s="46"/>
      <c r="KMH16" s="46"/>
      <c r="KMI16" s="46"/>
      <c r="KMJ16" s="46"/>
      <c r="KMK16" s="46"/>
      <c r="KML16" s="46"/>
      <c r="KMM16" s="46"/>
      <c r="KMN16" s="46"/>
      <c r="KMO16" s="46"/>
      <c r="KMP16" s="46"/>
      <c r="KMQ16" s="46"/>
      <c r="KMR16" s="46"/>
      <c r="KMS16" s="46"/>
      <c r="KMT16" s="46"/>
      <c r="KMU16" s="46"/>
      <c r="KMV16" s="46"/>
      <c r="KMW16" s="46"/>
      <c r="KMX16" s="46"/>
      <c r="KMY16" s="46"/>
      <c r="KMZ16" s="46"/>
      <c r="KNA16" s="46"/>
      <c r="KNB16" s="46"/>
      <c r="KNC16" s="46"/>
      <c r="KND16" s="46"/>
      <c r="KNE16" s="46"/>
      <c r="KNF16" s="46"/>
      <c r="KNG16" s="46"/>
      <c r="KNH16" s="46"/>
      <c r="KNI16" s="46"/>
      <c r="KNJ16" s="46"/>
      <c r="KNK16" s="46"/>
      <c r="KNL16" s="46"/>
      <c r="KNM16" s="46"/>
      <c r="KNN16" s="46"/>
      <c r="KNO16" s="46"/>
      <c r="KNP16" s="46"/>
      <c r="KNQ16" s="46"/>
      <c r="KNR16" s="46"/>
      <c r="KNS16" s="46"/>
      <c r="KNT16" s="46"/>
      <c r="KNU16" s="46"/>
      <c r="KNV16" s="46"/>
      <c r="KNW16" s="46"/>
      <c r="KNX16" s="46"/>
      <c r="KNY16" s="46"/>
      <c r="KNZ16" s="46"/>
      <c r="KOA16" s="46"/>
      <c r="KOB16" s="46"/>
      <c r="KOC16" s="46"/>
      <c r="KOD16" s="46"/>
      <c r="KOE16" s="46"/>
      <c r="KOF16" s="46"/>
      <c r="KOG16" s="46"/>
      <c r="KOH16" s="46"/>
      <c r="KOI16" s="46"/>
      <c r="KOJ16" s="46"/>
      <c r="KOK16" s="46"/>
      <c r="KOL16" s="46"/>
      <c r="KOM16" s="46"/>
      <c r="KON16" s="46"/>
      <c r="KOO16" s="46"/>
      <c r="KOP16" s="46"/>
      <c r="KOQ16" s="46"/>
      <c r="KOR16" s="46"/>
      <c r="KOS16" s="46"/>
      <c r="KOT16" s="46"/>
      <c r="KOU16" s="46"/>
      <c r="KOV16" s="46"/>
      <c r="KOW16" s="46"/>
      <c r="KOX16" s="46"/>
      <c r="KOY16" s="46"/>
      <c r="KOZ16" s="46"/>
      <c r="KPA16" s="46"/>
      <c r="KPB16" s="46"/>
      <c r="KPC16" s="46"/>
      <c r="KPD16" s="46"/>
      <c r="KPE16" s="46"/>
      <c r="KPF16" s="46"/>
      <c r="KPG16" s="46"/>
      <c r="KPH16" s="46"/>
      <c r="KPI16" s="46"/>
      <c r="KPJ16" s="46"/>
      <c r="KPK16" s="46"/>
      <c r="KPL16" s="46"/>
      <c r="KPM16" s="46"/>
      <c r="KPN16" s="46"/>
      <c r="KPO16" s="46"/>
      <c r="KPP16" s="46"/>
      <c r="KPQ16" s="46"/>
      <c r="KPR16" s="46"/>
      <c r="KPS16" s="46"/>
      <c r="KPT16" s="46"/>
      <c r="KPU16" s="46"/>
      <c r="KPV16" s="46"/>
      <c r="KPW16" s="46"/>
      <c r="KPX16" s="46"/>
      <c r="KPY16" s="46"/>
      <c r="KPZ16" s="46"/>
      <c r="KQA16" s="46"/>
      <c r="KQB16" s="46"/>
      <c r="KQC16" s="46"/>
      <c r="KQD16" s="46"/>
      <c r="KQE16" s="46"/>
      <c r="KQF16" s="46"/>
      <c r="KQG16" s="46"/>
      <c r="KQH16" s="46"/>
      <c r="KQI16" s="46"/>
      <c r="KQJ16" s="46"/>
      <c r="KQK16" s="46"/>
      <c r="KQL16" s="46"/>
      <c r="KQM16" s="46"/>
      <c r="KQN16" s="46"/>
      <c r="KQO16" s="46"/>
      <c r="KQP16" s="46"/>
      <c r="KQQ16" s="46"/>
      <c r="KQR16" s="46"/>
      <c r="KQS16" s="46"/>
      <c r="KQT16" s="46"/>
      <c r="KQU16" s="46"/>
      <c r="KQV16" s="46"/>
      <c r="KQW16" s="46"/>
      <c r="KQX16" s="46"/>
      <c r="KQY16" s="46"/>
      <c r="KQZ16" s="46"/>
      <c r="KRA16" s="46"/>
      <c r="KRB16" s="46"/>
      <c r="KRC16" s="46"/>
      <c r="KRD16" s="46"/>
      <c r="KRE16" s="46"/>
      <c r="KRF16" s="46"/>
      <c r="KRG16" s="46"/>
      <c r="KRH16" s="46"/>
      <c r="KRI16" s="46"/>
      <c r="KRJ16" s="46"/>
      <c r="KRK16" s="46"/>
      <c r="KRL16" s="46"/>
      <c r="KRM16" s="46"/>
      <c r="KRN16" s="46"/>
      <c r="KRO16" s="46"/>
      <c r="KRP16" s="46"/>
      <c r="KRQ16" s="46"/>
      <c r="KRR16" s="46"/>
      <c r="KRS16" s="46"/>
      <c r="KRT16" s="46"/>
      <c r="KRU16" s="46"/>
      <c r="KRV16" s="46"/>
      <c r="KRW16" s="46"/>
      <c r="KRX16" s="46"/>
      <c r="KRY16" s="46"/>
      <c r="KRZ16" s="46"/>
      <c r="KSA16" s="46"/>
      <c r="KSB16" s="46"/>
      <c r="KSC16" s="46"/>
      <c r="KSD16" s="46"/>
      <c r="KSE16" s="46"/>
      <c r="KSF16" s="46"/>
      <c r="KSG16" s="46"/>
      <c r="KSH16" s="46"/>
      <c r="KSI16" s="46"/>
      <c r="KSJ16" s="46"/>
      <c r="KSK16" s="46"/>
      <c r="KSL16" s="46"/>
      <c r="KSM16" s="46"/>
      <c r="KSN16" s="46"/>
      <c r="KSO16" s="46"/>
      <c r="KSP16" s="46"/>
      <c r="KSQ16" s="46"/>
      <c r="KSR16" s="46"/>
      <c r="KSS16" s="46"/>
      <c r="KST16" s="46"/>
      <c r="KSU16" s="46"/>
      <c r="KSV16" s="46"/>
      <c r="KSW16" s="46"/>
      <c r="KSX16" s="46"/>
      <c r="KSY16" s="46"/>
      <c r="KSZ16" s="46"/>
      <c r="KTA16" s="46"/>
      <c r="KTB16" s="46"/>
      <c r="KTC16" s="46"/>
      <c r="KTD16" s="46"/>
      <c r="KTE16" s="46"/>
      <c r="KTF16" s="46"/>
      <c r="KTG16" s="46"/>
      <c r="KTH16" s="46"/>
      <c r="KTI16" s="46"/>
      <c r="KTJ16" s="46"/>
      <c r="KTK16" s="46"/>
      <c r="KTL16" s="46"/>
      <c r="KTM16" s="46"/>
      <c r="KTN16" s="46"/>
      <c r="KTO16" s="46"/>
      <c r="KTP16" s="46"/>
      <c r="KTQ16" s="46"/>
      <c r="KTR16" s="46"/>
      <c r="KTS16" s="46"/>
      <c r="KTT16" s="46"/>
      <c r="KTU16" s="46"/>
      <c r="KTV16" s="46"/>
      <c r="KTW16" s="46"/>
      <c r="KTX16" s="46"/>
      <c r="KTY16" s="46"/>
      <c r="KTZ16" s="46"/>
      <c r="KUA16" s="46"/>
      <c r="KUB16" s="46"/>
      <c r="KUC16" s="46"/>
      <c r="KUD16" s="46"/>
      <c r="KUE16" s="46"/>
      <c r="KUF16" s="46"/>
      <c r="KUG16" s="46"/>
      <c r="KUH16" s="46"/>
      <c r="KUI16" s="46"/>
      <c r="KUJ16" s="46"/>
      <c r="KUK16" s="46"/>
      <c r="KUL16" s="46"/>
      <c r="KUM16" s="46"/>
      <c r="KUN16" s="46"/>
      <c r="KUO16" s="46"/>
      <c r="KUP16" s="46"/>
      <c r="KUQ16" s="46"/>
      <c r="KUR16" s="46"/>
      <c r="KUS16" s="46"/>
      <c r="KUT16" s="46"/>
      <c r="KUU16" s="46"/>
      <c r="KUV16" s="46"/>
      <c r="KUW16" s="46"/>
      <c r="KUX16" s="46"/>
      <c r="KUY16" s="46"/>
      <c r="KUZ16" s="46"/>
      <c r="KVA16" s="46"/>
      <c r="KVB16" s="46"/>
      <c r="KVC16" s="46"/>
      <c r="KVD16" s="46"/>
      <c r="KVE16" s="46"/>
      <c r="KVF16" s="46"/>
      <c r="KVG16" s="46"/>
      <c r="KVH16" s="46"/>
      <c r="KVI16" s="46"/>
      <c r="KVJ16" s="46"/>
      <c r="KVK16" s="46"/>
      <c r="KVL16" s="46"/>
      <c r="KVM16" s="46"/>
      <c r="KVN16" s="46"/>
      <c r="KVO16" s="46"/>
      <c r="KVP16" s="46"/>
      <c r="KVQ16" s="46"/>
      <c r="KVR16" s="46"/>
      <c r="KVS16" s="46"/>
      <c r="KVT16" s="46"/>
      <c r="KVU16" s="46"/>
      <c r="KVV16" s="46"/>
      <c r="KVW16" s="46"/>
      <c r="KVX16" s="46"/>
      <c r="KVY16" s="46"/>
      <c r="KVZ16" s="46"/>
      <c r="KWA16" s="46"/>
      <c r="KWB16" s="46"/>
      <c r="KWC16" s="46"/>
      <c r="KWD16" s="46"/>
      <c r="KWE16" s="46"/>
      <c r="KWF16" s="46"/>
      <c r="KWG16" s="46"/>
      <c r="KWH16" s="46"/>
      <c r="KWI16" s="46"/>
      <c r="KWJ16" s="46"/>
      <c r="KWK16" s="46"/>
      <c r="KWL16" s="46"/>
      <c r="KWM16" s="46"/>
      <c r="KWN16" s="46"/>
      <c r="KWO16" s="46"/>
      <c r="KWP16" s="46"/>
      <c r="KWQ16" s="46"/>
      <c r="KWR16" s="46"/>
      <c r="KWS16" s="46"/>
      <c r="KWT16" s="46"/>
      <c r="KWU16" s="46"/>
      <c r="KWV16" s="46"/>
      <c r="KWW16" s="46"/>
      <c r="KWX16" s="46"/>
      <c r="KWY16" s="46"/>
      <c r="KWZ16" s="46"/>
      <c r="KXA16" s="46"/>
      <c r="KXB16" s="46"/>
      <c r="KXC16" s="46"/>
      <c r="KXD16" s="46"/>
      <c r="KXE16" s="46"/>
      <c r="KXF16" s="46"/>
      <c r="KXG16" s="46"/>
      <c r="KXH16" s="46"/>
      <c r="KXI16" s="46"/>
      <c r="KXJ16" s="46"/>
      <c r="KXK16" s="46"/>
      <c r="KXL16" s="46"/>
      <c r="KXM16" s="46"/>
      <c r="KXN16" s="46"/>
      <c r="KXO16" s="46"/>
      <c r="KXP16" s="46"/>
      <c r="KXQ16" s="46"/>
      <c r="KXR16" s="46"/>
      <c r="KXS16" s="46"/>
      <c r="KXT16" s="46"/>
      <c r="KXU16" s="46"/>
      <c r="KXV16" s="46"/>
      <c r="KXW16" s="46"/>
      <c r="KXX16" s="46"/>
      <c r="KXY16" s="46"/>
      <c r="KXZ16" s="46"/>
      <c r="KYA16" s="46"/>
      <c r="KYB16" s="46"/>
      <c r="KYC16" s="46"/>
      <c r="KYD16" s="46"/>
      <c r="KYE16" s="46"/>
      <c r="KYF16" s="46"/>
      <c r="KYG16" s="46"/>
      <c r="KYH16" s="46"/>
      <c r="KYI16" s="46"/>
      <c r="KYJ16" s="46"/>
      <c r="KYK16" s="46"/>
      <c r="KYL16" s="46"/>
      <c r="KYM16" s="46"/>
      <c r="KYN16" s="46"/>
      <c r="KYO16" s="46"/>
      <c r="KYP16" s="46"/>
      <c r="KYQ16" s="46"/>
      <c r="KYR16" s="46"/>
      <c r="KYS16" s="46"/>
      <c r="KYT16" s="46"/>
      <c r="KYU16" s="46"/>
      <c r="KYV16" s="46"/>
      <c r="KYW16" s="46"/>
      <c r="KYX16" s="46"/>
      <c r="KYY16" s="46"/>
      <c r="KYZ16" s="46"/>
      <c r="KZA16" s="46"/>
      <c r="KZB16" s="46"/>
      <c r="KZC16" s="46"/>
      <c r="KZD16" s="46"/>
      <c r="KZE16" s="46"/>
      <c r="KZF16" s="46"/>
      <c r="KZG16" s="46"/>
      <c r="KZH16" s="46"/>
      <c r="KZI16" s="46"/>
      <c r="KZJ16" s="46"/>
      <c r="KZK16" s="46"/>
      <c r="KZL16" s="46"/>
      <c r="KZM16" s="46"/>
      <c r="KZN16" s="46"/>
      <c r="KZO16" s="46"/>
      <c r="KZP16" s="46"/>
      <c r="KZQ16" s="46"/>
      <c r="KZR16" s="46"/>
      <c r="KZS16" s="46"/>
      <c r="KZT16" s="46"/>
      <c r="KZU16" s="46"/>
      <c r="KZV16" s="46"/>
      <c r="KZW16" s="46"/>
      <c r="KZX16" s="46"/>
      <c r="KZY16" s="46"/>
      <c r="KZZ16" s="46"/>
      <c r="LAA16" s="46"/>
      <c r="LAB16" s="46"/>
      <c r="LAC16" s="46"/>
      <c r="LAD16" s="46"/>
      <c r="LAE16" s="46"/>
      <c r="LAF16" s="46"/>
      <c r="LAG16" s="46"/>
      <c r="LAH16" s="46"/>
      <c r="LAI16" s="46"/>
      <c r="LAJ16" s="46"/>
      <c r="LAK16" s="46"/>
      <c r="LAL16" s="46"/>
      <c r="LAM16" s="46"/>
      <c r="LAN16" s="46"/>
      <c r="LAO16" s="46"/>
      <c r="LAP16" s="46"/>
      <c r="LAQ16" s="46"/>
      <c r="LAR16" s="46"/>
      <c r="LAS16" s="46"/>
      <c r="LAT16" s="46"/>
      <c r="LAU16" s="46"/>
      <c r="LAV16" s="46"/>
      <c r="LAW16" s="46"/>
      <c r="LAX16" s="46"/>
      <c r="LAY16" s="46"/>
      <c r="LAZ16" s="46"/>
      <c r="LBA16" s="46"/>
      <c r="LBB16" s="46"/>
      <c r="LBC16" s="46"/>
      <c r="LBD16" s="46"/>
      <c r="LBE16" s="46"/>
      <c r="LBF16" s="46"/>
      <c r="LBG16" s="46"/>
      <c r="LBH16" s="46"/>
      <c r="LBI16" s="46"/>
      <c r="LBJ16" s="46"/>
      <c r="LBK16" s="46"/>
      <c r="LBL16" s="46"/>
      <c r="LBM16" s="46"/>
      <c r="LBN16" s="46"/>
      <c r="LBO16" s="46"/>
      <c r="LBP16" s="46"/>
      <c r="LBQ16" s="46"/>
      <c r="LBR16" s="46"/>
      <c r="LBS16" s="46"/>
      <c r="LBT16" s="46"/>
      <c r="LBU16" s="46"/>
      <c r="LBV16" s="46"/>
      <c r="LBW16" s="46"/>
      <c r="LBX16" s="46"/>
      <c r="LBY16" s="46"/>
      <c r="LBZ16" s="46"/>
      <c r="LCA16" s="46"/>
      <c r="LCB16" s="46"/>
      <c r="LCC16" s="46"/>
      <c r="LCD16" s="46"/>
      <c r="LCE16" s="46"/>
      <c r="LCF16" s="46"/>
      <c r="LCG16" s="46"/>
      <c r="LCH16" s="46"/>
      <c r="LCI16" s="46"/>
      <c r="LCJ16" s="46"/>
      <c r="LCK16" s="46"/>
      <c r="LCL16" s="46"/>
      <c r="LCM16" s="46"/>
      <c r="LCN16" s="46"/>
      <c r="LCO16" s="46"/>
      <c r="LCP16" s="46"/>
      <c r="LCQ16" s="46"/>
      <c r="LCR16" s="46"/>
      <c r="LCS16" s="46"/>
      <c r="LCT16" s="46"/>
      <c r="LCU16" s="46"/>
      <c r="LCV16" s="46"/>
      <c r="LCW16" s="46"/>
      <c r="LCX16" s="46"/>
      <c r="LCY16" s="46"/>
      <c r="LCZ16" s="46"/>
      <c r="LDA16" s="46"/>
      <c r="LDB16" s="46"/>
      <c r="LDC16" s="46"/>
      <c r="LDD16" s="46"/>
      <c r="LDE16" s="46"/>
      <c r="LDF16" s="46"/>
      <c r="LDG16" s="46"/>
      <c r="LDH16" s="46"/>
      <c r="LDI16" s="46"/>
      <c r="LDJ16" s="46"/>
      <c r="LDK16" s="46"/>
      <c r="LDL16" s="46"/>
      <c r="LDM16" s="46"/>
      <c r="LDN16" s="46"/>
      <c r="LDO16" s="46"/>
      <c r="LDP16" s="46"/>
      <c r="LDQ16" s="46"/>
      <c r="LDR16" s="46"/>
      <c r="LDS16" s="46"/>
      <c r="LDT16" s="46"/>
      <c r="LDU16" s="46"/>
      <c r="LDV16" s="46"/>
      <c r="LDW16" s="46"/>
      <c r="LDX16" s="46"/>
      <c r="LDY16" s="46"/>
      <c r="LDZ16" s="46"/>
      <c r="LEA16" s="46"/>
      <c r="LEB16" s="46"/>
      <c r="LEC16" s="46"/>
      <c r="LED16" s="46"/>
      <c r="LEE16" s="46"/>
      <c r="LEF16" s="46"/>
      <c r="LEG16" s="46"/>
      <c r="LEH16" s="46"/>
      <c r="LEI16" s="46"/>
      <c r="LEJ16" s="46"/>
      <c r="LEK16" s="46"/>
      <c r="LEL16" s="46"/>
      <c r="LEM16" s="46"/>
      <c r="LEN16" s="46"/>
      <c r="LEO16" s="46"/>
      <c r="LEP16" s="46"/>
      <c r="LEQ16" s="46"/>
      <c r="LER16" s="46"/>
      <c r="LES16" s="46"/>
      <c r="LET16" s="46"/>
      <c r="LEU16" s="46"/>
      <c r="LEV16" s="46"/>
      <c r="LEW16" s="46"/>
      <c r="LEX16" s="46"/>
      <c r="LEY16" s="46"/>
      <c r="LEZ16" s="46"/>
      <c r="LFA16" s="46"/>
      <c r="LFB16" s="46"/>
      <c r="LFC16" s="46"/>
      <c r="LFD16" s="46"/>
      <c r="LFE16" s="46"/>
      <c r="LFF16" s="46"/>
      <c r="LFG16" s="46"/>
      <c r="LFH16" s="46"/>
      <c r="LFI16" s="46"/>
      <c r="LFJ16" s="46"/>
      <c r="LFK16" s="46"/>
      <c r="LFL16" s="46"/>
      <c r="LFM16" s="46"/>
      <c r="LFN16" s="46"/>
      <c r="LFO16" s="46"/>
      <c r="LFP16" s="46"/>
      <c r="LFQ16" s="46"/>
      <c r="LFR16" s="46"/>
      <c r="LFS16" s="46"/>
      <c r="LFT16" s="46"/>
      <c r="LFU16" s="46"/>
      <c r="LFV16" s="46"/>
      <c r="LFW16" s="46"/>
      <c r="LFX16" s="46"/>
      <c r="LFY16" s="46"/>
      <c r="LFZ16" s="46"/>
      <c r="LGA16" s="46"/>
      <c r="LGB16" s="46"/>
      <c r="LGC16" s="46"/>
      <c r="LGD16" s="46"/>
      <c r="LGE16" s="46"/>
      <c r="LGF16" s="46"/>
      <c r="LGG16" s="46"/>
      <c r="LGH16" s="46"/>
      <c r="LGI16" s="46"/>
      <c r="LGJ16" s="46"/>
      <c r="LGK16" s="46"/>
      <c r="LGL16" s="46"/>
      <c r="LGM16" s="46"/>
      <c r="LGN16" s="46"/>
      <c r="LGO16" s="46"/>
      <c r="LGP16" s="46"/>
      <c r="LGQ16" s="46"/>
      <c r="LGR16" s="46"/>
      <c r="LGS16" s="46"/>
      <c r="LGT16" s="46"/>
      <c r="LGU16" s="46"/>
      <c r="LGV16" s="46"/>
      <c r="LGW16" s="46"/>
      <c r="LGX16" s="46"/>
      <c r="LGY16" s="46"/>
      <c r="LGZ16" s="46"/>
      <c r="LHA16" s="46"/>
      <c r="LHB16" s="46"/>
      <c r="LHC16" s="46"/>
      <c r="LHD16" s="46"/>
      <c r="LHE16" s="46"/>
      <c r="LHF16" s="46"/>
      <c r="LHG16" s="46"/>
      <c r="LHH16" s="46"/>
      <c r="LHI16" s="46"/>
      <c r="LHJ16" s="46"/>
      <c r="LHK16" s="46"/>
      <c r="LHL16" s="46"/>
      <c r="LHM16" s="46"/>
      <c r="LHN16" s="46"/>
      <c r="LHO16" s="46"/>
      <c r="LHP16" s="46"/>
      <c r="LHQ16" s="46"/>
      <c r="LHR16" s="46"/>
      <c r="LHS16" s="46"/>
      <c r="LHT16" s="46"/>
      <c r="LHU16" s="46"/>
      <c r="LHV16" s="46"/>
      <c r="LHW16" s="46"/>
      <c r="LHX16" s="46"/>
      <c r="LHY16" s="46"/>
      <c r="LHZ16" s="46"/>
      <c r="LIA16" s="46"/>
      <c r="LIB16" s="46"/>
      <c r="LIC16" s="46"/>
      <c r="LID16" s="46"/>
      <c r="LIE16" s="46"/>
      <c r="LIF16" s="46"/>
      <c r="LIG16" s="46"/>
      <c r="LIH16" s="46"/>
      <c r="LII16" s="46"/>
      <c r="LIJ16" s="46"/>
      <c r="LIK16" s="46"/>
      <c r="LIL16" s="46"/>
      <c r="LIM16" s="46"/>
      <c r="LIN16" s="46"/>
      <c r="LIO16" s="46"/>
      <c r="LIP16" s="46"/>
      <c r="LIQ16" s="46"/>
      <c r="LIR16" s="46"/>
      <c r="LIS16" s="46"/>
      <c r="LIT16" s="46"/>
      <c r="LIU16" s="46"/>
      <c r="LIV16" s="46"/>
      <c r="LIW16" s="46"/>
      <c r="LIX16" s="46"/>
      <c r="LIY16" s="46"/>
      <c r="LIZ16" s="46"/>
      <c r="LJA16" s="46"/>
      <c r="LJB16" s="46"/>
      <c r="LJC16" s="46"/>
      <c r="LJD16" s="46"/>
      <c r="LJE16" s="46"/>
      <c r="LJF16" s="46"/>
      <c r="LJG16" s="46"/>
      <c r="LJH16" s="46"/>
      <c r="LJI16" s="46"/>
      <c r="LJJ16" s="46"/>
      <c r="LJK16" s="46"/>
      <c r="LJL16" s="46"/>
      <c r="LJM16" s="46"/>
      <c r="LJN16" s="46"/>
      <c r="LJO16" s="46"/>
      <c r="LJP16" s="46"/>
      <c r="LJQ16" s="46"/>
      <c r="LJR16" s="46"/>
      <c r="LJS16" s="46"/>
      <c r="LJT16" s="46"/>
      <c r="LJU16" s="46"/>
      <c r="LJV16" s="46"/>
      <c r="LJW16" s="46"/>
      <c r="LJX16" s="46"/>
      <c r="LJY16" s="46"/>
      <c r="LJZ16" s="46"/>
      <c r="LKA16" s="46"/>
      <c r="LKB16" s="46"/>
      <c r="LKC16" s="46"/>
      <c r="LKD16" s="46"/>
      <c r="LKE16" s="46"/>
      <c r="LKF16" s="46"/>
      <c r="LKG16" s="46"/>
      <c r="LKH16" s="46"/>
      <c r="LKI16" s="46"/>
      <c r="LKJ16" s="46"/>
      <c r="LKK16" s="46"/>
      <c r="LKL16" s="46"/>
      <c r="LKM16" s="46"/>
      <c r="LKN16" s="46"/>
      <c r="LKO16" s="46"/>
      <c r="LKP16" s="46"/>
      <c r="LKQ16" s="46"/>
      <c r="LKR16" s="46"/>
      <c r="LKS16" s="46"/>
      <c r="LKT16" s="46"/>
      <c r="LKU16" s="46"/>
      <c r="LKV16" s="46"/>
      <c r="LKW16" s="46"/>
      <c r="LKX16" s="46"/>
      <c r="LKY16" s="46"/>
      <c r="LKZ16" s="46"/>
      <c r="LLA16" s="46"/>
      <c r="LLB16" s="46"/>
      <c r="LLC16" s="46"/>
      <c r="LLD16" s="46"/>
      <c r="LLE16" s="46"/>
      <c r="LLF16" s="46"/>
      <c r="LLG16" s="46"/>
      <c r="LLH16" s="46"/>
      <c r="LLI16" s="46"/>
      <c r="LLJ16" s="46"/>
      <c r="LLK16" s="46"/>
      <c r="LLL16" s="46"/>
      <c r="LLM16" s="46"/>
      <c r="LLN16" s="46"/>
      <c r="LLO16" s="46"/>
      <c r="LLP16" s="46"/>
      <c r="LLQ16" s="46"/>
      <c r="LLR16" s="46"/>
      <c r="LLS16" s="46"/>
      <c r="LLT16" s="46"/>
      <c r="LLU16" s="46"/>
      <c r="LLV16" s="46"/>
      <c r="LLW16" s="46"/>
      <c r="LLX16" s="46"/>
      <c r="LLY16" s="46"/>
      <c r="LLZ16" s="46"/>
      <c r="LMA16" s="46"/>
      <c r="LMB16" s="46"/>
      <c r="LMC16" s="46"/>
      <c r="LMD16" s="46"/>
      <c r="LME16" s="46"/>
      <c r="LMF16" s="46"/>
      <c r="LMG16" s="46"/>
      <c r="LMH16" s="46"/>
      <c r="LMI16" s="46"/>
      <c r="LMJ16" s="46"/>
      <c r="LMK16" s="46"/>
      <c r="LML16" s="46"/>
      <c r="LMM16" s="46"/>
      <c r="LMN16" s="46"/>
      <c r="LMO16" s="46"/>
      <c r="LMP16" s="46"/>
      <c r="LMQ16" s="46"/>
      <c r="LMR16" s="46"/>
      <c r="LMS16" s="46"/>
      <c r="LMT16" s="46"/>
      <c r="LMU16" s="46"/>
      <c r="LMV16" s="46"/>
      <c r="LMW16" s="46"/>
      <c r="LMX16" s="46"/>
      <c r="LMY16" s="46"/>
      <c r="LMZ16" s="46"/>
      <c r="LNA16" s="46"/>
      <c r="LNB16" s="46"/>
      <c r="LNC16" s="46"/>
      <c r="LND16" s="46"/>
      <c r="LNE16" s="46"/>
      <c r="LNF16" s="46"/>
      <c r="LNG16" s="46"/>
      <c r="LNH16" s="46"/>
      <c r="LNI16" s="46"/>
      <c r="LNJ16" s="46"/>
      <c r="LNK16" s="46"/>
      <c r="LNL16" s="46"/>
      <c r="LNM16" s="46"/>
      <c r="LNN16" s="46"/>
      <c r="LNO16" s="46"/>
      <c r="LNP16" s="46"/>
      <c r="LNQ16" s="46"/>
      <c r="LNR16" s="46"/>
      <c r="LNS16" s="46"/>
      <c r="LNT16" s="46"/>
      <c r="LNU16" s="46"/>
      <c r="LNV16" s="46"/>
      <c r="LNW16" s="46"/>
      <c r="LNX16" s="46"/>
      <c r="LNY16" s="46"/>
      <c r="LNZ16" s="46"/>
      <c r="LOA16" s="46"/>
      <c r="LOB16" s="46"/>
      <c r="LOC16" s="46"/>
      <c r="LOD16" s="46"/>
      <c r="LOE16" s="46"/>
      <c r="LOF16" s="46"/>
      <c r="LOG16" s="46"/>
      <c r="LOH16" s="46"/>
      <c r="LOI16" s="46"/>
      <c r="LOJ16" s="46"/>
      <c r="LOK16" s="46"/>
      <c r="LOL16" s="46"/>
      <c r="LOM16" s="46"/>
      <c r="LON16" s="46"/>
      <c r="LOO16" s="46"/>
      <c r="LOP16" s="46"/>
      <c r="LOQ16" s="46"/>
      <c r="LOR16" s="46"/>
      <c r="LOS16" s="46"/>
      <c r="LOT16" s="46"/>
      <c r="LOU16" s="46"/>
      <c r="LOV16" s="46"/>
      <c r="LOW16" s="46"/>
      <c r="LOX16" s="46"/>
      <c r="LOY16" s="46"/>
      <c r="LOZ16" s="46"/>
      <c r="LPA16" s="46"/>
      <c r="LPB16" s="46"/>
      <c r="LPC16" s="46"/>
      <c r="LPD16" s="46"/>
      <c r="LPE16" s="46"/>
      <c r="LPF16" s="46"/>
      <c r="LPG16" s="46"/>
      <c r="LPH16" s="46"/>
      <c r="LPI16" s="46"/>
      <c r="LPJ16" s="46"/>
      <c r="LPK16" s="46"/>
      <c r="LPL16" s="46"/>
      <c r="LPM16" s="46"/>
      <c r="LPN16" s="46"/>
      <c r="LPO16" s="46"/>
      <c r="LPP16" s="46"/>
      <c r="LPQ16" s="46"/>
      <c r="LPR16" s="46"/>
      <c r="LPS16" s="46"/>
      <c r="LPT16" s="46"/>
      <c r="LPU16" s="46"/>
      <c r="LPV16" s="46"/>
      <c r="LPW16" s="46"/>
      <c r="LPX16" s="46"/>
      <c r="LPY16" s="46"/>
      <c r="LPZ16" s="46"/>
      <c r="LQA16" s="46"/>
      <c r="LQB16" s="46"/>
      <c r="LQC16" s="46"/>
      <c r="LQD16" s="46"/>
      <c r="LQE16" s="46"/>
      <c r="LQF16" s="46"/>
      <c r="LQG16" s="46"/>
      <c r="LQH16" s="46"/>
      <c r="LQI16" s="46"/>
      <c r="LQJ16" s="46"/>
      <c r="LQK16" s="46"/>
      <c r="LQL16" s="46"/>
      <c r="LQM16" s="46"/>
      <c r="LQN16" s="46"/>
      <c r="LQO16" s="46"/>
      <c r="LQP16" s="46"/>
      <c r="LQQ16" s="46"/>
      <c r="LQR16" s="46"/>
      <c r="LQS16" s="46"/>
      <c r="LQT16" s="46"/>
      <c r="LQU16" s="46"/>
      <c r="LQV16" s="46"/>
      <c r="LQW16" s="46"/>
      <c r="LQX16" s="46"/>
      <c r="LQY16" s="46"/>
      <c r="LQZ16" s="46"/>
      <c r="LRA16" s="46"/>
      <c r="LRB16" s="46"/>
      <c r="LRC16" s="46"/>
      <c r="LRD16" s="46"/>
      <c r="LRE16" s="46"/>
      <c r="LRF16" s="46"/>
      <c r="LRG16" s="46"/>
      <c r="LRH16" s="46"/>
      <c r="LRI16" s="46"/>
      <c r="LRJ16" s="46"/>
      <c r="LRK16" s="46"/>
      <c r="LRL16" s="46"/>
      <c r="LRM16" s="46"/>
      <c r="LRN16" s="46"/>
      <c r="LRO16" s="46"/>
      <c r="LRP16" s="46"/>
      <c r="LRQ16" s="46"/>
      <c r="LRR16" s="46"/>
      <c r="LRS16" s="46"/>
      <c r="LRT16" s="46"/>
      <c r="LRU16" s="46"/>
      <c r="LRV16" s="46"/>
      <c r="LRW16" s="46"/>
      <c r="LRX16" s="46"/>
      <c r="LRY16" s="46"/>
      <c r="LRZ16" s="46"/>
      <c r="LSA16" s="46"/>
      <c r="LSB16" s="46"/>
      <c r="LSC16" s="46"/>
      <c r="LSD16" s="46"/>
      <c r="LSE16" s="46"/>
      <c r="LSF16" s="46"/>
      <c r="LSG16" s="46"/>
      <c r="LSH16" s="46"/>
      <c r="LSI16" s="46"/>
      <c r="LSJ16" s="46"/>
      <c r="LSK16" s="46"/>
      <c r="LSL16" s="46"/>
      <c r="LSM16" s="46"/>
      <c r="LSN16" s="46"/>
      <c r="LSO16" s="46"/>
      <c r="LSP16" s="46"/>
      <c r="LSQ16" s="46"/>
      <c r="LSR16" s="46"/>
      <c r="LSS16" s="46"/>
      <c r="LST16" s="46"/>
      <c r="LSU16" s="46"/>
      <c r="LSV16" s="46"/>
      <c r="LSW16" s="46"/>
      <c r="LSX16" s="46"/>
      <c r="LSY16" s="46"/>
      <c r="LSZ16" s="46"/>
      <c r="LTA16" s="46"/>
      <c r="LTB16" s="46"/>
      <c r="LTC16" s="46"/>
      <c r="LTD16" s="46"/>
      <c r="LTE16" s="46"/>
      <c r="LTF16" s="46"/>
      <c r="LTG16" s="46"/>
      <c r="LTH16" s="46"/>
      <c r="LTI16" s="46"/>
      <c r="LTJ16" s="46"/>
      <c r="LTK16" s="46"/>
      <c r="LTL16" s="46"/>
      <c r="LTM16" s="46"/>
      <c r="LTN16" s="46"/>
      <c r="LTO16" s="46"/>
      <c r="LTP16" s="46"/>
      <c r="LTQ16" s="46"/>
      <c r="LTR16" s="46"/>
      <c r="LTS16" s="46"/>
      <c r="LTT16" s="46"/>
      <c r="LTU16" s="46"/>
      <c r="LTV16" s="46"/>
      <c r="LTW16" s="46"/>
      <c r="LTX16" s="46"/>
      <c r="LTY16" s="46"/>
      <c r="LTZ16" s="46"/>
      <c r="LUA16" s="46"/>
      <c r="LUB16" s="46"/>
      <c r="LUC16" s="46"/>
      <c r="LUD16" s="46"/>
      <c r="LUE16" s="46"/>
      <c r="LUF16" s="46"/>
      <c r="LUG16" s="46"/>
      <c r="LUH16" s="46"/>
      <c r="LUI16" s="46"/>
      <c r="LUJ16" s="46"/>
      <c r="LUK16" s="46"/>
      <c r="LUL16" s="46"/>
      <c r="LUM16" s="46"/>
      <c r="LUN16" s="46"/>
      <c r="LUO16" s="46"/>
      <c r="LUP16" s="46"/>
      <c r="LUQ16" s="46"/>
      <c r="LUR16" s="46"/>
      <c r="LUS16" s="46"/>
      <c r="LUT16" s="46"/>
      <c r="LUU16" s="46"/>
      <c r="LUV16" s="46"/>
      <c r="LUW16" s="46"/>
      <c r="LUX16" s="46"/>
      <c r="LUY16" s="46"/>
      <c r="LUZ16" s="46"/>
      <c r="LVA16" s="46"/>
      <c r="LVB16" s="46"/>
      <c r="LVC16" s="46"/>
      <c r="LVD16" s="46"/>
      <c r="LVE16" s="46"/>
      <c r="LVF16" s="46"/>
      <c r="LVG16" s="46"/>
      <c r="LVH16" s="46"/>
      <c r="LVI16" s="46"/>
      <c r="LVJ16" s="46"/>
      <c r="LVK16" s="46"/>
      <c r="LVL16" s="46"/>
      <c r="LVM16" s="46"/>
      <c r="LVN16" s="46"/>
      <c r="LVO16" s="46"/>
      <c r="LVP16" s="46"/>
      <c r="LVQ16" s="46"/>
      <c r="LVR16" s="46"/>
      <c r="LVS16" s="46"/>
      <c r="LVT16" s="46"/>
      <c r="LVU16" s="46"/>
      <c r="LVV16" s="46"/>
      <c r="LVW16" s="46"/>
      <c r="LVX16" s="46"/>
      <c r="LVY16" s="46"/>
      <c r="LVZ16" s="46"/>
      <c r="LWA16" s="46"/>
      <c r="LWB16" s="46"/>
      <c r="LWC16" s="46"/>
      <c r="LWD16" s="46"/>
      <c r="LWE16" s="46"/>
      <c r="LWF16" s="46"/>
      <c r="LWG16" s="46"/>
      <c r="LWH16" s="46"/>
      <c r="LWI16" s="46"/>
      <c r="LWJ16" s="46"/>
      <c r="LWK16" s="46"/>
      <c r="LWL16" s="46"/>
      <c r="LWM16" s="46"/>
      <c r="LWN16" s="46"/>
      <c r="LWO16" s="46"/>
      <c r="LWP16" s="46"/>
      <c r="LWQ16" s="46"/>
      <c r="LWR16" s="46"/>
      <c r="LWS16" s="46"/>
      <c r="LWT16" s="46"/>
      <c r="LWU16" s="46"/>
      <c r="LWV16" s="46"/>
      <c r="LWW16" s="46"/>
      <c r="LWX16" s="46"/>
      <c r="LWY16" s="46"/>
      <c r="LWZ16" s="46"/>
      <c r="LXA16" s="46"/>
      <c r="LXB16" s="46"/>
      <c r="LXC16" s="46"/>
      <c r="LXD16" s="46"/>
      <c r="LXE16" s="46"/>
      <c r="LXF16" s="46"/>
      <c r="LXG16" s="46"/>
      <c r="LXH16" s="46"/>
      <c r="LXI16" s="46"/>
      <c r="LXJ16" s="46"/>
      <c r="LXK16" s="46"/>
      <c r="LXL16" s="46"/>
      <c r="LXM16" s="46"/>
      <c r="LXN16" s="46"/>
      <c r="LXO16" s="46"/>
      <c r="LXP16" s="46"/>
      <c r="LXQ16" s="46"/>
      <c r="LXR16" s="46"/>
      <c r="LXS16" s="46"/>
      <c r="LXT16" s="46"/>
      <c r="LXU16" s="46"/>
      <c r="LXV16" s="46"/>
      <c r="LXW16" s="46"/>
      <c r="LXX16" s="46"/>
      <c r="LXY16" s="46"/>
      <c r="LXZ16" s="46"/>
      <c r="LYA16" s="46"/>
      <c r="LYB16" s="46"/>
      <c r="LYC16" s="46"/>
      <c r="LYD16" s="46"/>
      <c r="LYE16" s="46"/>
      <c r="LYF16" s="46"/>
      <c r="LYG16" s="46"/>
      <c r="LYH16" s="46"/>
      <c r="LYI16" s="46"/>
      <c r="LYJ16" s="46"/>
      <c r="LYK16" s="46"/>
      <c r="LYL16" s="46"/>
      <c r="LYM16" s="46"/>
      <c r="LYN16" s="46"/>
      <c r="LYO16" s="46"/>
      <c r="LYP16" s="46"/>
      <c r="LYQ16" s="46"/>
      <c r="LYR16" s="46"/>
      <c r="LYS16" s="46"/>
      <c r="LYT16" s="46"/>
      <c r="LYU16" s="46"/>
      <c r="LYV16" s="46"/>
      <c r="LYW16" s="46"/>
      <c r="LYX16" s="46"/>
      <c r="LYY16" s="46"/>
      <c r="LYZ16" s="46"/>
      <c r="LZA16" s="46"/>
      <c r="LZB16" s="46"/>
      <c r="LZC16" s="46"/>
      <c r="LZD16" s="46"/>
      <c r="LZE16" s="46"/>
      <c r="LZF16" s="46"/>
      <c r="LZG16" s="46"/>
      <c r="LZH16" s="46"/>
      <c r="LZI16" s="46"/>
      <c r="LZJ16" s="46"/>
      <c r="LZK16" s="46"/>
      <c r="LZL16" s="46"/>
      <c r="LZM16" s="46"/>
      <c r="LZN16" s="46"/>
      <c r="LZO16" s="46"/>
      <c r="LZP16" s="46"/>
      <c r="LZQ16" s="46"/>
      <c r="LZR16" s="46"/>
      <c r="LZS16" s="46"/>
      <c r="LZT16" s="46"/>
      <c r="LZU16" s="46"/>
      <c r="LZV16" s="46"/>
      <c r="LZW16" s="46"/>
      <c r="LZX16" s="46"/>
      <c r="LZY16" s="46"/>
      <c r="LZZ16" s="46"/>
      <c r="MAA16" s="46"/>
      <c r="MAB16" s="46"/>
      <c r="MAC16" s="46"/>
      <c r="MAD16" s="46"/>
      <c r="MAE16" s="46"/>
      <c r="MAF16" s="46"/>
      <c r="MAG16" s="46"/>
      <c r="MAH16" s="46"/>
      <c r="MAI16" s="46"/>
      <c r="MAJ16" s="46"/>
      <c r="MAK16" s="46"/>
      <c r="MAL16" s="46"/>
      <c r="MAM16" s="46"/>
      <c r="MAN16" s="46"/>
      <c r="MAO16" s="46"/>
      <c r="MAP16" s="46"/>
      <c r="MAQ16" s="46"/>
      <c r="MAR16" s="46"/>
      <c r="MAS16" s="46"/>
      <c r="MAT16" s="46"/>
      <c r="MAU16" s="46"/>
      <c r="MAV16" s="46"/>
      <c r="MAW16" s="46"/>
      <c r="MAX16" s="46"/>
      <c r="MAY16" s="46"/>
      <c r="MAZ16" s="46"/>
      <c r="MBA16" s="46"/>
      <c r="MBB16" s="46"/>
      <c r="MBC16" s="46"/>
      <c r="MBD16" s="46"/>
      <c r="MBE16" s="46"/>
      <c r="MBF16" s="46"/>
      <c r="MBG16" s="46"/>
      <c r="MBH16" s="46"/>
      <c r="MBI16" s="46"/>
      <c r="MBJ16" s="46"/>
      <c r="MBK16" s="46"/>
      <c r="MBL16" s="46"/>
      <c r="MBM16" s="46"/>
      <c r="MBN16" s="46"/>
      <c r="MBO16" s="46"/>
      <c r="MBP16" s="46"/>
      <c r="MBQ16" s="46"/>
      <c r="MBR16" s="46"/>
      <c r="MBS16" s="46"/>
      <c r="MBT16" s="46"/>
      <c r="MBU16" s="46"/>
      <c r="MBV16" s="46"/>
      <c r="MBW16" s="46"/>
      <c r="MBX16" s="46"/>
      <c r="MBY16" s="46"/>
      <c r="MBZ16" s="46"/>
      <c r="MCA16" s="46"/>
      <c r="MCB16" s="46"/>
      <c r="MCC16" s="46"/>
      <c r="MCD16" s="46"/>
      <c r="MCE16" s="46"/>
      <c r="MCF16" s="46"/>
      <c r="MCG16" s="46"/>
      <c r="MCH16" s="46"/>
      <c r="MCI16" s="46"/>
      <c r="MCJ16" s="46"/>
      <c r="MCK16" s="46"/>
      <c r="MCL16" s="46"/>
      <c r="MCM16" s="46"/>
      <c r="MCN16" s="46"/>
      <c r="MCO16" s="46"/>
      <c r="MCP16" s="46"/>
      <c r="MCQ16" s="46"/>
      <c r="MCR16" s="46"/>
      <c r="MCS16" s="46"/>
      <c r="MCT16" s="46"/>
      <c r="MCU16" s="46"/>
      <c r="MCV16" s="46"/>
      <c r="MCW16" s="46"/>
      <c r="MCX16" s="46"/>
      <c r="MCY16" s="46"/>
      <c r="MCZ16" s="46"/>
      <c r="MDA16" s="46"/>
      <c r="MDB16" s="46"/>
      <c r="MDC16" s="46"/>
      <c r="MDD16" s="46"/>
      <c r="MDE16" s="46"/>
      <c r="MDF16" s="46"/>
      <c r="MDG16" s="46"/>
      <c r="MDH16" s="46"/>
      <c r="MDI16" s="46"/>
      <c r="MDJ16" s="46"/>
      <c r="MDK16" s="46"/>
      <c r="MDL16" s="46"/>
      <c r="MDM16" s="46"/>
      <c r="MDN16" s="46"/>
      <c r="MDO16" s="46"/>
      <c r="MDP16" s="46"/>
      <c r="MDQ16" s="46"/>
      <c r="MDR16" s="46"/>
      <c r="MDS16" s="46"/>
      <c r="MDT16" s="46"/>
      <c r="MDU16" s="46"/>
      <c r="MDV16" s="46"/>
      <c r="MDW16" s="46"/>
      <c r="MDX16" s="46"/>
      <c r="MDY16" s="46"/>
      <c r="MDZ16" s="46"/>
      <c r="MEA16" s="46"/>
      <c r="MEB16" s="46"/>
      <c r="MEC16" s="46"/>
      <c r="MED16" s="46"/>
      <c r="MEE16" s="46"/>
      <c r="MEF16" s="46"/>
      <c r="MEG16" s="46"/>
      <c r="MEH16" s="46"/>
      <c r="MEI16" s="46"/>
      <c r="MEJ16" s="46"/>
      <c r="MEK16" s="46"/>
      <c r="MEL16" s="46"/>
      <c r="MEM16" s="46"/>
      <c r="MEN16" s="46"/>
      <c r="MEO16" s="46"/>
      <c r="MEP16" s="46"/>
      <c r="MEQ16" s="46"/>
      <c r="MER16" s="46"/>
      <c r="MES16" s="46"/>
      <c r="MET16" s="46"/>
      <c r="MEU16" s="46"/>
      <c r="MEV16" s="46"/>
      <c r="MEW16" s="46"/>
      <c r="MEX16" s="46"/>
      <c r="MEY16" s="46"/>
      <c r="MEZ16" s="46"/>
      <c r="MFA16" s="46"/>
      <c r="MFB16" s="46"/>
      <c r="MFC16" s="46"/>
      <c r="MFD16" s="46"/>
      <c r="MFE16" s="46"/>
      <c r="MFF16" s="46"/>
      <c r="MFG16" s="46"/>
      <c r="MFH16" s="46"/>
      <c r="MFI16" s="46"/>
      <c r="MFJ16" s="46"/>
      <c r="MFK16" s="46"/>
      <c r="MFL16" s="46"/>
      <c r="MFM16" s="46"/>
      <c r="MFN16" s="46"/>
      <c r="MFO16" s="46"/>
      <c r="MFP16" s="46"/>
      <c r="MFQ16" s="46"/>
      <c r="MFR16" s="46"/>
      <c r="MFS16" s="46"/>
      <c r="MFT16" s="46"/>
      <c r="MFU16" s="46"/>
      <c r="MFV16" s="46"/>
      <c r="MFW16" s="46"/>
      <c r="MFX16" s="46"/>
      <c r="MFY16" s="46"/>
      <c r="MFZ16" s="46"/>
      <c r="MGA16" s="46"/>
      <c r="MGB16" s="46"/>
      <c r="MGC16" s="46"/>
      <c r="MGD16" s="46"/>
      <c r="MGE16" s="46"/>
      <c r="MGF16" s="46"/>
      <c r="MGG16" s="46"/>
      <c r="MGH16" s="46"/>
      <c r="MGI16" s="46"/>
      <c r="MGJ16" s="46"/>
      <c r="MGK16" s="46"/>
      <c r="MGL16" s="46"/>
      <c r="MGM16" s="46"/>
      <c r="MGN16" s="46"/>
      <c r="MGO16" s="46"/>
      <c r="MGP16" s="46"/>
      <c r="MGQ16" s="46"/>
      <c r="MGR16" s="46"/>
      <c r="MGS16" s="46"/>
      <c r="MGT16" s="46"/>
      <c r="MGU16" s="46"/>
      <c r="MGV16" s="46"/>
      <c r="MGW16" s="46"/>
      <c r="MGX16" s="46"/>
      <c r="MGY16" s="46"/>
      <c r="MGZ16" s="46"/>
      <c r="MHA16" s="46"/>
      <c r="MHB16" s="46"/>
      <c r="MHC16" s="46"/>
      <c r="MHD16" s="46"/>
      <c r="MHE16" s="46"/>
      <c r="MHF16" s="46"/>
      <c r="MHG16" s="46"/>
      <c r="MHH16" s="46"/>
      <c r="MHI16" s="46"/>
      <c r="MHJ16" s="46"/>
      <c r="MHK16" s="46"/>
      <c r="MHL16" s="46"/>
      <c r="MHM16" s="46"/>
      <c r="MHN16" s="46"/>
      <c r="MHO16" s="46"/>
      <c r="MHP16" s="46"/>
      <c r="MHQ16" s="46"/>
      <c r="MHR16" s="46"/>
      <c r="MHS16" s="46"/>
      <c r="MHT16" s="46"/>
      <c r="MHU16" s="46"/>
      <c r="MHV16" s="46"/>
      <c r="MHW16" s="46"/>
      <c r="MHX16" s="46"/>
      <c r="MHY16" s="46"/>
      <c r="MHZ16" s="46"/>
      <c r="MIA16" s="46"/>
      <c r="MIB16" s="46"/>
      <c r="MIC16" s="46"/>
      <c r="MID16" s="46"/>
      <c r="MIE16" s="46"/>
      <c r="MIF16" s="46"/>
      <c r="MIG16" s="46"/>
      <c r="MIH16" s="46"/>
      <c r="MII16" s="46"/>
      <c r="MIJ16" s="46"/>
      <c r="MIK16" s="46"/>
      <c r="MIL16" s="46"/>
      <c r="MIM16" s="46"/>
      <c r="MIN16" s="46"/>
      <c r="MIO16" s="46"/>
      <c r="MIP16" s="46"/>
      <c r="MIQ16" s="46"/>
      <c r="MIR16" s="46"/>
      <c r="MIS16" s="46"/>
      <c r="MIT16" s="46"/>
      <c r="MIU16" s="46"/>
      <c r="MIV16" s="46"/>
      <c r="MIW16" s="46"/>
      <c r="MIX16" s="46"/>
      <c r="MIY16" s="46"/>
      <c r="MIZ16" s="46"/>
      <c r="MJA16" s="46"/>
      <c r="MJB16" s="46"/>
      <c r="MJC16" s="46"/>
      <c r="MJD16" s="46"/>
      <c r="MJE16" s="46"/>
      <c r="MJF16" s="46"/>
      <c r="MJG16" s="46"/>
      <c r="MJH16" s="46"/>
      <c r="MJI16" s="46"/>
      <c r="MJJ16" s="46"/>
      <c r="MJK16" s="46"/>
      <c r="MJL16" s="46"/>
      <c r="MJM16" s="46"/>
      <c r="MJN16" s="46"/>
      <c r="MJO16" s="46"/>
      <c r="MJP16" s="46"/>
      <c r="MJQ16" s="46"/>
      <c r="MJR16" s="46"/>
      <c r="MJS16" s="46"/>
      <c r="MJT16" s="46"/>
      <c r="MJU16" s="46"/>
      <c r="MJV16" s="46"/>
      <c r="MJW16" s="46"/>
      <c r="MJX16" s="46"/>
      <c r="MJY16" s="46"/>
      <c r="MJZ16" s="46"/>
      <c r="MKA16" s="46"/>
      <c r="MKB16" s="46"/>
      <c r="MKC16" s="46"/>
      <c r="MKD16" s="46"/>
      <c r="MKE16" s="46"/>
      <c r="MKF16" s="46"/>
      <c r="MKG16" s="46"/>
      <c r="MKH16" s="46"/>
      <c r="MKI16" s="46"/>
      <c r="MKJ16" s="46"/>
      <c r="MKK16" s="46"/>
      <c r="MKL16" s="46"/>
      <c r="MKM16" s="46"/>
      <c r="MKN16" s="46"/>
      <c r="MKO16" s="46"/>
      <c r="MKP16" s="46"/>
      <c r="MKQ16" s="46"/>
      <c r="MKR16" s="46"/>
      <c r="MKS16" s="46"/>
      <c r="MKT16" s="46"/>
      <c r="MKU16" s="46"/>
      <c r="MKV16" s="46"/>
      <c r="MKW16" s="46"/>
      <c r="MKX16" s="46"/>
      <c r="MKY16" s="46"/>
      <c r="MKZ16" s="46"/>
      <c r="MLA16" s="46"/>
      <c r="MLB16" s="46"/>
      <c r="MLC16" s="46"/>
      <c r="MLD16" s="46"/>
      <c r="MLE16" s="46"/>
      <c r="MLF16" s="46"/>
      <c r="MLG16" s="46"/>
      <c r="MLH16" s="46"/>
      <c r="MLI16" s="46"/>
      <c r="MLJ16" s="46"/>
      <c r="MLK16" s="46"/>
      <c r="MLL16" s="46"/>
      <c r="MLM16" s="46"/>
      <c r="MLN16" s="46"/>
      <c r="MLO16" s="46"/>
      <c r="MLP16" s="46"/>
      <c r="MLQ16" s="46"/>
      <c r="MLR16" s="46"/>
      <c r="MLS16" s="46"/>
      <c r="MLT16" s="46"/>
      <c r="MLU16" s="46"/>
      <c r="MLV16" s="46"/>
      <c r="MLW16" s="46"/>
      <c r="MLX16" s="46"/>
      <c r="MLY16" s="46"/>
      <c r="MLZ16" s="46"/>
      <c r="MMA16" s="46"/>
      <c r="MMB16" s="46"/>
      <c r="MMC16" s="46"/>
      <c r="MMD16" s="46"/>
      <c r="MME16" s="46"/>
      <c r="MMF16" s="46"/>
      <c r="MMG16" s="46"/>
      <c r="MMH16" s="46"/>
      <c r="MMI16" s="46"/>
      <c r="MMJ16" s="46"/>
      <c r="MMK16" s="46"/>
      <c r="MML16" s="46"/>
      <c r="MMM16" s="46"/>
      <c r="MMN16" s="46"/>
      <c r="MMO16" s="46"/>
      <c r="MMP16" s="46"/>
      <c r="MMQ16" s="46"/>
      <c r="MMR16" s="46"/>
      <c r="MMS16" s="46"/>
      <c r="MMT16" s="46"/>
      <c r="MMU16" s="46"/>
      <c r="MMV16" s="46"/>
      <c r="MMW16" s="46"/>
      <c r="MMX16" s="46"/>
      <c r="MMY16" s="46"/>
      <c r="MMZ16" s="46"/>
      <c r="MNA16" s="46"/>
      <c r="MNB16" s="46"/>
      <c r="MNC16" s="46"/>
      <c r="MND16" s="46"/>
      <c r="MNE16" s="46"/>
      <c r="MNF16" s="46"/>
      <c r="MNG16" s="46"/>
      <c r="MNH16" s="46"/>
      <c r="MNI16" s="46"/>
      <c r="MNJ16" s="46"/>
      <c r="MNK16" s="46"/>
      <c r="MNL16" s="46"/>
      <c r="MNM16" s="46"/>
      <c r="MNN16" s="46"/>
      <c r="MNO16" s="46"/>
      <c r="MNP16" s="46"/>
      <c r="MNQ16" s="46"/>
      <c r="MNR16" s="46"/>
      <c r="MNS16" s="46"/>
      <c r="MNT16" s="46"/>
      <c r="MNU16" s="46"/>
      <c r="MNV16" s="46"/>
      <c r="MNW16" s="46"/>
      <c r="MNX16" s="46"/>
      <c r="MNY16" s="46"/>
      <c r="MNZ16" s="46"/>
      <c r="MOA16" s="46"/>
      <c r="MOB16" s="46"/>
      <c r="MOC16" s="46"/>
      <c r="MOD16" s="46"/>
      <c r="MOE16" s="46"/>
      <c r="MOF16" s="46"/>
      <c r="MOG16" s="46"/>
      <c r="MOH16" s="46"/>
      <c r="MOI16" s="46"/>
      <c r="MOJ16" s="46"/>
      <c r="MOK16" s="46"/>
      <c r="MOL16" s="46"/>
      <c r="MOM16" s="46"/>
      <c r="MON16" s="46"/>
      <c r="MOO16" s="46"/>
      <c r="MOP16" s="46"/>
      <c r="MOQ16" s="46"/>
      <c r="MOR16" s="46"/>
      <c r="MOS16" s="46"/>
      <c r="MOT16" s="46"/>
      <c r="MOU16" s="46"/>
      <c r="MOV16" s="46"/>
      <c r="MOW16" s="46"/>
      <c r="MOX16" s="46"/>
      <c r="MOY16" s="46"/>
      <c r="MOZ16" s="46"/>
      <c r="MPA16" s="46"/>
      <c r="MPB16" s="46"/>
      <c r="MPC16" s="46"/>
      <c r="MPD16" s="46"/>
      <c r="MPE16" s="46"/>
      <c r="MPF16" s="46"/>
      <c r="MPG16" s="46"/>
      <c r="MPH16" s="46"/>
      <c r="MPI16" s="46"/>
      <c r="MPJ16" s="46"/>
      <c r="MPK16" s="46"/>
      <c r="MPL16" s="46"/>
      <c r="MPM16" s="46"/>
      <c r="MPN16" s="46"/>
      <c r="MPO16" s="46"/>
      <c r="MPP16" s="46"/>
      <c r="MPQ16" s="46"/>
      <c r="MPR16" s="46"/>
      <c r="MPS16" s="46"/>
      <c r="MPT16" s="46"/>
      <c r="MPU16" s="46"/>
      <c r="MPV16" s="46"/>
      <c r="MPW16" s="46"/>
      <c r="MPX16" s="46"/>
      <c r="MPY16" s="46"/>
      <c r="MPZ16" s="46"/>
      <c r="MQA16" s="46"/>
      <c r="MQB16" s="46"/>
      <c r="MQC16" s="46"/>
      <c r="MQD16" s="46"/>
      <c r="MQE16" s="46"/>
      <c r="MQF16" s="46"/>
      <c r="MQG16" s="46"/>
      <c r="MQH16" s="46"/>
      <c r="MQI16" s="46"/>
      <c r="MQJ16" s="46"/>
      <c r="MQK16" s="46"/>
      <c r="MQL16" s="46"/>
      <c r="MQM16" s="46"/>
      <c r="MQN16" s="46"/>
      <c r="MQO16" s="46"/>
      <c r="MQP16" s="46"/>
      <c r="MQQ16" s="46"/>
      <c r="MQR16" s="46"/>
      <c r="MQS16" s="46"/>
      <c r="MQT16" s="46"/>
      <c r="MQU16" s="46"/>
      <c r="MQV16" s="46"/>
      <c r="MQW16" s="46"/>
      <c r="MQX16" s="46"/>
      <c r="MQY16" s="46"/>
      <c r="MQZ16" s="46"/>
      <c r="MRA16" s="46"/>
      <c r="MRB16" s="46"/>
      <c r="MRC16" s="46"/>
      <c r="MRD16" s="46"/>
      <c r="MRE16" s="46"/>
      <c r="MRF16" s="46"/>
      <c r="MRG16" s="46"/>
      <c r="MRH16" s="46"/>
      <c r="MRI16" s="46"/>
      <c r="MRJ16" s="46"/>
      <c r="MRK16" s="46"/>
      <c r="MRL16" s="46"/>
      <c r="MRM16" s="46"/>
      <c r="MRN16" s="46"/>
      <c r="MRO16" s="46"/>
      <c r="MRP16" s="46"/>
      <c r="MRQ16" s="46"/>
      <c r="MRR16" s="46"/>
      <c r="MRS16" s="46"/>
      <c r="MRT16" s="46"/>
      <c r="MRU16" s="46"/>
      <c r="MRV16" s="46"/>
      <c r="MRW16" s="46"/>
      <c r="MRX16" s="46"/>
      <c r="MRY16" s="46"/>
      <c r="MRZ16" s="46"/>
      <c r="MSA16" s="46"/>
      <c r="MSB16" s="46"/>
      <c r="MSC16" s="46"/>
      <c r="MSD16" s="46"/>
      <c r="MSE16" s="46"/>
      <c r="MSF16" s="46"/>
      <c r="MSG16" s="46"/>
      <c r="MSH16" s="46"/>
      <c r="MSI16" s="46"/>
      <c r="MSJ16" s="46"/>
      <c r="MSK16" s="46"/>
      <c r="MSL16" s="46"/>
      <c r="MSM16" s="46"/>
      <c r="MSN16" s="46"/>
      <c r="MSO16" s="46"/>
      <c r="MSP16" s="46"/>
      <c r="MSQ16" s="46"/>
      <c r="MSR16" s="46"/>
      <c r="MSS16" s="46"/>
      <c r="MST16" s="46"/>
      <c r="MSU16" s="46"/>
      <c r="MSV16" s="46"/>
      <c r="MSW16" s="46"/>
      <c r="MSX16" s="46"/>
      <c r="MSY16" s="46"/>
      <c r="MSZ16" s="46"/>
      <c r="MTA16" s="46"/>
      <c r="MTB16" s="46"/>
      <c r="MTC16" s="46"/>
      <c r="MTD16" s="46"/>
      <c r="MTE16" s="46"/>
      <c r="MTF16" s="46"/>
      <c r="MTG16" s="46"/>
      <c r="MTH16" s="46"/>
      <c r="MTI16" s="46"/>
      <c r="MTJ16" s="46"/>
      <c r="MTK16" s="46"/>
      <c r="MTL16" s="46"/>
      <c r="MTM16" s="46"/>
      <c r="MTN16" s="46"/>
      <c r="MTO16" s="46"/>
      <c r="MTP16" s="46"/>
      <c r="MTQ16" s="46"/>
      <c r="MTR16" s="46"/>
      <c r="MTS16" s="46"/>
      <c r="MTT16" s="46"/>
      <c r="MTU16" s="46"/>
      <c r="MTV16" s="46"/>
      <c r="MTW16" s="46"/>
      <c r="MTX16" s="46"/>
      <c r="MTY16" s="46"/>
      <c r="MTZ16" s="46"/>
      <c r="MUA16" s="46"/>
      <c r="MUB16" s="46"/>
      <c r="MUC16" s="46"/>
      <c r="MUD16" s="46"/>
      <c r="MUE16" s="46"/>
      <c r="MUF16" s="46"/>
      <c r="MUG16" s="46"/>
      <c r="MUH16" s="46"/>
      <c r="MUI16" s="46"/>
      <c r="MUJ16" s="46"/>
      <c r="MUK16" s="46"/>
      <c r="MUL16" s="46"/>
      <c r="MUM16" s="46"/>
      <c r="MUN16" s="46"/>
      <c r="MUO16" s="46"/>
      <c r="MUP16" s="46"/>
      <c r="MUQ16" s="46"/>
      <c r="MUR16" s="46"/>
      <c r="MUS16" s="46"/>
      <c r="MUT16" s="46"/>
      <c r="MUU16" s="46"/>
      <c r="MUV16" s="46"/>
      <c r="MUW16" s="46"/>
      <c r="MUX16" s="46"/>
      <c r="MUY16" s="46"/>
      <c r="MUZ16" s="46"/>
      <c r="MVA16" s="46"/>
      <c r="MVB16" s="46"/>
      <c r="MVC16" s="46"/>
      <c r="MVD16" s="46"/>
      <c r="MVE16" s="46"/>
      <c r="MVF16" s="46"/>
      <c r="MVG16" s="46"/>
      <c r="MVH16" s="46"/>
      <c r="MVI16" s="46"/>
      <c r="MVJ16" s="46"/>
      <c r="MVK16" s="46"/>
      <c r="MVL16" s="46"/>
      <c r="MVM16" s="46"/>
      <c r="MVN16" s="46"/>
      <c r="MVO16" s="46"/>
      <c r="MVP16" s="46"/>
      <c r="MVQ16" s="46"/>
      <c r="MVR16" s="46"/>
      <c r="MVS16" s="46"/>
      <c r="MVT16" s="46"/>
      <c r="MVU16" s="46"/>
      <c r="MVV16" s="46"/>
      <c r="MVW16" s="46"/>
      <c r="MVX16" s="46"/>
      <c r="MVY16" s="46"/>
      <c r="MVZ16" s="46"/>
      <c r="MWA16" s="46"/>
      <c r="MWB16" s="46"/>
      <c r="MWC16" s="46"/>
      <c r="MWD16" s="46"/>
      <c r="MWE16" s="46"/>
      <c r="MWF16" s="46"/>
      <c r="MWG16" s="46"/>
      <c r="MWH16" s="46"/>
      <c r="MWI16" s="46"/>
      <c r="MWJ16" s="46"/>
      <c r="MWK16" s="46"/>
      <c r="MWL16" s="46"/>
      <c r="MWM16" s="46"/>
      <c r="MWN16" s="46"/>
      <c r="MWO16" s="46"/>
      <c r="MWP16" s="46"/>
      <c r="MWQ16" s="46"/>
      <c r="MWR16" s="46"/>
      <c r="MWS16" s="46"/>
      <c r="MWT16" s="46"/>
      <c r="MWU16" s="46"/>
      <c r="MWV16" s="46"/>
      <c r="MWW16" s="46"/>
      <c r="MWX16" s="46"/>
      <c r="MWY16" s="46"/>
      <c r="MWZ16" s="46"/>
      <c r="MXA16" s="46"/>
      <c r="MXB16" s="46"/>
      <c r="MXC16" s="46"/>
      <c r="MXD16" s="46"/>
      <c r="MXE16" s="46"/>
      <c r="MXF16" s="46"/>
      <c r="MXG16" s="46"/>
      <c r="MXH16" s="46"/>
      <c r="MXI16" s="46"/>
      <c r="MXJ16" s="46"/>
      <c r="MXK16" s="46"/>
      <c r="MXL16" s="46"/>
      <c r="MXM16" s="46"/>
      <c r="MXN16" s="46"/>
      <c r="MXO16" s="46"/>
      <c r="MXP16" s="46"/>
      <c r="MXQ16" s="46"/>
      <c r="MXR16" s="46"/>
      <c r="MXS16" s="46"/>
      <c r="MXT16" s="46"/>
      <c r="MXU16" s="46"/>
      <c r="MXV16" s="46"/>
      <c r="MXW16" s="46"/>
      <c r="MXX16" s="46"/>
      <c r="MXY16" s="46"/>
      <c r="MXZ16" s="46"/>
      <c r="MYA16" s="46"/>
      <c r="MYB16" s="46"/>
      <c r="MYC16" s="46"/>
      <c r="MYD16" s="46"/>
      <c r="MYE16" s="46"/>
      <c r="MYF16" s="46"/>
      <c r="MYG16" s="46"/>
      <c r="MYH16" s="46"/>
      <c r="MYI16" s="46"/>
      <c r="MYJ16" s="46"/>
      <c r="MYK16" s="46"/>
      <c r="MYL16" s="46"/>
      <c r="MYM16" s="46"/>
      <c r="MYN16" s="46"/>
      <c r="MYO16" s="46"/>
      <c r="MYP16" s="46"/>
      <c r="MYQ16" s="46"/>
      <c r="MYR16" s="46"/>
      <c r="MYS16" s="46"/>
      <c r="MYT16" s="46"/>
      <c r="MYU16" s="46"/>
      <c r="MYV16" s="46"/>
      <c r="MYW16" s="46"/>
      <c r="MYX16" s="46"/>
      <c r="MYY16" s="46"/>
      <c r="MYZ16" s="46"/>
      <c r="MZA16" s="46"/>
      <c r="MZB16" s="46"/>
      <c r="MZC16" s="46"/>
      <c r="MZD16" s="46"/>
      <c r="MZE16" s="46"/>
      <c r="MZF16" s="46"/>
      <c r="MZG16" s="46"/>
      <c r="MZH16" s="46"/>
      <c r="MZI16" s="46"/>
      <c r="MZJ16" s="46"/>
      <c r="MZK16" s="46"/>
      <c r="MZL16" s="46"/>
      <c r="MZM16" s="46"/>
      <c r="MZN16" s="46"/>
      <c r="MZO16" s="46"/>
      <c r="MZP16" s="46"/>
      <c r="MZQ16" s="46"/>
      <c r="MZR16" s="46"/>
      <c r="MZS16" s="46"/>
      <c r="MZT16" s="46"/>
      <c r="MZU16" s="46"/>
      <c r="MZV16" s="46"/>
      <c r="MZW16" s="46"/>
      <c r="MZX16" s="46"/>
      <c r="MZY16" s="46"/>
      <c r="MZZ16" s="46"/>
      <c r="NAA16" s="46"/>
      <c r="NAB16" s="46"/>
      <c r="NAC16" s="46"/>
      <c r="NAD16" s="46"/>
      <c r="NAE16" s="46"/>
      <c r="NAF16" s="46"/>
      <c r="NAG16" s="46"/>
      <c r="NAH16" s="46"/>
      <c r="NAI16" s="46"/>
      <c r="NAJ16" s="46"/>
      <c r="NAK16" s="46"/>
      <c r="NAL16" s="46"/>
      <c r="NAM16" s="46"/>
      <c r="NAN16" s="46"/>
      <c r="NAO16" s="46"/>
      <c r="NAP16" s="46"/>
      <c r="NAQ16" s="46"/>
      <c r="NAR16" s="46"/>
      <c r="NAS16" s="46"/>
      <c r="NAT16" s="46"/>
      <c r="NAU16" s="46"/>
      <c r="NAV16" s="46"/>
      <c r="NAW16" s="46"/>
      <c r="NAX16" s="46"/>
      <c r="NAY16" s="46"/>
      <c r="NAZ16" s="46"/>
      <c r="NBA16" s="46"/>
      <c r="NBB16" s="46"/>
      <c r="NBC16" s="46"/>
      <c r="NBD16" s="46"/>
      <c r="NBE16" s="46"/>
      <c r="NBF16" s="46"/>
      <c r="NBG16" s="46"/>
      <c r="NBH16" s="46"/>
      <c r="NBI16" s="46"/>
      <c r="NBJ16" s="46"/>
      <c r="NBK16" s="46"/>
      <c r="NBL16" s="46"/>
      <c r="NBM16" s="46"/>
      <c r="NBN16" s="46"/>
      <c r="NBO16" s="46"/>
      <c r="NBP16" s="46"/>
      <c r="NBQ16" s="46"/>
      <c r="NBR16" s="46"/>
      <c r="NBS16" s="46"/>
      <c r="NBT16" s="46"/>
      <c r="NBU16" s="46"/>
      <c r="NBV16" s="46"/>
      <c r="NBW16" s="46"/>
      <c r="NBX16" s="46"/>
      <c r="NBY16" s="46"/>
      <c r="NBZ16" s="46"/>
      <c r="NCA16" s="46"/>
      <c r="NCB16" s="46"/>
      <c r="NCC16" s="46"/>
      <c r="NCD16" s="46"/>
      <c r="NCE16" s="46"/>
      <c r="NCF16" s="46"/>
      <c r="NCG16" s="46"/>
      <c r="NCH16" s="46"/>
      <c r="NCI16" s="46"/>
      <c r="NCJ16" s="46"/>
      <c r="NCK16" s="46"/>
      <c r="NCL16" s="46"/>
      <c r="NCM16" s="46"/>
      <c r="NCN16" s="46"/>
      <c r="NCO16" s="46"/>
      <c r="NCP16" s="46"/>
      <c r="NCQ16" s="46"/>
      <c r="NCR16" s="46"/>
      <c r="NCS16" s="46"/>
      <c r="NCT16" s="46"/>
      <c r="NCU16" s="46"/>
      <c r="NCV16" s="46"/>
      <c r="NCW16" s="46"/>
      <c r="NCX16" s="46"/>
      <c r="NCY16" s="46"/>
      <c r="NCZ16" s="46"/>
      <c r="NDA16" s="46"/>
      <c r="NDB16" s="46"/>
      <c r="NDC16" s="46"/>
      <c r="NDD16" s="46"/>
      <c r="NDE16" s="46"/>
      <c r="NDF16" s="46"/>
      <c r="NDG16" s="46"/>
      <c r="NDH16" s="46"/>
      <c r="NDI16" s="46"/>
      <c r="NDJ16" s="46"/>
      <c r="NDK16" s="46"/>
      <c r="NDL16" s="46"/>
      <c r="NDM16" s="46"/>
      <c r="NDN16" s="46"/>
      <c r="NDO16" s="46"/>
      <c r="NDP16" s="46"/>
      <c r="NDQ16" s="46"/>
      <c r="NDR16" s="46"/>
      <c r="NDS16" s="46"/>
      <c r="NDT16" s="46"/>
      <c r="NDU16" s="46"/>
      <c r="NDV16" s="46"/>
      <c r="NDW16" s="46"/>
      <c r="NDX16" s="46"/>
      <c r="NDY16" s="46"/>
      <c r="NDZ16" s="46"/>
      <c r="NEA16" s="46"/>
      <c r="NEB16" s="46"/>
      <c r="NEC16" s="46"/>
      <c r="NED16" s="46"/>
      <c r="NEE16" s="46"/>
      <c r="NEF16" s="46"/>
      <c r="NEG16" s="46"/>
      <c r="NEH16" s="46"/>
      <c r="NEI16" s="46"/>
      <c r="NEJ16" s="46"/>
      <c r="NEK16" s="46"/>
      <c r="NEL16" s="46"/>
      <c r="NEM16" s="46"/>
      <c r="NEN16" s="46"/>
      <c r="NEO16" s="46"/>
      <c r="NEP16" s="46"/>
      <c r="NEQ16" s="46"/>
      <c r="NER16" s="46"/>
      <c r="NES16" s="46"/>
      <c r="NET16" s="46"/>
      <c r="NEU16" s="46"/>
      <c r="NEV16" s="46"/>
      <c r="NEW16" s="46"/>
      <c r="NEX16" s="46"/>
      <c r="NEY16" s="46"/>
      <c r="NEZ16" s="46"/>
      <c r="NFA16" s="46"/>
      <c r="NFB16" s="46"/>
      <c r="NFC16" s="46"/>
      <c r="NFD16" s="46"/>
      <c r="NFE16" s="46"/>
      <c r="NFF16" s="46"/>
      <c r="NFG16" s="46"/>
      <c r="NFH16" s="46"/>
      <c r="NFI16" s="46"/>
      <c r="NFJ16" s="46"/>
      <c r="NFK16" s="46"/>
      <c r="NFL16" s="46"/>
      <c r="NFM16" s="46"/>
      <c r="NFN16" s="46"/>
      <c r="NFO16" s="46"/>
      <c r="NFP16" s="46"/>
      <c r="NFQ16" s="46"/>
      <c r="NFR16" s="46"/>
      <c r="NFS16" s="46"/>
      <c r="NFT16" s="46"/>
      <c r="NFU16" s="46"/>
      <c r="NFV16" s="46"/>
      <c r="NFW16" s="46"/>
      <c r="NFX16" s="46"/>
      <c r="NFY16" s="46"/>
      <c r="NFZ16" s="46"/>
      <c r="NGA16" s="46"/>
      <c r="NGB16" s="46"/>
      <c r="NGC16" s="46"/>
      <c r="NGD16" s="46"/>
      <c r="NGE16" s="46"/>
      <c r="NGF16" s="46"/>
      <c r="NGG16" s="46"/>
      <c r="NGH16" s="46"/>
      <c r="NGI16" s="46"/>
      <c r="NGJ16" s="46"/>
      <c r="NGK16" s="46"/>
      <c r="NGL16" s="46"/>
      <c r="NGM16" s="46"/>
      <c r="NGN16" s="46"/>
      <c r="NGO16" s="46"/>
      <c r="NGP16" s="46"/>
      <c r="NGQ16" s="46"/>
      <c r="NGR16" s="46"/>
      <c r="NGS16" s="46"/>
      <c r="NGT16" s="46"/>
      <c r="NGU16" s="46"/>
      <c r="NGV16" s="46"/>
      <c r="NGW16" s="46"/>
      <c r="NGX16" s="46"/>
      <c r="NGY16" s="46"/>
      <c r="NGZ16" s="46"/>
      <c r="NHA16" s="46"/>
      <c r="NHB16" s="46"/>
      <c r="NHC16" s="46"/>
      <c r="NHD16" s="46"/>
      <c r="NHE16" s="46"/>
      <c r="NHF16" s="46"/>
      <c r="NHG16" s="46"/>
      <c r="NHH16" s="46"/>
      <c r="NHI16" s="46"/>
      <c r="NHJ16" s="46"/>
      <c r="NHK16" s="46"/>
      <c r="NHL16" s="46"/>
      <c r="NHM16" s="46"/>
      <c r="NHN16" s="46"/>
      <c r="NHO16" s="46"/>
      <c r="NHP16" s="46"/>
      <c r="NHQ16" s="46"/>
      <c r="NHR16" s="46"/>
      <c r="NHS16" s="46"/>
      <c r="NHT16" s="46"/>
      <c r="NHU16" s="46"/>
      <c r="NHV16" s="46"/>
      <c r="NHW16" s="46"/>
      <c r="NHX16" s="46"/>
      <c r="NHY16" s="46"/>
      <c r="NHZ16" s="46"/>
      <c r="NIA16" s="46"/>
      <c r="NIB16" s="46"/>
      <c r="NIC16" s="46"/>
      <c r="NID16" s="46"/>
      <c r="NIE16" s="46"/>
      <c r="NIF16" s="46"/>
      <c r="NIG16" s="46"/>
      <c r="NIH16" s="46"/>
      <c r="NII16" s="46"/>
      <c r="NIJ16" s="46"/>
      <c r="NIK16" s="46"/>
      <c r="NIL16" s="46"/>
      <c r="NIM16" s="46"/>
      <c r="NIN16" s="46"/>
      <c r="NIO16" s="46"/>
      <c r="NIP16" s="46"/>
      <c r="NIQ16" s="46"/>
      <c r="NIR16" s="46"/>
      <c r="NIS16" s="46"/>
      <c r="NIT16" s="46"/>
      <c r="NIU16" s="46"/>
      <c r="NIV16" s="46"/>
      <c r="NIW16" s="46"/>
      <c r="NIX16" s="46"/>
      <c r="NIY16" s="46"/>
      <c r="NIZ16" s="46"/>
      <c r="NJA16" s="46"/>
      <c r="NJB16" s="46"/>
      <c r="NJC16" s="46"/>
      <c r="NJD16" s="46"/>
      <c r="NJE16" s="46"/>
      <c r="NJF16" s="46"/>
      <c r="NJG16" s="46"/>
      <c r="NJH16" s="46"/>
      <c r="NJI16" s="46"/>
      <c r="NJJ16" s="46"/>
      <c r="NJK16" s="46"/>
      <c r="NJL16" s="46"/>
      <c r="NJM16" s="46"/>
      <c r="NJN16" s="46"/>
      <c r="NJO16" s="46"/>
      <c r="NJP16" s="46"/>
      <c r="NJQ16" s="46"/>
      <c r="NJR16" s="46"/>
      <c r="NJS16" s="46"/>
      <c r="NJT16" s="46"/>
      <c r="NJU16" s="46"/>
      <c r="NJV16" s="46"/>
      <c r="NJW16" s="46"/>
      <c r="NJX16" s="46"/>
      <c r="NJY16" s="46"/>
      <c r="NJZ16" s="46"/>
      <c r="NKA16" s="46"/>
      <c r="NKB16" s="46"/>
      <c r="NKC16" s="46"/>
      <c r="NKD16" s="46"/>
      <c r="NKE16" s="46"/>
      <c r="NKF16" s="46"/>
      <c r="NKG16" s="46"/>
      <c r="NKH16" s="46"/>
      <c r="NKI16" s="46"/>
      <c r="NKJ16" s="46"/>
      <c r="NKK16" s="46"/>
      <c r="NKL16" s="46"/>
      <c r="NKM16" s="46"/>
      <c r="NKN16" s="46"/>
      <c r="NKO16" s="46"/>
      <c r="NKP16" s="46"/>
      <c r="NKQ16" s="46"/>
      <c r="NKR16" s="46"/>
      <c r="NKS16" s="46"/>
      <c r="NKT16" s="46"/>
      <c r="NKU16" s="46"/>
      <c r="NKV16" s="46"/>
      <c r="NKW16" s="46"/>
      <c r="NKX16" s="46"/>
      <c r="NKY16" s="46"/>
      <c r="NKZ16" s="46"/>
      <c r="NLA16" s="46"/>
      <c r="NLB16" s="46"/>
      <c r="NLC16" s="46"/>
      <c r="NLD16" s="46"/>
      <c r="NLE16" s="46"/>
      <c r="NLF16" s="46"/>
      <c r="NLG16" s="46"/>
      <c r="NLH16" s="46"/>
      <c r="NLI16" s="46"/>
      <c r="NLJ16" s="46"/>
      <c r="NLK16" s="46"/>
      <c r="NLL16" s="46"/>
      <c r="NLM16" s="46"/>
      <c r="NLN16" s="46"/>
      <c r="NLO16" s="46"/>
      <c r="NLP16" s="46"/>
      <c r="NLQ16" s="46"/>
      <c r="NLR16" s="46"/>
      <c r="NLS16" s="46"/>
      <c r="NLT16" s="46"/>
      <c r="NLU16" s="46"/>
      <c r="NLV16" s="46"/>
      <c r="NLW16" s="46"/>
      <c r="NLX16" s="46"/>
      <c r="NLY16" s="46"/>
      <c r="NLZ16" s="46"/>
      <c r="NMA16" s="46"/>
      <c r="NMB16" s="46"/>
      <c r="NMC16" s="46"/>
      <c r="NMD16" s="46"/>
      <c r="NME16" s="46"/>
      <c r="NMF16" s="46"/>
      <c r="NMG16" s="46"/>
      <c r="NMH16" s="46"/>
      <c r="NMI16" s="46"/>
      <c r="NMJ16" s="46"/>
      <c r="NMK16" s="46"/>
      <c r="NML16" s="46"/>
      <c r="NMM16" s="46"/>
      <c r="NMN16" s="46"/>
      <c r="NMO16" s="46"/>
      <c r="NMP16" s="46"/>
      <c r="NMQ16" s="46"/>
      <c r="NMR16" s="46"/>
      <c r="NMS16" s="46"/>
      <c r="NMT16" s="46"/>
      <c r="NMU16" s="46"/>
      <c r="NMV16" s="46"/>
      <c r="NMW16" s="46"/>
      <c r="NMX16" s="46"/>
      <c r="NMY16" s="46"/>
      <c r="NMZ16" s="46"/>
      <c r="NNA16" s="46"/>
      <c r="NNB16" s="46"/>
      <c r="NNC16" s="46"/>
      <c r="NND16" s="46"/>
      <c r="NNE16" s="46"/>
      <c r="NNF16" s="46"/>
      <c r="NNG16" s="46"/>
      <c r="NNH16" s="46"/>
      <c r="NNI16" s="46"/>
      <c r="NNJ16" s="46"/>
      <c r="NNK16" s="46"/>
      <c r="NNL16" s="46"/>
      <c r="NNM16" s="46"/>
      <c r="NNN16" s="46"/>
      <c r="NNO16" s="46"/>
      <c r="NNP16" s="46"/>
      <c r="NNQ16" s="46"/>
      <c r="NNR16" s="46"/>
      <c r="NNS16" s="46"/>
      <c r="NNT16" s="46"/>
      <c r="NNU16" s="46"/>
      <c r="NNV16" s="46"/>
      <c r="NNW16" s="46"/>
      <c r="NNX16" s="46"/>
      <c r="NNY16" s="46"/>
      <c r="NNZ16" s="46"/>
      <c r="NOA16" s="46"/>
      <c r="NOB16" s="46"/>
      <c r="NOC16" s="46"/>
      <c r="NOD16" s="46"/>
      <c r="NOE16" s="46"/>
      <c r="NOF16" s="46"/>
      <c r="NOG16" s="46"/>
      <c r="NOH16" s="46"/>
      <c r="NOI16" s="46"/>
      <c r="NOJ16" s="46"/>
      <c r="NOK16" s="46"/>
      <c r="NOL16" s="46"/>
      <c r="NOM16" s="46"/>
      <c r="NON16" s="46"/>
      <c r="NOO16" s="46"/>
      <c r="NOP16" s="46"/>
      <c r="NOQ16" s="46"/>
      <c r="NOR16" s="46"/>
      <c r="NOS16" s="46"/>
      <c r="NOT16" s="46"/>
      <c r="NOU16" s="46"/>
      <c r="NOV16" s="46"/>
      <c r="NOW16" s="46"/>
      <c r="NOX16" s="46"/>
      <c r="NOY16" s="46"/>
      <c r="NOZ16" s="46"/>
      <c r="NPA16" s="46"/>
      <c r="NPB16" s="46"/>
      <c r="NPC16" s="46"/>
      <c r="NPD16" s="46"/>
      <c r="NPE16" s="46"/>
      <c r="NPF16" s="46"/>
      <c r="NPG16" s="46"/>
      <c r="NPH16" s="46"/>
      <c r="NPI16" s="46"/>
      <c r="NPJ16" s="46"/>
      <c r="NPK16" s="46"/>
      <c r="NPL16" s="46"/>
      <c r="NPM16" s="46"/>
      <c r="NPN16" s="46"/>
      <c r="NPO16" s="46"/>
      <c r="NPP16" s="46"/>
      <c r="NPQ16" s="46"/>
      <c r="NPR16" s="46"/>
      <c r="NPS16" s="46"/>
      <c r="NPT16" s="46"/>
      <c r="NPU16" s="46"/>
      <c r="NPV16" s="46"/>
      <c r="NPW16" s="46"/>
      <c r="NPX16" s="46"/>
      <c r="NPY16" s="46"/>
      <c r="NPZ16" s="46"/>
      <c r="NQA16" s="46"/>
      <c r="NQB16" s="46"/>
      <c r="NQC16" s="46"/>
      <c r="NQD16" s="46"/>
      <c r="NQE16" s="46"/>
      <c r="NQF16" s="46"/>
      <c r="NQG16" s="46"/>
      <c r="NQH16" s="46"/>
      <c r="NQI16" s="46"/>
      <c r="NQJ16" s="46"/>
      <c r="NQK16" s="46"/>
      <c r="NQL16" s="46"/>
      <c r="NQM16" s="46"/>
      <c r="NQN16" s="46"/>
      <c r="NQO16" s="46"/>
      <c r="NQP16" s="46"/>
      <c r="NQQ16" s="46"/>
      <c r="NQR16" s="46"/>
      <c r="NQS16" s="46"/>
      <c r="NQT16" s="46"/>
      <c r="NQU16" s="46"/>
      <c r="NQV16" s="46"/>
      <c r="NQW16" s="46"/>
      <c r="NQX16" s="46"/>
      <c r="NQY16" s="46"/>
      <c r="NQZ16" s="46"/>
      <c r="NRA16" s="46"/>
      <c r="NRB16" s="46"/>
      <c r="NRC16" s="46"/>
      <c r="NRD16" s="46"/>
      <c r="NRE16" s="46"/>
      <c r="NRF16" s="46"/>
      <c r="NRG16" s="46"/>
      <c r="NRH16" s="46"/>
      <c r="NRI16" s="46"/>
      <c r="NRJ16" s="46"/>
      <c r="NRK16" s="46"/>
      <c r="NRL16" s="46"/>
      <c r="NRM16" s="46"/>
      <c r="NRN16" s="46"/>
      <c r="NRO16" s="46"/>
      <c r="NRP16" s="46"/>
      <c r="NRQ16" s="46"/>
      <c r="NRR16" s="46"/>
      <c r="NRS16" s="46"/>
      <c r="NRT16" s="46"/>
      <c r="NRU16" s="46"/>
      <c r="NRV16" s="46"/>
      <c r="NRW16" s="46"/>
      <c r="NRX16" s="46"/>
      <c r="NRY16" s="46"/>
      <c r="NRZ16" s="46"/>
      <c r="NSA16" s="46"/>
      <c r="NSB16" s="46"/>
      <c r="NSC16" s="46"/>
      <c r="NSD16" s="46"/>
      <c r="NSE16" s="46"/>
      <c r="NSF16" s="46"/>
      <c r="NSG16" s="46"/>
      <c r="NSH16" s="46"/>
      <c r="NSI16" s="46"/>
      <c r="NSJ16" s="46"/>
      <c r="NSK16" s="46"/>
      <c r="NSL16" s="46"/>
      <c r="NSM16" s="46"/>
      <c r="NSN16" s="46"/>
      <c r="NSO16" s="46"/>
      <c r="NSP16" s="46"/>
      <c r="NSQ16" s="46"/>
      <c r="NSR16" s="46"/>
      <c r="NSS16" s="46"/>
      <c r="NST16" s="46"/>
      <c r="NSU16" s="46"/>
      <c r="NSV16" s="46"/>
      <c r="NSW16" s="46"/>
      <c r="NSX16" s="46"/>
      <c r="NSY16" s="46"/>
      <c r="NSZ16" s="46"/>
      <c r="NTA16" s="46"/>
      <c r="NTB16" s="46"/>
      <c r="NTC16" s="46"/>
      <c r="NTD16" s="46"/>
      <c r="NTE16" s="46"/>
      <c r="NTF16" s="46"/>
      <c r="NTG16" s="46"/>
      <c r="NTH16" s="46"/>
      <c r="NTI16" s="46"/>
      <c r="NTJ16" s="46"/>
      <c r="NTK16" s="46"/>
      <c r="NTL16" s="46"/>
      <c r="NTM16" s="46"/>
      <c r="NTN16" s="46"/>
      <c r="NTO16" s="46"/>
      <c r="NTP16" s="46"/>
      <c r="NTQ16" s="46"/>
      <c r="NTR16" s="46"/>
      <c r="NTS16" s="46"/>
      <c r="NTT16" s="46"/>
      <c r="NTU16" s="46"/>
      <c r="NTV16" s="46"/>
      <c r="NTW16" s="46"/>
      <c r="NTX16" s="46"/>
      <c r="NTY16" s="46"/>
      <c r="NTZ16" s="46"/>
      <c r="NUA16" s="46"/>
      <c r="NUB16" s="46"/>
      <c r="NUC16" s="46"/>
      <c r="NUD16" s="46"/>
      <c r="NUE16" s="46"/>
      <c r="NUF16" s="46"/>
      <c r="NUG16" s="46"/>
      <c r="NUH16" s="46"/>
      <c r="NUI16" s="46"/>
      <c r="NUJ16" s="46"/>
      <c r="NUK16" s="46"/>
      <c r="NUL16" s="46"/>
      <c r="NUM16" s="46"/>
      <c r="NUN16" s="46"/>
      <c r="NUO16" s="46"/>
      <c r="NUP16" s="46"/>
      <c r="NUQ16" s="46"/>
      <c r="NUR16" s="46"/>
      <c r="NUS16" s="46"/>
      <c r="NUT16" s="46"/>
      <c r="NUU16" s="46"/>
      <c r="NUV16" s="46"/>
      <c r="NUW16" s="46"/>
      <c r="NUX16" s="46"/>
      <c r="NUY16" s="46"/>
      <c r="NUZ16" s="46"/>
      <c r="NVA16" s="46"/>
      <c r="NVB16" s="46"/>
      <c r="NVC16" s="46"/>
      <c r="NVD16" s="46"/>
      <c r="NVE16" s="46"/>
      <c r="NVF16" s="46"/>
      <c r="NVG16" s="46"/>
      <c r="NVH16" s="46"/>
      <c r="NVI16" s="46"/>
      <c r="NVJ16" s="46"/>
      <c r="NVK16" s="46"/>
      <c r="NVL16" s="46"/>
      <c r="NVM16" s="46"/>
      <c r="NVN16" s="46"/>
      <c r="NVO16" s="46"/>
      <c r="NVP16" s="46"/>
      <c r="NVQ16" s="46"/>
      <c r="NVR16" s="46"/>
      <c r="NVS16" s="46"/>
      <c r="NVT16" s="46"/>
      <c r="NVU16" s="46"/>
      <c r="NVV16" s="46"/>
      <c r="NVW16" s="46"/>
      <c r="NVX16" s="46"/>
      <c r="NVY16" s="46"/>
      <c r="NVZ16" s="46"/>
      <c r="NWA16" s="46"/>
      <c r="NWB16" s="46"/>
      <c r="NWC16" s="46"/>
      <c r="NWD16" s="46"/>
      <c r="NWE16" s="46"/>
      <c r="NWF16" s="46"/>
      <c r="NWG16" s="46"/>
      <c r="NWH16" s="46"/>
      <c r="NWI16" s="46"/>
      <c r="NWJ16" s="46"/>
      <c r="NWK16" s="46"/>
      <c r="NWL16" s="46"/>
      <c r="NWM16" s="46"/>
      <c r="NWN16" s="46"/>
      <c r="NWO16" s="46"/>
      <c r="NWP16" s="46"/>
      <c r="NWQ16" s="46"/>
      <c r="NWR16" s="46"/>
      <c r="NWS16" s="46"/>
      <c r="NWT16" s="46"/>
      <c r="NWU16" s="46"/>
      <c r="NWV16" s="46"/>
      <c r="NWW16" s="46"/>
      <c r="NWX16" s="46"/>
      <c r="NWY16" s="46"/>
      <c r="NWZ16" s="46"/>
      <c r="NXA16" s="46"/>
      <c r="NXB16" s="46"/>
      <c r="NXC16" s="46"/>
      <c r="NXD16" s="46"/>
      <c r="NXE16" s="46"/>
      <c r="NXF16" s="46"/>
      <c r="NXG16" s="46"/>
      <c r="NXH16" s="46"/>
      <c r="NXI16" s="46"/>
      <c r="NXJ16" s="46"/>
      <c r="NXK16" s="46"/>
      <c r="NXL16" s="46"/>
      <c r="NXM16" s="46"/>
      <c r="NXN16" s="46"/>
      <c r="NXO16" s="46"/>
      <c r="NXP16" s="46"/>
      <c r="NXQ16" s="46"/>
      <c r="NXR16" s="46"/>
      <c r="NXS16" s="46"/>
      <c r="NXT16" s="46"/>
      <c r="NXU16" s="46"/>
      <c r="NXV16" s="46"/>
      <c r="NXW16" s="46"/>
      <c r="NXX16" s="46"/>
      <c r="NXY16" s="46"/>
      <c r="NXZ16" s="46"/>
      <c r="NYA16" s="46"/>
      <c r="NYB16" s="46"/>
      <c r="NYC16" s="46"/>
      <c r="NYD16" s="46"/>
      <c r="NYE16" s="46"/>
      <c r="NYF16" s="46"/>
      <c r="NYG16" s="46"/>
      <c r="NYH16" s="46"/>
      <c r="NYI16" s="46"/>
      <c r="NYJ16" s="46"/>
      <c r="NYK16" s="46"/>
      <c r="NYL16" s="46"/>
      <c r="NYM16" s="46"/>
      <c r="NYN16" s="46"/>
      <c r="NYO16" s="46"/>
      <c r="NYP16" s="46"/>
      <c r="NYQ16" s="46"/>
      <c r="NYR16" s="46"/>
      <c r="NYS16" s="46"/>
      <c r="NYT16" s="46"/>
      <c r="NYU16" s="46"/>
      <c r="NYV16" s="46"/>
      <c r="NYW16" s="46"/>
      <c r="NYX16" s="46"/>
      <c r="NYY16" s="46"/>
      <c r="NYZ16" s="46"/>
      <c r="NZA16" s="46"/>
      <c r="NZB16" s="46"/>
      <c r="NZC16" s="46"/>
      <c r="NZD16" s="46"/>
      <c r="NZE16" s="46"/>
      <c r="NZF16" s="46"/>
      <c r="NZG16" s="46"/>
      <c r="NZH16" s="46"/>
      <c r="NZI16" s="46"/>
      <c r="NZJ16" s="46"/>
      <c r="NZK16" s="46"/>
      <c r="NZL16" s="46"/>
      <c r="NZM16" s="46"/>
      <c r="NZN16" s="46"/>
      <c r="NZO16" s="46"/>
      <c r="NZP16" s="46"/>
      <c r="NZQ16" s="46"/>
      <c r="NZR16" s="46"/>
      <c r="NZS16" s="46"/>
      <c r="NZT16" s="46"/>
      <c r="NZU16" s="46"/>
      <c r="NZV16" s="46"/>
      <c r="NZW16" s="46"/>
      <c r="NZX16" s="46"/>
      <c r="NZY16" s="46"/>
      <c r="NZZ16" s="46"/>
      <c r="OAA16" s="46"/>
      <c r="OAB16" s="46"/>
      <c r="OAC16" s="46"/>
      <c r="OAD16" s="46"/>
      <c r="OAE16" s="46"/>
      <c r="OAF16" s="46"/>
      <c r="OAG16" s="46"/>
      <c r="OAH16" s="46"/>
      <c r="OAI16" s="46"/>
      <c r="OAJ16" s="46"/>
      <c r="OAK16" s="46"/>
      <c r="OAL16" s="46"/>
      <c r="OAM16" s="46"/>
      <c r="OAN16" s="46"/>
      <c r="OAO16" s="46"/>
      <c r="OAP16" s="46"/>
      <c r="OAQ16" s="46"/>
      <c r="OAR16" s="46"/>
      <c r="OAS16" s="46"/>
      <c r="OAT16" s="46"/>
      <c r="OAU16" s="46"/>
      <c r="OAV16" s="46"/>
      <c r="OAW16" s="46"/>
      <c r="OAX16" s="46"/>
      <c r="OAY16" s="46"/>
      <c r="OAZ16" s="46"/>
      <c r="OBA16" s="46"/>
      <c r="OBB16" s="46"/>
      <c r="OBC16" s="46"/>
      <c r="OBD16" s="46"/>
      <c r="OBE16" s="46"/>
      <c r="OBF16" s="46"/>
      <c r="OBG16" s="46"/>
      <c r="OBH16" s="46"/>
      <c r="OBI16" s="46"/>
      <c r="OBJ16" s="46"/>
      <c r="OBK16" s="46"/>
      <c r="OBL16" s="46"/>
      <c r="OBM16" s="46"/>
      <c r="OBN16" s="46"/>
      <c r="OBO16" s="46"/>
      <c r="OBP16" s="46"/>
      <c r="OBQ16" s="46"/>
      <c r="OBR16" s="46"/>
      <c r="OBS16" s="46"/>
      <c r="OBT16" s="46"/>
      <c r="OBU16" s="46"/>
      <c r="OBV16" s="46"/>
      <c r="OBW16" s="46"/>
      <c r="OBX16" s="46"/>
      <c r="OBY16" s="46"/>
      <c r="OBZ16" s="46"/>
      <c r="OCA16" s="46"/>
      <c r="OCB16" s="46"/>
      <c r="OCC16" s="46"/>
      <c r="OCD16" s="46"/>
      <c r="OCE16" s="46"/>
      <c r="OCF16" s="46"/>
      <c r="OCG16" s="46"/>
      <c r="OCH16" s="46"/>
      <c r="OCI16" s="46"/>
      <c r="OCJ16" s="46"/>
      <c r="OCK16" s="46"/>
      <c r="OCL16" s="46"/>
      <c r="OCM16" s="46"/>
      <c r="OCN16" s="46"/>
      <c r="OCO16" s="46"/>
      <c r="OCP16" s="46"/>
      <c r="OCQ16" s="46"/>
      <c r="OCR16" s="46"/>
      <c r="OCS16" s="46"/>
      <c r="OCT16" s="46"/>
      <c r="OCU16" s="46"/>
      <c r="OCV16" s="46"/>
      <c r="OCW16" s="46"/>
      <c r="OCX16" s="46"/>
      <c r="OCY16" s="46"/>
      <c r="OCZ16" s="46"/>
      <c r="ODA16" s="46"/>
      <c r="ODB16" s="46"/>
      <c r="ODC16" s="46"/>
      <c r="ODD16" s="46"/>
      <c r="ODE16" s="46"/>
      <c r="ODF16" s="46"/>
      <c r="ODG16" s="46"/>
      <c r="ODH16" s="46"/>
      <c r="ODI16" s="46"/>
      <c r="ODJ16" s="46"/>
      <c r="ODK16" s="46"/>
      <c r="ODL16" s="46"/>
      <c r="ODM16" s="46"/>
      <c r="ODN16" s="46"/>
      <c r="ODO16" s="46"/>
      <c r="ODP16" s="46"/>
      <c r="ODQ16" s="46"/>
      <c r="ODR16" s="46"/>
      <c r="ODS16" s="46"/>
      <c r="ODT16" s="46"/>
      <c r="ODU16" s="46"/>
      <c r="ODV16" s="46"/>
      <c r="ODW16" s="46"/>
      <c r="ODX16" s="46"/>
      <c r="ODY16" s="46"/>
      <c r="ODZ16" s="46"/>
      <c r="OEA16" s="46"/>
      <c r="OEB16" s="46"/>
      <c r="OEC16" s="46"/>
      <c r="OED16" s="46"/>
      <c r="OEE16" s="46"/>
      <c r="OEF16" s="46"/>
      <c r="OEG16" s="46"/>
      <c r="OEH16" s="46"/>
      <c r="OEI16" s="46"/>
      <c r="OEJ16" s="46"/>
      <c r="OEK16" s="46"/>
      <c r="OEL16" s="46"/>
      <c r="OEM16" s="46"/>
      <c r="OEN16" s="46"/>
      <c r="OEO16" s="46"/>
      <c r="OEP16" s="46"/>
      <c r="OEQ16" s="46"/>
      <c r="OER16" s="46"/>
      <c r="OES16" s="46"/>
      <c r="OET16" s="46"/>
      <c r="OEU16" s="46"/>
      <c r="OEV16" s="46"/>
      <c r="OEW16" s="46"/>
      <c r="OEX16" s="46"/>
      <c r="OEY16" s="46"/>
      <c r="OEZ16" s="46"/>
      <c r="OFA16" s="46"/>
      <c r="OFB16" s="46"/>
      <c r="OFC16" s="46"/>
      <c r="OFD16" s="46"/>
      <c r="OFE16" s="46"/>
      <c r="OFF16" s="46"/>
      <c r="OFG16" s="46"/>
      <c r="OFH16" s="46"/>
      <c r="OFI16" s="46"/>
      <c r="OFJ16" s="46"/>
      <c r="OFK16" s="46"/>
      <c r="OFL16" s="46"/>
      <c r="OFM16" s="46"/>
      <c r="OFN16" s="46"/>
      <c r="OFO16" s="46"/>
      <c r="OFP16" s="46"/>
      <c r="OFQ16" s="46"/>
      <c r="OFR16" s="46"/>
      <c r="OFS16" s="46"/>
      <c r="OFT16" s="46"/>
      <c r="OFU16" s="46"/>
      <c r="OFV16" s="46"/>
      <c r="OFW16" s="46"/>
      <c r="OFX16" s="46"/>
      <c r="OFY16" s="46"/>
      <c r="OFZ16" s="46"/>
      <c r="OGA16" s="46"/>
      <c r="OGB16" s="46"/>
      <c r="OGC16" s="46"/>
      <c r="OGD16" s="46"/>
      <c r="OGE16" s="46"/>
      <c r="OGF16" s="46"/>
      <c r="OGG16" s="46"/>
      <c r="OGH16" s="46"/>
      <c r="OGI16" s="46"/>
      <c r="OGJ16" s="46"/>
      <c r="OGK16" s="46"/>
      <c r="OGL16" s="46"/>
      <c r="OGM16" s="46"/>
      <c r="OGN16" s="46"/>
      <c r="OGO16" s="46"/>
      <c r="OGP16" s="46"/>
      <c r="OGQ16" s="46"/>
      <c r="OGR16" s="46"/>
      <c r="OGS16" s="46"/>
      <c r="OGT16" s="46"/>
      <c r="OGU16" s="46"/>
      <c r="OGV16" s="46"/>
      <c r="OGW16" s="46"/>
      <c r="OGX16" s="46"/>
      <c r="OGY16" s="46"/>
      <c r="OGZ16" s="46"/>
      <c r="OHA16" s="46"/>
      <c r="OHB16" s="46"/>
      <c r="OHC16" s="46"/>
      <c r="OHD16" s="46"/>
      <c r="OHE16" s="46"/>
      <c r="OHF16" s="46"/>
      <c r="OHG16" s="46"/>
      <c r="OHH16" s="46"/>
      <c r="OHI16" s="46"/>
      <c r="OHJ16" s="46"/>
      <c r="OHK16" s="46"/>
      <c r="OHL16" s="46"/>
      <c r="OHM16" s="46"/>
      <c r="OHN16" s="46"/>
      <c r="OHO16" s="46"/>
      <c r="OHP16" s="46"/>
      <c r="OHQ16" s="46"/>
      <c r="OHR16" s="46"/>
      <c r="OHS16" s="46"/>
      <c r="OHT16" s="46"/>
      <c r="OHU16" s="46"/>
      <c r="OHV16" s="46"/>
      <c r="OHW16" s="46"/>
      <c r="OHX16" s="46"/>
      <c r="OHY16" s="46"/>
      <c r="OHZ16" s="46"/>
      <c r="OIA16" s="46"/>
      <c r="OIB16" s="46"/>
      <c r="OIC16" s="46"/>
      <c r="OID16" s="46"/>
      <c r="OIE16" s="46"/>
      <c r="OIF16" s="46"/>
      <c r="OIG16" s="46"/>
      <c r="OIH16" s="46"/>
      <c r="OII16" s="46"/>
      <c r="OIJ16" s="46"/>
      <c r="OIK16" s="46"/>
      <c r="OIL16" s="46"/>
      <c r="OIM16" s="46"/>
      <c r="OIN16" s="46"/>
      <c r="OIO16" s="46"/>
      <c r="OIP16" s="46"/>
      <c r="OIQ16" s="46"/>
      <c r="OIR16" s="46"/>
      <c r="OIS16" s="46"/>
      <c r="OIT16" s="46"/>
      <c r="OIU16" s="46"/>
      <c r="OIV16" s="46"/>
      <c r="OIW16" s="46"/>
      <c r="OIX16" s="46"/>
      <c r="OIY16" s="46"/>
      <c r="OIZ16" s="46"/>
      <c r="OJA16" s="46"/>
      <c r="OJB16" s="46"/>
      <c r="OJC16" s="46"/>
      <c r="OJD16" s="46"/>
      <c r="OJE16" s="46"/>
      <c r="OJF16" s="46"/>
      <c r="OJG16" s="46"/>
      <c r="OJH16" s="46"/>
      <c r="OJI16" s="46"/>
      <c r="OJJ16" s="46"/>
      <c r="OJK16" s="46"/>
      <c r="OJL16" s="46"/>
      <c r="OJM16" s="46"/>
      <c r="OJN16" s="46"/>
      <c r="OJO16" s="46"/>
      <c r="OJP16" s="46"/>
      <c r="OJQ16" s="46"/>
      <c r="OJR16" s="46"/>
      <c r="OJS16" s="46"/>
      <c r="OJT16" s="46"/>
      <c r="OJU16" s="46"/>
      <c r="OJV16" s="46"/>
      <c r="OJW16" s="46"/>
      <c r="OJX16" s="46"/>
      <c r="OJY16" s="46"/>
      <c r="OJZ16" s="46"/>
      <c r="OKA16" s="46"/>
      <c r="OKB16" s="46"/>
      <c r="OKC16" s="46"/>
      <c r="OKD16" s="46"/>
      <c r="OKE16" s="46"/>
      <c r="OKF16" s="46"/>
      <c r="OKG16" s="46"/>
      <c r="OKH16" s="46"/>
      <c r="OKI16" s="46"/>
      <c r="OKJ16" s="46"/>
      <c r="OKK16" s="46"/>
      <c r="OKL16" s="46"/>
      <c r="OKM16" s="46"/>
      <c r="OKN16" s="46"/>
      <c r="OKO16" s="46"/>
      <c r="OKP16" s="46"/>
      <c r="OKQ16" s="46"/>
      <c r="OKR16" s="46"/>
      <c r="OKS16" s="46"/>
      <c r="OKT16" s="46"/>
      <c r="OKU16" s="46"/>
      <c r="OKV16" s="46"/>
      <c r="OKW16" s="46"/>
      <c r="OKX16" s="46"/>
      <c r="OKY16" s="46"/>
      <c r="OKZ16" s="46"/>
      <c r="OLA16" s="46"/>
      <c r="OLB16" s="46"/>
      <c r="OLC16" s="46"/>
      <c r="OLD16" s="46"/>
      <c r="OLE16" s="46"/>
      <c r="OLF16" s="46"/>
      <c r="OLG16" s="46"/>
      <c r="OLH16" s="46"/>
      <c r="OLI16" s="46"/>
      <c r="OLJ16" s="46"/>
      <c r="OLK16" s="46"/>
      <c r="OLL16" s="46"/>
      <c r="OLM16" s="46"/>
      <c r="OLN16" s="46"/>
      <c r="OLO16" s="46"/>
      <c r="OLP16" s="46"/>
      <c r="OLQ16" s="46"/>
      <c r="OLR16" s="46"/>
      <c r="OLS16" s="46"/>
      <c r="OLT16" s="46"/>
      <c r="OLU16" s="46"/>
      <c r="OLV16" s="46"/>
      <c r="OLW16" s="46"/>
      <c r="OLX16" s="46"/>
      <c r="OLY16" s="46"/>
      <c r="OLZ16" s="46"/>
      <c r="OMA16" s="46"/>
      <c r="OMB16" s="46"/>
      <c r="OMC16" s="46"/>
      <c r="OMD16" s="46"/>
      <c r="OME16" s="46"/>
      <c r="OMF16" s="46"/>
      <c r="OMG16" s="46"/>
      <c r="OMH16" s="46"/>
      <c r="OMI16" s="46"/>
      <c r="OMJ16" s="46"/>
      <c r="OMK16" s="46"/>
      <c r="OML16" s="46"/>
      <c r="OMM16" s="46"/>
      <c r="OMN16" s="46"/>
      <c r="OMO16" s="46"/>
      <c r="OMP16" s="46"/>
      <c r="OMQ16" s="46"/>
      <c r="OMR16" s="46"/>
      <c r="OMS16" s="46"/>
      <c r="OMT16" s="46"/>
      <c r="OMU16" s="46"/>
      <c r="OMV16" s="46"/>
      <c r="OMW16" s="46"/>
      <c r="OMX16" s="46"/>
      <c r="OMY16" s="46"/>
      <c r="OMZ16" s="46"/>
      <c r="ONA16" s="46"/>
      <c r="ONB16" s="46"/>
      <c r="ONC16" s="46"/>
      <c r="OND16" s="46"/>
      <c r="ONE16" s="46"/>
      <c r="ONF16" s="46"/>
      <c r="ONG16" s="46"/>
      <c r="ONH16" s="46"/>
      <c r="ONI16" s="46"/>
      <c r="ONJ16" s="46"/>
      <c r="ONK16" s="46"/>
      <c r="ONL16" s="46"/>
      <c r="ONM16" s="46"/>
      <c r="ONN16" s="46"/>
      <c r="ONO16" s="46"/>
      <c r="ONP16" s="46"/>
      <c r="ONQ16" s="46"/>
      <c r="ONR16" s="46"/>
      <c r="ONS16" s="46"/>
      <c r="ONT16" s="46"/>
      <c r="ONU16" s="46"/>
      <c r="ONV16" s="46"/>
      <c r="ONW16" s="46"/>
      <c r="ONX16" s="46"/>
      <c r="ONY16" s="46"/>
      <c r="ONZ16" s="46"/>
      <c r="OOA16" s="46"/>
      <c r="OOB16" s="46"/>
      <c r="OOC16" s="46"/>
      <c r="OOD16" s="46"/>
      <c r="OOE16" s="46"/>
      <c r="OOF16" s="46"/>
      <c r="OOG16" s="46"/>
      <c r="OOH16" s="46"/>
      <c r="OOI16" s="46"/>
      <c r="OOJ16" s="46"/>
      <c r="OOK16" s="46"/>
      <c r="OOL16" s="46"/>
      <c r="OOM16" s="46"/>
      <c r="OON16" s="46"/>
      <c r="OOO16" s="46"/>
      <c r="OOP16" s="46"/>
      <c r="OOQ16" s="46"/>
      <c r="OOR16" s="46"/>
      <c r="OOS16" s="46"/>
      <c r="OOT16" s="46"/>
      <c r="OOU16" s="46"/>
      <c r="OOV16" s="46"/>
      <c r="OOW16" s="46"/>
      <c r="OOX16" s="46"/>
      <c r="OOY16" s="46"/>
      <c r="OOZ16" s="46"/>
      <c r="OPA16" s="46"/>
      <c r="OPB16" s="46"/>
      <c r="OPC16" s="46"/>
      <c r="OPD16" s="46"/>
      <c r="OPE16" s="46"/>
      <c r="OPF16" s="46"/>
      <c r="OPG16" s="46"/>
      <c r="OPH16" s="46"/>
      <c r="OPI16" s="46"/>
      <c r="OPJ16" s="46"/>
      <c r="OPK16" s="46"/>
      <c r="OPL16" s="46"/>
      <c r="OPM16" s="46"/>
      <c r="OPN16" s="46"/>
      <c r="OPO16" s="46"/>
      <c r="OPP16" s="46"/>
      <c r="OPQ16" s="46"/>
      <c r="OPR16" s="46"/>
      <c r="OPS16" s="46"/>
      <c r="OPT16" s="46"/>
      <c r="OPU16" s="46"/>
      <c r="OPV16" s="46"/>
      <c r="OPW16" s="46"/>
      <c r="OPX16" s="46"/>
      <c r="OPY16" s="46"/>
      <c r="OPZ16" s="46"/>
      <c r="OQA16" s="46"/>
      <c r="OQB16" s="46"/>
      <c r="OQC16" s="46"/>
      <c r="OQD16" s="46"/>
      <c r="OQE16" s="46"/>
      <c r="OQF16" s="46"/>
      <c r="OQG16" s="46"/>
      <c r="OQH16" s="46"/>
      <c r="OQI16" s="46"/>
      <c r="OQJ16" s="46"/>
      <c r="OQK16" s="46"/>
      <c r="OQL16" s="46"/>
      <c r="OQM16" s="46"/>
      <c r="OQN16" s="46"/>
      <c r="OQO16" s="46"/>
      <c r="OQP16" s="46"/>
      <c r="OQQ16" s="46"/>
      <c r="OQR16" s="46"/>
      <c r="OQS16" s="46"/>
      <c r="OQT16" s="46"/>
      <c r="OQU16" s="46"/>
      <c r="OQV16" s="46"/>
      <c r="OQW16" s="46"/>
      <c r="OQX16" s="46"/>
      <c r="OQY16" s="46"/>
      <c r="OQZ16" s="46"/>
      <c r="ORA16" s="46"/>
      <c r="ORB16" s="46"/>
      <c r="ORC16" s="46"/>
      <c r="ORD16" s="46"/>
      <c r="ORE16" s="46"/>
      <c r="ORF16" s="46"/>
      <c r="ORG16" s="46"/>
      <c r="ORH16" s="46"/>
      <c r="ORI16" s="46"/>
      <c r="ORJ16" s="46"/>
      <c r="ORK16" s="46"/>
      <c r="ORL16" s="46"/>
      <c r="ORM16" s="46"/>
      <c r="ORN16" s="46"/>
      <c r="ORO16" s="46"/>
      <c r="ORP16" s="46"/>
      <c r="ORQ16" s="46"/>
      <c r="ORR16" s="46"/>
      <c r="ORS16" s="46"/>
      <c r="ORT16" s="46"/>
      <c r="ORU16" s="46"/>
      <c r="ORV16" s="46"/>
      <c r="ORW16" s="46"/>
      <c r="ORX16" s="46"/>
      <c r="ORY16" s="46"/>
      <c r="ORZ16" s="46"/>
      <c r="OSA16" s="46"/>
      <c r="OSB16" s="46"/>
      <c r="OSC16" s="46"/>
      <c r="OSD16" s="46"/>
      <c r="OSE16" s="46"/>
      <c r="OSF16" s="46"/>
      <c r="OSG16" s="46"/>
      <c r="OSH16" s="46"/>
      <c r="OSI16" s="46"/>
      <c r="OSJ16" s="46"/>
      <c r="OSK16" s="46"/>
      <c r="OSL16" s="46"/>
      <c r="OSM16" s="46"/>
      <c r="OSN16" s="46"/>
      <c r="OSO16" s="46"/>
      <c r="OSP16" s="46"/>
      <c r="OSQ16" s="46"/>
      <c r="OSR16" s="46"/>
      <c r="OSS16" s="46"/>
      <c r="OST16" s="46"/>
      <c r="OSU16" s="46"/>
      <c r="OSV16" s="46"/>
      <c r="OSW16" s="46"/>
      <c r="OSX16" s="46"/>
      <c r="OSY16" s="46"/>
      <c r="OSZ16" s="46"/>
      <c r="OTA16" s="46"/>
      <c r="OTB16" s="46"/>
      <c r="OTC16" s="46"/>
      <c r="OTD16" s="46"/>
      <c r="OTE16" s="46"/>
      <c r="OTF16" s="46"/>
      <c r="OTG16" s="46"/>
      <c r="OTH16" s="46"/>
      <c r="OTI16" s="46"/>
      <c r="OTJ16" s="46"/>
      <c r="OTK16" s="46"/>
      <c r="OTL16" s="46"/>
      <c r="OTM16" s="46"/>
      <c r="OTN16" s="46"/>
      <c r="OTO16" s="46"/>
      <c r="OTP16" s="46"/>
      <c r="OTQ16" s="46"/>
      <c r="OTR16" s="46"/>
      <c r="OTS16" s="46"/>
      <c r="OTT16" s="46"/>
      <c r="OTU16" s="46"/>
      <c r="OTV16" s="46"/>
      <c r="OTW16" s="46"/>
      <c r="OTX16" s="46"/>
      <c r="OTY16" s="46"/>
      <c r="OTZ16" s="46"/>
      <c r="OUA16" s="46"/>
      <c r="OUB16" s="46"/>
      <c r="OUC16" s="46"/>
      <c r="OUD16" s="46"/>
      <c r="OUE16" s="46"/>
      <c r="OUF16" s="46"/>
      <c r="OUG16" s="46"/>
      <c r="OUH16" s="46"/>
      <c r="OUI16" s="46"/>
      <c r="OUJ16" s="46"/>
      <c r="OUK16" s="46"/>
      <c r="OUL16" s="46"/>
      <c r="OUM16" s="46"/>
      <c r="OUN16" s="46"/>
      <c r="OUO16" s="46"/>
      <c r="OUP16" s="46"/>
      <c r="OUQ16" s="46"/>
      <c r="OUR16" s="46"/>
      <c r="OUS16" s="46"/>
      <c r="OUT16" s="46"/>
      <c r="OUU16" s="46"/>
      <c r="OUV16" s="46"/>
      <c r="OUW16" s="46"/>
      <c r="OUX16" s="46"/>
      <c r="OUY16" s="46"/>
      <c r="OUZ16" s="46"/>
      <c r="OVA16" s="46"/>
      <c r="OVB16" s="46"/>
      <c r="OVC16" s="46"/>
      <c r="OVD16" s="46"/>
      <c r="OVE16" s="46"/>
      <c r="OVF16" s="46"/>
      <c r="OVG16" s="46"/>
      <c r="OVH16" s="46"/>
      <c r="OVI16" s="46"/>
      <c r="OVJ16" s="46"/>
      <c r="OVK16" s="46"/>
      <c r="OVL16" s="46"/>
      <c r="OVM16" s="46"/>
      <c r="OVN16" s="46"/>
      <c r="OVO16" s="46"/>
      <c r="OVP16" s="46"/>
      <c r="OVQ16" s="46"/>
      <c r="OVR16" s="46"/>
      <c r="OVS16" s="46"/>
      <c r="OVT16" s="46"/>
      <c r="OVU16" s="46"/>
      <c r="OVV16" s="46"/>
      <c r="OVW16" s="46"/>
      <c r="OVX16" s="46"/>
      <c r="OVY16" s="46"/>
      <c r="OVZ16" s="46"/>
      <c r="OWA16" s="46"/>
      <c r="OWB16" s="46"/>
      <c r="OWC16" s="46"/>
      <c r="OWD16" s="46"/>
      <c r="OWE16" s="46"/>
      <c r="OWF16" s="46"/>
      <c r="OWG16" s="46"/>
      <c r="OWH16" s="46"/>
      <c r="OWI16" s="46"/>
      <c r="OWJ16" s="46"/>
      <c r="OWK16" s="46"/>
      <c r="OWL16" s="46"/>
      <c r="OWM16" s="46"/>
      <c r="OWN16" s="46"/>
      <c r="OWO16" s="46"/>
      <c r="OWP16" s="46"/>
      <c r="OWQ16" s="46"/>
      <c r="OWR16" s="46"/>
      <c r="OWS16" s="46"/>
      <c r="OWT16" s="46"/>
      <c r="OWU16" s="46"/>
      <c r="OWV16" s="46"/>
      <c r="OWW16" s="46"/>
      <c r="OWX16" s="46"/>
      <c r="OWY16" s="46"/>
      <c r="OWZ16" s="46"/>
      <c r="OXA16" s="46"/>
      <c r="OXB16" s="46"/>
      <c r="OXC16" s="46"/>
      <c r="OXD16" s="46"/>
      <c r="OXE16" s="46"/>
      <c r="OXF16" s="46"/>
      <c r="OXG16" s="46"/>
      <c r="OXH16" s="46"/>
      <c r="OXI16" s="46"/>
      <c r="OXJ16" s="46"/>
      <c r="OXK16" s="46"/>
      <c r="OXL16" s="46"/>
      <c r="OXM16" s="46"/>
      <c r="OXN16" s="46"/>
      <c r="OXO16" s="46"/>
      <c r="OXP16" s="46"/>
      <c r="OXQ16" s="46"/>
      <c r="OXR16" s="46"/>
      <c r="OXS16" s="46"/>
      <c r="OXT16" s="46"/>
      <c r="OXU16" s="46"/>
      <c r="OXV16" s="46"/>
      <c r="OXW16" s="46"/>
      <c r="OXX16" s="46"/>
      <c r="OXY16" s="46"/>
      <c r="OXZ16" s="46"/>
      <c r="OYA16" s="46"/>
      <c r="OYB16" s="46"/>
      <c r="OYC16" s="46"/>
      <c r="OYD16" s="46"/>
      <c r="OYE16" s="46"/>
      <c r="OYF16" s="46"/>
      <c r="OYG16" s="46"/>
      <c r="OYH16" s="46"/>
      <c r="OYI16" s="46"/>
      <c r="OYJ16" s="46"/>
      <c r="OYK16" s="46"/>
      <c r="OYL16" s="46"/>
      <c r="OYM16" s="46"/>
      <c r="OYN16" s="46"/>
      <c r="OYO16" s="46"/>
      <c r="OYP16" s="46"/>
      <c r="OYQ16" s="46"/>
      <c r="OYR16" s="46"/>
      <c r="OYS16" s="46"/>
      <c r="OYT16" s="46"/>
      <c r="OYU16" s="46"/>
      <c r="OYV16" s="46"/>
      <c r="OYW16" s="46"/>
      <c r="OYX16" s="46"/>
      <c r="OYY16" s="46"/>
      <c r="OYZ16" s="46"/>
      <c r="OZA16" s="46"/>
      <c r="OZB16" s="46"/>
      <c r="OZC16" s="46"/>
      <c r="OZD16" s="46"/>
      <c r="OZE16" s="46"/>
      <c r="OZF16" s="46"/>
      <c r="OZG16" s="46"/>
      <c r="OZH16" s="46"/>
      <c r="OZI16" s="46"/>
      <c r="OZJ16" s="46"/>
      <c r="OZK16" s="46"/>
      <c r="OZL16" s="46"/>
      <c r="OZM16" s="46"/>
      <c r="OZN16" s="46"/>
      <c r="OZO16" s="46"/>
      <c r="OZP16" s="46"/>
      <c r="OZQ16" s="46"/>
      <c r="OZR16" s="46"/>
      <c r="OZS16" s="46"/>
      <c r="OZT16" s="46"/>
      <c r="OZU16" s="46"/>
      <c r="OZV16" s="46"/>
      <c r="OZW16" s="46"/>
      <c r="OZX16" s="46"/>
      <c r="OZY16" s="46"/>
      <c r="OZZ16" s="46"/>
      <c r="PAA16" s="46"/>
      <c r="PAB16" s="46"/>
      <c r="PAC16" s="46"/>
      <c r="PAD16" s="46"/>
      <c r="PAE16" s="46"/>
      <c r="PAF16" s="46"/>
      <c r="PAG16" s="46"/>
      <c r="PAH16" s="46"/>
      <c r="PAI16" s="46"/>
      <c r="PAJ16" s="46"/>
      <c r="PAK16" s="46"/>
      <c r="PAL16" s="46"/>
      <c r="PAM16" s="46"/>
      <c r="PAN16" s="46"/>
      <c r="PAO16" s="46"/>
      <c r="PAP16" s="46"/>
      <c r="PAQ16" s="46"/>
      <c r="PAR16" s="46"/>
      <c r="PAS16" s="46"/>
      <c r="PAT16" s="46"/>
      <c r="PAU16" s="46"/>
      <c r="PAV16" s="46"/>
      <c r="PAW16" s="46"/>
      <c r="PAX16" s="46"/>
      <c r="PAY16" s="46"/>
      <c r="PAZ16" s="46"/>
      <c r="PBA16" s="46"/>
      <c r="PBB16" s="46"/>
      <c r="PBC16" s="46"/>
      <c r="PBD16" s="46"/>
      <c r="PBE16" s="46"/>
      <c r="PBF16" s="46"/>
      <c r="PBG16" s="46"/>
      <c r="PBH16" s="46"/>
      <c r="PBI16" s="46"/>
      <c r="PBJ16" s="46"/>
      <c r="PBK16" s="46"/>
      <c r="PBL16" s="46"/>
      <c r="PBM16" s="46"/>
      <c r="PBN16" s="46"/>
      <c r="PBO16" s="46"/>
      <c r="PBP16" s="46"/>
      <c r="PBQ16" s="46"/>
      <c r="PBR16" s="46"/>
      <c r="PBS16" s="46"/>
      <c r="PBT16" s="46"/>
      <c r="PBU16" s="46"/>
      <c r="PBV16" s="46"/>
      <c r="PBW16" s="46"/>
      <c r="PBX16" s="46"/>
      <c r="PBY16" s="46"/>
      <c r="PBZ16" s="46"/>
      <c r="PCA16" s="46"/>
      <c r="PCB16" s="46"/>
      <c r="PCC16" s="46"/>
      <c r="PCD16" s="46"/>
      <c r="PCE16" s="46"/>
      <c r="PCF16" s="46"/>
      <c r="PCG16" s="46"/>
      <c r="PCH16" s="46"/>
      <c r="PCI16" s="46"/>
      <c r="PCJ16" s="46"/>
      <c r="PCK16" s="46"/>
      <c r="PCL16" s="46"/>
      <c r="PCM16" s="46"/>
      <c r="PCN16" s="46"/>
      <c r="PCO16" s="46"/>
      <c r="PCP16" s="46"/>
      <c r="PCQ16" s="46"/>
      <c r="PCR16" s="46"/>
      <c r="PCS16" s="46"/>
      <c r="PCT16" s="46"/>
      <c r="PCU16" s="46"/>
      <c r="PCV16" s="46"/>
      <c r="PCW16" s="46"/>
      <c r="PCX16" s="46"/>
      <c r="PCY16" s="46"/>
      <c r="PCZ16" s="46"/>
      <c r="PDA16" s="46"/>
      <c r="PDB16" s="46"/>
      <c r="PDC16" s="46"/>
      <c r="PDD16" s="46"/>
      <c r="PDE16" s="46"/>
      <c r="PDF16" s="46"/>
      <c r="PDG16" s="46"/>
      <c r="PDH16" s="46"/>
      <c r="PDI16" s="46"/>
      <c r="PDJ16" s="46"/>
      <c r="PDK16" s="46"/>
      <c r="PDL16" s="46"/>
      <c r="PDM16" s="46"/>
      <c r="PDN16" s="46"/>
      <c r="PDO16" s="46"/>
      <c r="PDP16" s="46"/>
      <c r="PDQ16" s="46"/>
      <c r="PDR16" s="46"/>
      <c r="PDS16" s="46"/>
      <c r="PDT16" s="46"/>
      <c r="PDU16" s="46"/>
      <c r="PDV16" s="46"/>
      <c r="PDW16" s="46"/>
      <c r="PDX16" s="46"/>
      <c r="PDY16" s="46"/>
      <c r="PDZ16" s="46"/>
      <c r="PEA16" s="46"/>
      <c r="PEB16" s="46"/>
      <c r="PEC16" s="46"/>
      <c r="PED16" s="46"/>
      <c r="PEE16" s="46"/>
      <c r="PEF16" s="46"/>
      <c r="PEG16" s="46"/>
      <c r="PEH16" s="46"/>
      <c r="PEI16" s="46"/>
      <c r="PEJ16" s="46"/>
      <c r="PEK16" s="46"/>
      <c r="PEL16" s="46"/>
      <c r="PEM16" s="46"/>
      <c r="PEN16" s="46"/>
      <c r="PEO16" s="46"/>
      <c r="PEP16" s="46"/>
      <c r="PEQ16" s="46"/>
      <c r="PER16" s="46"/>
      <c r="PES16" s="46"/>
      <c r="PET16" s="46"/>
      <c r="PEU16" s="46"/>
      <c r="PEV16" s="46"/>
      <c r="PEW16" s="46"/>
      <c r="PEX16" s="46"/>
      <c r="PEY16" s="46"/>
      <c r="PEZ16" s="46"/>
      <c r="PFA16" s="46"/>
      <c r="PFB16" s="46"/>
      <c r="PFC16" s="46"/>
      <c r="PFD16" s="46"/>
      <c r="PFE16" s="46"/>
      <c r="PFF16" s="46"/>
      <c r="PFG16" s="46"/>
      <c r="PFH16" s="46"/>
      <c r="PFI16" s="46"/>
      <c r="PFJ16" s="46"/>
      <c r="PFK16" s="46"/>
      <c r="PFL16" s="46"/>
      <c r="PFM16" s="46"/>
      <c r="PFN16" s="46"/>
      <c r="PFO16" s="46"/>
      <c r="PFP16" s="46"/>
      <c r="PFQ16" s="46"/>
      <c r="PFR16" s="46"/>
      <c r="PFS16" s="46"/>
      <c r="PFT16" s="46"/>
      <c r="PFU16" s="46"/>
      <c r="PFV16" s="46"/>
      <c r="PFW16" s="46"/>
      <c r="PFX16" s="46"/>
      <c r="PFY16" s="46"/>
      <c r="PFZ16" s="46"/>
      <c r="PGA16" s="46"/>
      <c r="PGB16" s="46"/>
      <c r="PGC16" s="46"/>
      <c r="PGD16" s="46"/>
      <c r="PGE16" s="46"/>
      <c r="PGF16" s="46"/>
      <c r="PGG16" s="46"/>
      <c r="PGH16" s="46"/>
      <c r="PGI16" s="46"/>
      <c r="PGJ16" s="46"/>
      <c r="PGK16" s="46"/>
      <c r="PGL16" s="46"/>
      <c r="PGM16" s="46"/>
      <c r="PGN16" s="46"/>
      <c r="PGO16" s="46"/>
      <c r="PGP16" s="46"/>
      <c r="PGQ16" s="46"/>
      <c r="PGR16" s="46"/>
      <c r="PGS16" s="46"/>
      <c r="PGT16" s="46"/>
      <c r="PGU16" s="46"/>
      <c r="PGV16" s="46"/>
      <c r="PGW16" s="46"/>
      <c r="PGX16" s="46"/>
      <c r="PGY16" s="46"/>
      <c r="PGZ16" s="46"/>
      <c r="PHA16" s="46"/>
      <c r="PHB16" s="46"/>
      <c r="PHC16" s="46"/>
      <c r="PHD16" s="46"/>
      <c r="PHE16" s="46"/>
      <c r="PHF16" s="46"/>
      <c r="PHG16" s="46"/>
      <c r="PHH16" s="46"/>
      <c r="PHI16" s="46"/>
      <c r="PHJ16" s="46"/>
      <c r="PHK16" s="46"/>
      <c r="PHL16" s="46"/>
      <c r="PHM16" s="46"/>
      <c r="PHN16" s="46"/>
      <c r="PHO16" s="46"/>
      <c r="PHP16" s="46"/>
      <c r="PHQ16" s="46"/>
      <c r="PHR16" s="46"/>
      <c r="PHS16" s="46"/>
      <c r="PHT16" s="46"/>
      <c r="PHU16" s="46"/>
      <c r="PHV16" s="46"/>
      <c r="PHW16" s="46"/>
      <c r="PHX16" s="46"/>
      <c r="PHY16" s="46"/>
      <c r="PHZ16" s="46"/>
      <c r="PIA16" s="46"/>
      <c r="PIB16" s="46"/>
      <c r="PIC16" s="46"/>
      <c r="PID16" s="46"/>
      <c r="PIE16" s="46"/>
      <c r="PIF16" s="46"/>
      <c r="PIG16" s="46"/>
      <c r="PIH16" s="46"/>
      <c r="PII16" s="46"/>
      <c r="PIJ16" s="46"/>
      <c r="PIK16" s="46"/>
      <c r="PIL16" s="46"/>
      <c r="PIM16" s="46"/>
      <c r="PIN16" s="46"/>
      <c r="PIO16" s="46"/>
      <c r="PIP16" s="46"/>
      <c r="PIQ16" s="46"/>
      <c r="PIR16" s="46"/>
      <c r="PIS16" s="46"/>
      <c r="PIT16" s="46"/>
      <c r="PIU16" s="46"/>
      <c r="PIV16" s="46"/>
      <c r="PIW16" s="46"/>
      <c r="PIX16" s="46"/>
      <c r="PIY16" s="46"/>
      <c r="PIZ16" s="46"/>
      <c r="PJA16" s="46"/>
      <c r="PJB16" s="46"/>
      <c r="PJC16" s="46"/>
      <c r="PJD16" s="46"/>
      <c r="PJE16" s="46"/>
      <c r="PJF16" s="46"/>
      <c r="PJG16" s="46"/>
      <c r="PJH16" s="46"/>
      <c r="PJI16" s="46"/>
      <c r="PJJ16" s="46"/>
      <c r="PJK16" s="46"/>
      <c r="PJL16" s="46"/>
      <c r="PJM16" s="46"/>
      <c r="PJN16" s="46"/>
      <c r="PJO16" s="46"/>
      <c r="PJP16" s="46"/>
      <c r="PJQ16" s="46"/>
      <c r="PJR16" s="46"/>
      <c r="PJS16" s="46"/>
      <c r="PJT16" s="46"/>
      <c r="PJU16" s="46"/>
      <c r="PJV16" s="46"/>
      <c r="PJW16" s="46"/>
      <c r="PJX16" s="46"/>
      <c r="PJY16" s="46"/>
      <c r="PJZ16" s="46"/>
      <c r="PKA16" s="46"/>
      <c r="PKB16" s="46"/>
      <c r="PKC16" s="46"/>
      <c r="PKD16" s="46"/>
      <c r="PKE16" s="46"/>
      <c r="PKF16" s="46"/>
      <c r="PKG16" s="46"/>
      <c r="PKH16" s="46"/>
      <c r="PKI16" s="46"/>
      <c r="PKJ16" s="46"/>
      <c r="PKK16" s="46"/>
      <c r="PKL16" s="46"/>
      <c r="PKM16" s="46"/>
      <c r="PKN16" s="46"/>
      <c r="PKO16" s="46"/>
      <c r="PKP16" s="46"/>
      <c r="PKQ16" s="46"/>
      <c r="PKR16" s="46"/>
      <c r="PKS16" s="46"/>
      <c r="PKT16" s="46"/>
      <c r="PKU16" s="46"/>
      <c r="PKV16" s="46"/>
      <c r="PKW16" s="46"/>
      <c r="PKX16" s="46"/>
      <c r="PKY16" s="46"/>
      <c r="PKZ16" s="46"/>
      <c r="PLA16" s="46"/>
      <c r="PLB16" s="46"/>
      <c r="PLC16" s="46"/>
      <c r="PLD16" s="46"/>
      <c r="PLE16" s="46"/>
      <c r="PLF16" s="46"/>
      <c r="PLG16" s="46"/>
      <c r="PLH16" s="46"/>
      <c r="PLI16" s="46"/>
      <c r="PLJ16" s="46"/>
      <c r="PLK16" s="46"/>
      <c r="PLL16" s="46"/>
      <c r="PLM16" s="46"/>
      <c r="PLN16" s="46"/>
      <c r="PLO16" s="46"/>
      <c r="PLP16" s="46"/>
      <c r="PLQ16" s="46"/>
      <c r="PLR16" s="46"/>
      <c r="PLS16" s="46"/>
      <c r="PLT16" s="46"/>
      <c r="PLU16" s="46"/>
      <c r="PLV16" s="46"/>
      <c r="PLW16" s="46"/>
      <c r="PLX16" s="46"/>
      <c r="PLY16" s="46"/>
      <c r="PLZ16" s="46"/>
      <c r="PMA16" s="46"/>
      <c r="PMB16" s="46"/>
      <c r="PMC16" s="46"/>
      <c r="PMD16" s="46"/>
      <c r="PME16" s="46"/>
      <c r="PMF16" s="46"/>
      <c r="PMG16" s="46"/>
      <c r="PMH16" s="46"/>
      <c r="PMI16" s="46"/>
      <c r="PMJ16" s="46"/>
      <c r="PMK16" s="46"/>
      <c r="PML16" s="46"/>
      <c r="PMM16" s="46"/>
      <c r="PMN16" s="46"/>
      <c r="PMO16" s="46"/>
      <c r="PMP16" s="46"/>
      <c r="PMQ16" s="46"/>
      <c r="PMR16" s="46"/>
      <c r="PMS16" s="46"/>
      <c r="PMT16" s="46"/>
      <c r="PMU16" s="46"/>
      <c r="PMV16" s="46"/>
      <c r="PMW16" s="46"/>
      <c r="PMX16" s="46"/>
      <c r="PMY16" s="46"/>
      <c r="PMZ16" s="46"/>
      <c r="PNA16" s="46"/>
      <c r="PNB16" s="46"/>
      <c r="PNC16" s="46"/>
      <c r="PND16" s="46"/>
      <c r="PNE16" s="46"/>
      <c r="PNF16" s="46"/>
      <c r="PNG16" s="46"/>
      <c r="PNH16" s="46"/>
      <c r="PNI16" s="46"/>
      <c r="PNJ16" s="46"/>
      <c r="PNK16" s="46"/>
      <c r="PNL16" s="46"/>
      <c r="PNM16" s="46"/>
      <c r="PNN16" s="46"/>
      <c r="PNO16" s="46"/>
      <c r="PNP16" s="46"/>
      <c r="PNQ16" s="46"/>
      <c r="PNR16" s="46"/>
      <c r="PNS16" s="46"/>
      <c r="PNT16" s="46"/>
      <c r="PNU16" s="46"/>
      <c r="PNV16" s="46"/>
      <c r="PNW16" s="46"/>
      <c r="PNX16" s="46"/>
      <c r="PNY16" s="46"/>
      <c r="PNZ16" s="46"/>
      <c r="POA16" s="46"/>
      <c r="POB16" s="46"/>
      <c r="POC16" s="46"/>
      <c r="POD16" s="46"/>
      <c r="POE16" s="46"/>
      <c r="POF16" s="46"/>
      <c r="POG16" s="46"/>
      <c r="POH16" s="46"/>
      <c r="POI16" s="46"/>
      <c r="POJ16" s="46"/>
      <c r="POK16" s="46"/>
      <c r="POL16" s="46"/>
      <c r="POM16" s="46"/>
      <c r="PON16" s="46"/>
      <c r="POO16" s="46"/>
      <c r="POP16" s="46"/>
      <c r="POQ16" s="46"/>
      <c r="POR16" s="46"/>
      <c r="POS16" s="46"/>
      <c r="POT16" s="46"/>
      <c r="POU16" s="46"/>
      <c r="POV16" s="46"/>
      <c r="POW16" s="46"/>
      <c r="POX16" s="46"/>
      <c r="POY16" s="46"/>
      <c r="POZ16" s="46"/>
      <c r="PPA16" s="46"/>
      <c r="PPB16" s="46"/>
      <c r="PPC16" s="46"/>
      <c r="PPD16" s="46"/>
      <c r="PPE16" s="46"/>
      <c r="PPF16" s="46"/>
      <c r="PPG16" s="46"/>
      <c r="PPH16" s="46"/>
      <c r="PPI16" s="46"/>
      <c r="PPJ16" s="46"/>
      <c r="PPK16" s="46"/>
      <c r="PPL16" s="46"/>
      <c r="PPM16" s="46"/>
      <c r="PPN16" s="46"/>
      <c r="PPO16" s="46"/>
      <c r="PPP16" s="46"/>
      <c r="PPQ16" s="46"/>
      <c r="PPR16" s="46"/>
      <c r="PPS16" s="46"/>
      <c r="PPT16" s="46"/>
      <c r="PPU16" s="46"/>
      <c r="PPV16" s="46"/>
      <c r="PPW16" s="46"/>
      <c r="PPX16" s="46"/>
      <c r="PPY16" s="46"/>
      <c r="PPZ16" s="46"/>
      <c r="PQA16" s="46"/>
      <c r="PQB16" s="46"/>
      <c r="PQC16" s="46"/>
      <c r="PQD16" s="46"/>
      <c r="PQE16" s="46"/>
      <c r="PQF16" s="46"/>
      <c r="PQG16" s="46"/>
      <c r="PQH16" s="46"/>
      <c r="PQI16" s="46"/>
      <c r="PQJ16" s="46"/>
      <c r="PQK16" s="46"/>
      <c r="PQL16" s="46"/>
      <c r="PQM16" s="46"/>
      <c r="PQN16" s="46"/>
      <c r="PQO16" s="46"/>
      <c r="PQP16" s="46"/>
      <c r="PQQ16" s="46"/>
      <c r="PQR16" s="46"/>
      <c r="PQS16" s="46"/>
      <c r="PQT16" s="46"/>
      <c r="PQU16" s="46"/>
      <c r="PQV16" s="46"/>
      <c r="PQW16" s="46"/>
      <c r="PQX16" s="46"/>
      <c r="PQY16" s="46"/>
      <c r="PQZ16" s="46"/>
      <c r="PRA16" s="46"/>
      <c r="PRB16" s="46"/>
      <c r="PRC16" s="46"/>
      <c r="PRD16" s="46"/>
      <c r="PRE16" s="46"/>
      <c r="PRF16" s="46"/>
      <c r="PRG16" s="46"/>
      <c r="PRH16" s="46"/>
      <c r="PRI16" s="46"/>
      <c r="PRJ16" s="46"/>
      <c r="PRK16" s="46"/>
      <c r="PRL16" s="46"/>
      <c r="PRM16" s="46"/>
      <c r="PRN16" s="46"/>
      <c r="PRO16" s="46"/>
      <c r="PRP16" s="46"/>
      <c r="PRQ16" s="46"/>
      <c r="PRR16" s="46"/>
      <c r="PRS16" s="46"/>
      <c r="PRT16" s="46"/>
      <c r="PRU16" s="46"/>
      <c r="PRV16" s="46"/>
      <c r="PRW16" s="46"/>
      <c r="PRX16" s="46"/>
      <c r="PRY16" s="46"/>
      <c r="PRZ16" s="46"/>
      <c r="PSA16" s="46"/>
      <c r="PSB16" s="46"/>
      <c r="PSC16" s="46"/>
      <c r="PSD16" s="46"/>
      <c r="PSE16" s="46"/>
      <c r="PSF16" s="46"/>
      <c r="PSG16" s="46"/>
      <c r="PSH16" s="46"/>
      <c r="PSI16" s="46"/>
      <c r="PSJ16" s="46"/>
      <c r="PSK16" s="46"/>
      <c r="PSL16" s="46"/>
      <c r="PSM16" s="46"/>
      <c r="PSN16" s="46"/>
      <c r="PSO16" s="46"/>
      <c r="PSP16" s="46"/>
      <c r="PSQ16" s="46"/>
      <c r="PSR16" s="46"/>
      <c r="PSS16" s="46"/>
      <c r="PST16" s="46"/>
      <c r="PSU16" s="46"/>
      <c r="PSV16" s="46"/>
      <c r="PSW16" s="46"/>
      <c r="PSX16" s="46"/>
      <c r="PSY16" s="46"/>
      <c r="PSZ16" s="46"/>
      <c r="PTA16" s="46"/>
      <c r="PTB16" s="46"/>
      <c r="PTC16" s="46"/>
      <c r="PTD16" s="46"/>
      <c r="PTE16" s="46"/>
      <c r="PTF16" s="46"/>
      <c r="PTG16" s="46"/>
      <c r="PTH16" s="46"/>
      <c r="PTI16" s="46"/>
      <c r="PTJ16" s="46"/>
      <c r="PTK16" s="46"/>
      <c r="PTL16" s="46"/>
      <c r="PTM16" s="46"/>
      <c r="PTN16" s="46"/>
      <c r="PTO16" s="46"/>
      <c r="PTP16" s="46"/>
      <c r="PTQ16" s="46"/>
      <c r="PTR16" s="46"/>
      <c r="PTS16" s="46"/>
      <c r="PTT16" s="46"/>
      <c r="PTU16" s="46"/>
      <c r="PTV16" s="46"/>
      <c r="PTW16" s="46"/>
      <c r="PTX16" s="46"/>
      <c r="PTY16" s="46"/>
      <c r="PTZ16" s="46"/>
      <c r="PUA16" s="46"/>
      <c r="PUB16" s="46"/>
      <c r="PUC16" s="46"/>
      <c r="PUD16" s="46"/>
      <c r="PUE16" s="46"/>
      <c r="PUF16" s="46"/>
      <c r="PUG16" s="46"/>
      <c r="PUH16" s="46"/>
      <c r="PUI16" s="46"/>
      <c r="PUJ16" s="46"/>
      <c r="PUK16" s="46"/>
      <c r="PUL16" s="46"/>
      <c r="PUM16" s="46"/>
      <c r="PUN16" s="46"/>
      <c r="PUO16" s="46"/>
      <c r="PUP16" s="46"/>
      <c r="PUQ16" s="46"/>
      <c r="PUR16" s="46"/>
      <c r="PUS16" s="46"/>
      <c r="PUT16" s="46"/>
      <c r="PUU16" s="46"/>
      <c r="PUV16" s="46"/>
      <c r="PUW16" s="46"/>
      <c r="PUX16" s="46"/>
      <c r="PUY16" s="46"/>
      <c r="PUZ16" s="46"/>
      <c r="PVA16" s="46"/>
      <c r="PVB16" s="46"/>
      <c r="PVC16" s="46"/>
      <c r="PVD16" s="46"/>
      <c r="PVE16" s="46"/>
      <c r="PVF16" s="46"/>
      <c r="PVG16" s="46"/>
      <c r="PVH16" s="46"/>
      <c r="PVI16" s="46"/>
      <c r="PVJ16" s="46"/>
      <c r="PVK16" s="46"/>
      <c r="PVL16" s="46"/>
      <c r="PVM16" s="46"/>
      <c r="PVN16" s="46"/>
      <c r="PVO16" s="46"/>
      <c r="PVP16" s="46"/>
      <c r="PVQ16" s="46"/>
      <c r="PVR16" s="46"/>
      <c r="PVS16" s="46"/>
      <c r="PVT16" s="46"/>
      <c r="PVU16" s="46"/>
      <c r="PVV16" s="46"/>
      <c r="PVW16" s="46"/>
      <c r="PVX16" s="46"/>
      <c r="PVY16" s="46"/>
      <c r="PVZ16" s="46"/>
      <c r="PWA16" s="46"/>
      <c r="PWB16" s="46"/>
      <c r="PWC16" s="46"/>
      <c r="PWD16" s="46"/>
      <c r="PWE16" s="46"/>
      <c r="PWF16" s="46"/>
      <c r="PWG16" s="46"/>
      <c r="PWH16" s="46"/>
      <c r="PWI16" s="46"/>
      <c r="PWJ16" s="46"/>
      <c r="PWK16" s="46"/>
      <c r="PWL16" s="46"/>
      <c r="PWM16" s="46"/>
      <c r="PWN16" s="46"/>
      <c r="PWO16" s="46"/>
      <c r="PWP16" s="46"/>
      <c r="PWQ16" s="46"/>
      <c r="PWR16" s="46"/>
      <c r="PWS16" s="46"/>
      <c r="PWT16" s="46"/>
      <c r="PWU16" s="46"/>
      <c r="PWV16" s="46"/>
      <c r="PWW16" s="46"/>
      <c r="PWX16" s="46"/>
      <c r="PWY16" s="46"/>
      <c r="PWZ16" s="46"/>
      <c r="PXA16" s="46"/>
      <c r="PXB16" s="46"/>
      <c r="PXC16" s="46"/>
      <c r="PXD16" s="46"/>
      <c r="PXE16" s="46"/>
      <c r="PXF16" s="46"/>
      <c r="PXG16" s="46"/>
      <c r="PXH16" s="46"/>
      <c r="PXI16" s="46"/>
      <c r="PXJ16" s="46"/>
      <c r="PXK16" s="46"/>
      <c r="PXL16" s="46"/>
      <c r="PXM16" s="46"/>
      <c r="PXN16" s="46"/>
      <c r="PXO16" s="46"/>
      <c r="PXP16" s="46"/>
      <c r="PXQ16" s="46"/>
      <c r="PXR16" s="46"/>
      <c r="PXS16" s="46"/>
      <c r="PXT16" s="46"/>
      <c r="PXU16" s="46"/>
      <c r="PXV16" s="46"/>
      <c r="PXW16" s="46"/>
      <c r="PXX16" s="46"/>
      <c r="PXY16" s="46"/>
      <c r="PXZ16" s="46"/>
      <c r="PYA16" s="46"/>
      <c r="PYB16" s="46"/>
      <c r="PYC16" s="46"/>
      <c r="PYD16" s="46"/>
      <c r="PYE16" s="46"/>
      <c r="PYF16" s="46"/>
      <c r="PYG16" s="46"/>
      <c r="PYH16" s="46"/>
      <c r="PYI16" s="46"/>
      <c r="PYJ16" s="46"/>
      <c r="PYK16" s="46"/>
      <c r="PYL16" s="46"/>
      <c r="PYM16" s="46"/>
      <c r="PYN16" s="46"/>
      <c r="PYO16" s="46"/>
      <c r="PYP16" s="46"/>
      <c r="PYQ16" s="46"/>
      <c r="PYR16" s="46"/>
      <c r="PYS16" s="46"/>
      <c r="PYT16" s="46"/>
      <c r="PYU16" s="46"/>
      <c r="PYV16" s="46"/>
      <c r="PYW16" s="46"/>
      <c r="PYX16" s="46"/>
      <c r="PYY16" s="46"/>
      <c r="PYZ16" s="46"/>
      <c r="PZA16" s="46"/>
      <c r="PZB16" s="46"/>
      <c r="PZC16" s="46"/>
      <c r="PZD16" s="46"/>
      <c r="PZE16" s="46"/>
      <c r="PZF16" s="46"/>
      <c r="PZG16" s="46"/>
      <c r="PZH16" s="46"/>
      <c r="PZI16" s="46"/>
      <c r="PZJ16" s="46"/>
      <c r="PZK16" s="46"/>
      <c r="PZL16" s="46"/>
      <c r="PZM16" s="46"/>
      <c r="PZN16" s="46"/>
      <c r="PZO16" s="46"/>
      <c r="PZP16" s="46"/>
      <c r="PZQ16" s="46"/>
      <c r="PZR16" s="46"/>
      <c r="PZS16" s="46"/>
      <c r="PZT16" s="46"/>
      <c r="PZU16" s="46"/>
      <c r="PZV16" s="46"/>
      <c r="PZW16" s="46"/>
      <c r="PZX16" s="46"/>
      <c r="PZY16" s="46"/>
      <c r="PZZ16" s="46"/>
      <c r="QAA16" s="46"/>
      <c r="QAB16" s="46"/>
      <c r="QAC16" s="46"/>
      <c r="QAD16" s="46"/>
      <c r="QAE16" s="46"/>
      <c r="QAF16" s="46"/>
      <c r="QAG16" s="46"/>
      <c r="QAH16" s="46"/>
      <c r="QAI16" s="46"/>
      <c r="QAJ16" s="46"/>
      <c r="QAK16" s="46"/>
      <c r="QAL16" s="46"/>
      <c r="QAM16" s="46"/>
      <c r="QAN16" s="46"/>
      <c r="QAO16" s="46"/>
      <c r="QAP16" s="46"/>
      <c r="QAQ16" s="46"/>
      <c r="QAR16" s="46"/>
      <c r="QAS16" s="46"/>
      <c r="QAT16" s="46"/>
      <c r="QAU16" s="46"/>
      <c r="QAV16" s="46"/>
      <c r="QAW16" s="46"/>
      <c r="QAX16" s="46"/>
      <c r="QAY16" s="46"/>
      <c r="QAZ16" s="46"/>
      <c r="QBA16" s="46"/>
      <c r="QBB16" s="46"/>
      <c r="QBC16" s="46"/>
      <c r="QBD16" s="46"/>
      <c r="QBE16" s="46"/>
      <c r="QBF16" s="46"/>
      <c r="QBG16" s="46"/>
      <c r="QBH16" s="46"/>
      <c r="QBI16" s="46"/>
      <c r="QBJ16" s="46"/>
      <c r="QBK16" s="46"/>
      <c r="QBL16" s="46"/>
      <c r="QBM16" s="46"/>
      <c r="QBN16" s="46"/>
      <c r="QBO16" s="46"/>
      <c r="QBP16" s="46"/>
      <c r="QBQ16" s="46"/>
      <c r="QBR16" s="46"/>
      <c r="QBS16" s="46"/>
      <c r="QBT16" s="46"/>
      <c r="QBU16" s="46"/>
      <c r="QBV16" s="46"/>
      <c r="QBW16" s="46"/>
      <c r="QBX16" s="46"/>
      <c r="QBY16" s="46"/>
      <c r="QBZ16" s="46"/>
      <c r="QCA16" s="46"/>
      <c r="QCB16" s="46"/>
      <c r="QCC16" s="46"/>
      <c r="QCD16" s="46"/>
      <c r="QCE16" s="46"/>
      <c r="QCF16" s="46"/>
      <c r="QCG16" s="46"/>
      <c r="QCH16" s="46"/>
      <c r="QCI16" s="46"/>
      <c r="QCJ16" s="46"/>
      <c r="QCK16" s="46"/>
      <c r="QCL16" s="46"/>
      <c r="QCM16" s="46"/>
      <c r="QCN16" s="46"/>
      <c r="QCO16" s="46"/>
      <c r="QCP16" s="46"/>
      <c r="QCQ16" s="46"/>
      <c r="QCR16" s="46"/>
      <c r="QCS16" s="46"/>
      <c r="QCT16" s="46"/>
      <c r="QCU16" s="46"/>
      <c r="QCV16" s="46"/>
      <c r="QCW16" s="46"/>
      <c r="QCX16" s="46"/>
      <c r="QCY16" s="46"/>
      <c r="QCZ16" s="46"/>
      <c r="QDA16" s="46"/>
      <c r="QDB16" s="46"/>
      <c r="QDC16" s="46"/>
      <c r="QDD16" s="46"/>
      <c r="QDE16" s="46"/>
      <c r="QDF16" s="46"/>
      <c r="QDG16" s="46"/>
      <c r="QDH16" s="46"/>
      <c r="QDI16" s="46"/>
      <c r="QDJ16" s="46"/>
      <c r="QDK16" s="46"/>
      <c r="QDL16" s="46"/>
      <c r="QDM16" s="46"/>
      <c r="QDN16" s="46"/>
      <c r="QDO16" s="46"/>
      <c r="QDP16" s="46"/>
      <c r="QDQ16" s="46"/>
      <c r="QDR16" s="46"/>
      <c r="QDS16" s="46"/>
      <c r="QDT16" s="46"/>
      <c r="QDU16" s="46"/>
      <c r="QDV16" s="46"/>
      <c r="QDW16" s="46"/>
      <c r="QDX16" s="46"/>
      <c r="QDY16" s="46"/>
      <c r="QDZ16" s="46"/>
      <c r="QEA16" s="46"/>
      <c r="QEB16" s="46"/>
      <c r="QEC16" s="46"/>
      <c r="QED16" s="46"/>
      <c r="QEE16" s="46"/>
      <c r="QEF16" s="46"/>
      <c r="QEG16" s="46"/>
      <c r="QEH16" s="46"/>
      <c r="QEI16" s="46"/>
      <c r="QEJ16" s="46"/>
      <c r="QEK16" s="46"/>
      <c r="QEL16" s="46"/>
      <c r="QEM16" s="46"/>
      <c r="QEN16" s="46"/>
      <c r="QEO16" s="46"/>
      <c r="QEP16" s="46"/>
      <c r="QEQ16" s="46"/>
      <c r="QER16" s="46"/>
      <c r="QES16" s="46"/>
      <c r="QET16" s="46"/>
      <c r="QEU16" s="46"/>
      <c r="QEV16" s="46"/>
      <c r="QEW16" s="46"/>
      <c r="QEX16" s="46"/>
      <c r="QEY16" s="46"/>
      <c r="QEZ16" s="46"/>
      <c r="QFA16" s="46"/>
      <c r="QFB16" s="46"/>
      <c r="QFC16" s="46"/>
      <c r="QFD16" s="46"/>
      <c r="QFE16" s="46"/>
      <c r="QFF16" s="46"/>
      <c r="QFG16" s="46"/>
      <c r="QFH16" s="46"/>
      <c r="QFI16" s="46"/>
      <c r="QFJ16" s="46"/>
      <c r="QFK16" s="46"/>
      <c r="QFL16" s="46"/>
      <c r="QFM16" s="46"/>
      <c r="QFN16" s="46"/>
      <c r="QFO16" s="46"/>
      <c r="QFP16" s="46"/>
      <c r="QFQ16" s="46"/>
      <c r="QFR16" s="46"/>
      <c r="QFS16" s="46"/>
      <c r="QFT16" s="46"/>
      <c r="QFU16" s="46"/>
      <c r="QFV16" s="46"/>
      <c r="QFW16" s="46"/>
      <c r="QFX16" s="46"/>
      <c r="QFY16" s="46"/>
      <c r="QFZ16" s="46"/>
      <c r="QGA16" s="46"/>
      <c r="QGB16" s="46"/>
      <c r="QGC16" s="46"/>
      <c r="QGD16" s="46"/>
      <c r="QGE16" s="46"/>
      <c r="QGF16" s="46"/>
      <c r="QGG16" s="46"/>
      <c r="QGH16" s="46"/>
      <c r="QGI16" s="46"/>
      <c r="QGJ16" s="46"/>
      <c r="QGK16" s="46"/>
      <c r="QGL16" s="46"/>
      <c r="QGM16" s="46"/>
      <c r="QGN16" s="46"/>
      <c r="QGO16" s="46"/>
      <c r="QGP16" s="46"/>
      <c r="QGQ16" s="46"/>
      <c r="QGR16" s="46"/>
      <c r="QGS16" s="46"/>
      <c r="QGT16" s="46"/>
      <c r="QGU16" s="46"/>
      <c r="QGV16" s="46"/>
      <c r="QGW16" s="46"/>
      <c r="QGX16" s="46"/>
      <c r="QGY16" s="46"/>
      <c r="QGZ16" s="46"/>
      <c r="QHA16" s="46"/>
      <c r="QHB16" s="46"/>
      <c r="QHC16" s="46"/>
      <c r="QHD16" s="46"/>
      <c r="QHE16" s="46"/>
      <c r="QHF16" s="46"/>
      <c r="QHG16" s="46"/>
      <c r="QHH16" s="46"/>
      <c r="QHI16" s="46"/>
      <c r="QHJ16" s="46"/>
      <c r="QHK16" s="46"/>
      <c r="QHL16" s="46"/>
      <c r="QHM16" s="46"/>
      <c r="QHN16" s="46"/>
      <c r="QHO16" s="46"/>
      <c r="QHP16" s="46"/>
      <c r="QHQ16" s="46"/>
      <c r="QHR16" s="46"/>
      <c r="QHS16" s="46"/>
      <c r="QHT16" s="46"/>
      <c r="QHU16" s="46"/>
      <c r="QHV16" s="46"/>
      <c r="QHW16" s="46"/>
      <c r="QHX16" s="46"/>
      <c r="QHY16" s="46"/>
      <c r="QHZ16" s="46"/>
      <c r="QIA16" s="46"/>
      <c r="QIB16" s="46"/>
      <c r="QIC16" s="46"/>
      <c r="QID16" s="46"/>
      <c r="QIE16" s="46"/>
      <c r="QIF16" s="46"/>
      <c r="QIG16" s="46"/>
      <c r="QIH16" s="46"/>
      <c r="QII16" s="46"/>
      <c r="QIJ16" s="46"/>
      <c r="QIK16" s="46"/>
      <c r="QIL16" s="46"/>
      <c r="QIM16" s="46"/>
      <c r="QIN16" s="46"/>
      <c r="QIO16" s="46"/>
      <c r="QIP16" s="46"/>
      <c r="QIQ16" s="46"/>
      <c r="QIR16" s="46"/>
      <c r="QIS16" s="46"/>
      <c r="QIT16" s="46"/>
      <c r="QIU16" s="46"/>
      <c r="QIV16" s="46"/>
      <c r="QIW16" s="46"/>
      <c r="QIX16" s="46"/>
      <c r="QIY16" s="46"/>
      <c r="QIZ16" s="46"/>
      <c r="QJA16" s="46"/>
      <c r="QJB16" s="46"/>
      <c r="QJC16" s="46"/>
      <c r="QJD16" s="46"/>
      <c r="QJE16" s="46"/>
      <c r="QJF16" s="46"/>
      <c r="QJG16" s="46"/>
      <c r="QJH16" s="46"/>
      <c r="QJI16" s="46"/>
      <c r="QJJ16" s="46"/>
      <c r="QJK16" s="46"/>
      <c r="QJL16" s="46"/>
      <c r="QJM16" s="46"/>
      <c r="QJN16" s="46"/>
      <c r="QJO16" s="46"/>
      <c r="QJP16" s="46"/>
      <c r="QJQ16" s="46"/>
      <c r="QJR16" s="46"/>
      <c r="QJS16" s="46"/>
      <c r="QJT16" s="46"/>
      <c r="QJU16" s="46"/>
      <c r="QJV16" s="46"/>
      <c r="QJW16" s="46"/>
      <c r="QJX16" s="46"/>
      <c r="QJY16" s="46"/>
      <c r="QJZ16" s="46"/>
      <c r="QKA16" s="46"/>
      <c r="QKB16" s="46"/>
      <c r="QKC16" s="46"/>
      <c r="QKD16" s="46"/>
      <c r="QKE16" s="46"/>
      <c r="QKF16" s="46"/>
      <c r="QKG16" s="46"/>
      <c r="QKH16" s="46"/>
      <c r="QKI16" s="46"/>
      <c r="QKJ16" s="46"/>
      <c r="QKK16" s="46"/>
      <c r="QKL16" s="46"/>
      <c r="QKM16" s="46"/>
      <c r="QKN16" s="46"/>
      <c r="QKO16" s="46"/>
      <c r="QKP16" s="46"/>
      <c r="QKQ16" s="46"/>
      <c r="QKR16" s="46"/>
      <c r="QKS16" s="46"/>
      <c r="QKT16" s="46"/>
      <c r="QKU16" s="46"/>
      <c r="QKV16" s="46"/>
      <c r="QKW16" s="46"/>
      <c r="QKX16" s="46"/>
      <c r="QKY16" s="46"/>
      <c r="QKZ16" s="46"/>
      <c r="QLA16" s="46"/>
      <c r="QLB16" s="46"/>
      <c r="QLC16" s="46"/>
      <c r="QLD16" s="46"/>
      <c r="QLE16" s="46"/>
      <c r="QLF16" s="46"/>
      <c r="QLG16" s="46"/>
      <c r="QLH16" s="46"/>
      <c r="QLI16" s="46"/>
      <c r="QLJ16" s="46"/>
      <c r="QLK16" s="46"/>
      <c r="QLL16" s="46"/>
      <c r="QLM16" s="46"/>
      <c r="QLN16" s="46"/>
      <c r="QLO16" s="46"/>
      <c r="QLP16" s="46"/>
      <c r="QLQ16" s="46"/>
      <c r="QLR16" s="46"/>
      <c r="QLS16" s="46"/>
      <c r="QLT16" s="46"/>
      <c r="QLU16" s="46"/>
      <c r="QLV16" s="46"/>
      <c r="QLW16" s="46"/>
      <c r="QLX16" s="46"/>
      <c r="QLY16" s="46"/>
      <c r="QLZ16" s="46"/>
      <c r="QMA16" s="46"/>
      <c r="QMB16" s="46"/>
      <c r="QMC16" s="46"/>
      <c r="QMD16" s="46"/>
      <c r="QME16" s="46"/>
      <c r="QMF16" s="46"/>
      <c r="QMG16" s="46"/>
      <c r="QMH16" s="46"/>
      <c r="QMI16" s="46"/>
      <c r="QMJ16" s="46"/>
      <c r="QMK16" s="46"/>
      <c r="QML16" s="46"/>
      <c r="QMM16" s="46"/>
      <c r="QMN16" s="46"/>
      <c r="QMO16" s="46"/>
      <c r="QMP16" s="46"/>
      <c r="QMQ16" s="46"/>
      <c r="QMR16" s="46"/>
      <c r="QMS16" s="46"/>
      <c r="QMT16" s="46"/>
      <c r="QMU16" s="46"/>
      <c r="QMV16" s="46"/>
      <c r="QMW16" s="46"/>
      <c r="QMX16" s="46"/>
      <c r="QMY16" s="46"/>
      <c r="QMZ16" s="46"/>
      <c r="QNA16" s="46"/>
      <c r="QNB16" s="46"/>
      <c r="QNC16" s="46"/>
      <c r="QND16" s="46"/>
      <c r="QNE16" s="46"/>
      <c r="QNF16" s="46"/>
      <c r="QNG16" s="46"/>
      <c r="QNH16" s="46"/>
      <c r="QNI16" s="46"/>
      <c r="QNJ16" s="46"/>
      <c r="QNK16" s="46"/>
      <c r="QNL16" s="46"/>
      <c r="QNM16" s="46"/>
      <c r="QNN16" s="46"/>
      <c r="QNO16" s="46"/>
      <c r="QNP16" s="46"/>
      <c r="QNQ16" s="46"/>
      <c r="QNR16" s="46"/>
      <c r="QNS16" s="46"/>
      <c r="QNT16" s="46"/>
      <c r="QNU16" s="46"/>
      <c r="QNV16" s="46"/>
      <c r="QNW16" s="46"/>
      <c r="QNX16" s="46"/>
      <c r="QNY16" s="46"/>
      <c r="QNZ16" s="46"/>
      <c r="QOA16" s="46"/>
      <c r="QOB16" s="46"/>
      <c r="QOC16" s="46"/>
      <c r="QOD16" s="46"/>
      <c r="QOE16" s="46"/>
      <c r="QOF16" s="46"/>
      <c r="QOG16" s="46"/>
      <c r="QOH16" s="46"/>
      <c r="QOI16" s="46"/>
      <c r="QOJ16" s="46"/>
      <c r="QOK16" s="46"/>
      <c r="QOL16" s="46"/>
      <c r="QOM16" s="46"/>
      <c r="QON16" s="46"/>
      <c r="QOO16" s="46"/>
      <c r="QOP16" s="46"/>
      <c r="QOQ16" s="46"/>
      <c r="QOR16" s="46"/>
      <c r="QOS16" s="46"/>
      <c r="QOT16" s="46"/>
      <c r="QOU16" s="46"/>
      <c r="QOV16" s="46"/>
      <c r="QOW16" s="46"/>
      <c r="QOX16" s="46"/>
      <c r="QOY16" s="46"/>
      <c r="QOZ16" s="46"/>
      <c r="QPA16" s="46"/>
      <c r="QPB16" s="46"/>
      <c r="QPC16" s="46"/>
      <c r="QPD16" s="46"/>
      <c r="QPE16" s="46"/>
      <c r="QPF16" s="46"/>
      <c r="QPG16" s="46"/>
      <c r="QPH16" s="46"/>
      <c r="QPI16" s="46"/>
      <c r="QPJ16" s="46"/>
      <c r="QPK16" s="46"/>
      <c r="QPL16" s="46"/>
      <c r="QPM16" s="46"/>
      <c r="QPN16" s="46"/>
      <c r="QPO16" s="46"/>
      <c r="QPP16" s="46"/>
      <c r="QPQ16" s="46"/>
      <c r="QPR16" s="46"/>
      <c r="QPS16" s="46"/>
      <c r="QPT16" s="46"/>
      <c r="QPU16" s="46"/>
      <c r="QPV16" s="46"/>
      <c r="QPW16" s="46"/>
      <c r="QPX16" s="46"/>
      <c r="QPY16" s="46"/>
      <c r="QPZ16" s="46"/>
      <c r="QQA16" s="46"/>
      <c r="QQB16" s="46"/>
      <c r="QQC16" s="46"/>
      <c r="QQD16" s="46"/>
      <c r="QQE16" s="46"/>
      <c r="QQF16" s="46"/>
      <c r="QQG16" s="46"/>
      <c r="QQH16" s="46"/>
      <c r="QQI16" s="46"/>
      <c r="QQJ16" s="46"/>
      <c r="QQK16" s="46"/>
      <c r="QQL16" s="46"/>
      <c r="QQM16" s="46"/>
      <c r="QQN16" s="46"/>
      <c r="QQO16" s="46"/>
      <c r="QQP16" s="46"/>
      <c r="QQQ16" s="46"/>
      <c r="QQR16" s="46"/>
      <c r="QQS16" s="46"/>
      <c r="QQT16" s="46"/>
      <c r="QQU16" s="46"/>
      <c r="QQV16" s="46"/>
      <c r="QQW16" s="46"/>
      <c r="QQX16" s="46"/>
      <c r="QQY16" s="46"/>
      <c r="QQZ16" s="46"/>
      <c r="QRA16" s="46"/>
      <c r="QRB16" s="46"/>
      <c r="QRC16" s="46"/>
      <c r="QRD16" s="46"/>
      <c r="QRE16" s="46"/>
      <c r="QRF16" s="46"/>
      <c r="QRG16" s="46"/>
      <c r="QRH16" s="46"/>
      <c r="QRI16" s="46"/>
      <c r="QRJ16" s="46"/>
      <c r="QRK16" s="46"/>
      <c r="QRL16" s="46"/>
      <c r="QRM16" s="46"/>
      <c r="QRN16" s="46"/>
      <c r="QRO16" s="46"/>
      <c r="QRP16" s="46"/>
      <c r="QRQ16" s="46"/>
      <c r="QRR16" s="46"/>
      <c r="QRS16" s="46"/>
      <c r="QRT16" s="46"/>
      <c r="QRU16" s="46"/>
      <c r="QRV16" s="46"/>
      <c r="QRW16" s="46"/>
      <c r="QRX16" s="46"/>
      <c r="QRY16" s="46"/>
      <c r="QRZ16" s="46"/>
      <c r="QSA16" s="46"/>
      <c r="QSB16" s="46"/>
      <c r="QSC16" s="46"/>
      <c r="QSD16" s="46"/>
      <c r="QSE16" s="46"/>
      <c r="QSF16" s="46"/>
      <c r="QSG16" s="46"/>
      <c r="QSH16" s="46"/>
      <c r="QSI16" s="46"/>
      <c r="QSJ16" s="46"/>
      <c r="QSK16" s="46"/>
      <c r="QSL16" s="46"/>
      <c r="QSM16" s="46"/>
      <c r="QSN16" s="46"/>
      <c r="QSO16" s="46"/>
      <c r="QSP16" s="46"/>
      <c r="QSQ16" s="46"/>
      <c r="QSR16" s="46"/>
      <c r="QSS16" s="46"/>
      <c r="QST16" s="46"/>
      <c r="QSU16" s="46"/>
      <c r="QSV16" s="46"/>
      <c r="QSW16" s="46"/>
      <c r="QSX16" s="46"/>
      <c r="QSY16" s="46"/>
      <c r="QSZ16" s="46"/>
      <c r="QTA16" s="46"/>
      <c r="QTB16" s="46"/>
      <c r="QTC16" s="46"/>
      <c r="QTD16" s="46"/>
      <c r="QTE16" s="46"/>
      <c r="QTF16" s="46"/>
      <c r="QTG16" s="46"/>
      <c r="QTH16" s="46"/>
      <c r="QTI16" s="46"/>
      <c r="QTJ16" s="46"/>
      <c r="QTK16" s="46"/>
      <c r="QTL16" s="46"/>
      <c r="QTM16" s="46"/>
      <c r="QTN16" s="46"/>
      <c r="QTO16" s="46"/>
      <c r="QTP16" s="46"/>
      <c r="QTQ16" s="46"/>
      <c r="QTR16" s="46"/>
      <c r="QTS16" s="46"/>
      <c r="QTT16" s="46"/>
      <c r="QTU16" s="46"/>
      <c r="QTV16" s="46"/>
      <c r="QTW16" s="46"/>
      <c r="QTX16" s="46"/>
      <c r="QTY16" s="46"/>
      <c r="QTZ16" s="46"/>
      <c r="QUA16" s="46"/>
      <c r="QUB16" s="46"/>
      <c r="QUC16" s="46"/>
      <c r="QUD16" s="46"/>
      <c r="QUE16" s="46"/>
      <c r="QUF16" s="46"/>
      <c r="QUG16" s="46"/>
      <c r="QUH16" s="46"/>
      <c r="QUI16" s="46"/>
      <c r="QUJ16" s="46"/>
      <c r="QUK16" s="46"/>
      <c r="QUL16" s="46"/>
      <c r="QUM16" s="46"/>
      <c r="QUN16" s="46"/>
      <c r="QUO16" s="46"/>
      <c r="QUP16" s="46"/>
      <c r="QUQ16" s="46"/>
      <c r="QUR16" s="46"/>
      <c r="QUS16" s="46"/>
      <c r="QUT16" s="46"/>
      <c r="QUU16" s="46"/>
      <c r="QUV16" s="46"/>
      <c r="QUW16" s="46"/>
      <c r="QUX16" s="46"/>
      <c r="QUY16" s="46"/>
      <c r="QUZ16" s="46"/>
      <c r="QVA16" s="46"/>
      <c r="QVB16" s="46"/>
      <c r="QVC16" s="46"/>
      <c r="QVD16" s="46"/>
      <c r="QVE16" s="46"/>
      <c r="QVF16" s="46"/>
      <c r="QVG16" s="46"/>
      <c r="QVH16" s="46"/>
      <c r="QVI16" s="46"/>
      <c r="QVJ16" s="46"/>
      <c r="QVK16" s="46"/>
      <c r="QVL16" s="46"/>
      <c r="QVM16" s="46"/>
      <c r="QVN16" s="46"/>
      <c r="QVO16" s="46"/>
      <c r="QVP16" s="46"/>
      <c r="QVQ16" s="46"/>
      <c r="QVR16" s="46"/>
      <c r="QVS16" s="46"/>
      <c r="QVT16" s="46"/>
      <c r="QVU16" s="46"/>
      <c r="QVV16" s="46"/>
      <c r="QVW16" s="46"/>
      <c r="QVX16" s="46"/>
      <c r="QVY16" s="46"/>
      <c r="QVZ16" s="46"/>
      <c r="QWA16" s="46"/>
      <c r="QWB16" s="46"/>
      <c r="QWC16" s="46"/>
      <c r="QWD16" s="46"/>
      <c r="QWE16" s="46"/>
      <c r="QWF16" s="46"/>
      <c r="QWG16" s="46"/>
      <c r="QWH16" s="46"/>
      <c r="QWI16" s="46"/>
      <c r="QWJ16" s="46"/>
      <c r="QWK16" s="46"/>
      <c r="QWL16" s="46"/>
      <c r="QWM16" s="46"/>
      <c r="QWN16" s="46"/>
      <c r="QWO16" s="46"/>
      <c r="QWP16" s="46"/>
      <c r="QWQ16" s="46"/>
      <c r="QWR16" s="46"/>
      <c r="QWS16" s="46"/>
      <c r="QWT16" s="46"/>
      <c r="QWU16" s="46"/>
      <c r="QWV16" s="46"/>
      <c r="QWW16" s="46"/>
      <c r="QWX16" s="46"/>
      <c r="QWY16" s="46"/>
      <c r="QWZ16" s="46"/>
      <c r="QXA16" s="46"/>
      <c r="QXB16" s="46"/>
      <c r="QXC16" s="46"/>
      <c r="QXD16" s="46"/>
      <c r="QXE16" s="46"/>
      <c r="QXF16" s="46"/>
      <c r="QXG16" s="46"/>
      <c r="QXH16" s="46"/>
      <c r="QXI16" s="46"/>
      <c r="QXJ16" s="46"/>
      <c r="QXK16" s="46"/>
      <c r="QXL16" s="46"/>
      <c r="QXM16" s="46"/>
      <c r="QXN16" s="46"/>
      <c r="QXO16" s="46"/>
      <c r="QXP16" s="46"/>
      <c r="QXQ16" s="46"/>
      <c r="QXR16" s="46"/>
      <c r="QXS16" s="46"/>
      <c r="QXT16" s="46"/>
      <c r="QXU16" s="46"/>
      <c r="QXV16" s="46"/>
      <c r="QXW16" s="46"/>
      <c r="QXX16" s="46"/>
      <c r="QXY16" s="46"/>
      <c r="QXZ16" s="46"/>
      <c r="QYA16" s="46"/>
      <c r="QYB16" s="46"/>
      <c r="QYC16" s="46"/>
      <c r="QYD16" s="46"/>
      <c r="QYE16" s="46"/>
      <c r="QYF16" s="46"/>
      <c r="QYG16" s="46"/>
      <c r="QYH16" s="46"/>
      <c r="QYI16" s="46"/>
      <c r="QYJ16" s="46"/>
      <c r="QYK16" s="46"/>
      <c r="QYL16" s="46"/>
      <c r="QYM16" s="46"/>
      <c r="QYN16" s="46"/>
      <c r="QYO16" s="46"/>
      <c r="QYP16" s="46"/>
      <c r="QYQ16" s="46"/>
      <c r="QYR16" s="46"/>
      <c r="QYS16" s="46"/>
      <c r="QYT16" s="46"/>
      <c r="QYU16" s="46"/>
      <c r="QYV16" s="46"/>
      <c r="QYW16" s="46"/>
      <c r="QYX16" s="46"/>
      <c r="QYY16" s="46"/>
      <c r="QYZ16" s="46"/>
      <c r="QZA16" s="46"/>
      <c r="QZB16" s="46"/>
      <c r="QZC16" s="46"/>
      <c r="QZD16" s="46"/>
      <c r="QZE16" s="46"/>
      <c r="QZF16" s="46"/>
      <c r="QZG16" s="46"/>
      <c r="QZH16" s="46"/>
      <c r="QZI16" s="46"/>
      <c r="QZJ16" s="46"/>
      <c r="QZK16" s="46"/>
      <c r="QZL16" s="46"/>
      <c r="QZM16" s="46"/>
      <c r="QZN16" s="46"/>
      <c r="QZO16" s="46"/>
      <c r="QZP16" s="46"/>
      <c r="QZQ16" s="46"/>
      <c r="QZR16" s="46"/>
      <c r="QZS16" s="46"/>
      <c r="QZT16" s="46"/>
      <c r="QZU16" s="46"/>
      <c r="QZV16" s="46"/>
      <c r="QZW16" s="46"/>
      <c r="QZX16" s="46"/>
      <c r="QZY16" s="46"/>
      <c r="QZZ16" s="46"/>
      <c r="RAA16" s="46"/>
      <c r="RAB16" s="46"/>
      <c r="RAC16" s="46"/>
      <c r="RAD16" s="46"/>
      <c r="RAE16" s="46"/>
      <c r="RAF16" s="46"/>
      <c r="RAG16" s="46"/>
      <c r="RAH16" s="46"/>
      <c r="RAI16" s="46"/>
      <c r="RAJ16" s="46"/>
      <c r="RAK16" s="46"/>
      <c r="RAL16" s="46"/>
      <c r="RAM16" s="46"/>
      <c r="RAN16" s="46"/>
      <c r="RAO16" s="46"/>
      <c r="RAP16" s="46"/>
      <c r="RAQ16" s="46"/>
      <c r="RAR16" s="46"/>
      <c r="RAS16" s="46"/>
      <c r="RAT16" s="46"/>
      <c r="RAU16" s="46"/>
      <c r="RAV16" s="46"/>
      <c r="RAW16" s="46"/>
      <c r="RAX16" s="46"/>
      <c r="RAY16" s="46"/>
      <c r="RAZ16" s="46"/>
      <c r="RBA16" s="46"/>
      <c r="RBB16" s="46"/>
      <c r="RBC16" s="46"/>
      <c r="RBD16" s="46"/>
      <c r="RBE16" s="46"/>
      <c r="RBF16" s="46"/>
      <c r="RBG16" s="46"/>
      <c r="RBH16" s="46"/>
      <c r="RBI16" s="46"/>
      <c r="RBJ16" s="46"/>
      <c r="RBK16" s="46"/>
      <c r="RBL16" s="46"/>
      <c r="RBM16" s="46"/>
      <c r="RBN16" s="46"/>
      <c r="RBO16" s="46"/>
      <c r="RBP16" s="46"/>
      <c r="RBQ16" s="46"/>
      <c r="RBR16" s="46"/>
      <c r="RBS16" s="46"/>
      <c r="RBT16" s="46"/>
      <c r="RBU16" s="46"/>
      <c r="RBV16" s="46"/>
      <c r="RBW16" s="46"/>
      <c r="RBX16" s="46"/>
      <c r="RBY16" s="46"/>
      <c r="RBZ16" s="46"/>
      <c r="RCA16" s="46"/>
      <c r="RCB16" s="46"/>
      <c r="RCC16" s="46"/>
      <c r="RCD16" s="46"/>
      <c r="RCE16" s="46"/>
      <c r="RCF16" s="46"/>
      <c r="RCG16" s="46"/>
      <c r="RCH16" s="46"/>
      <c r="RCI16" s="46"/>
      <c r="RCJ16" s="46"/>
      <c r="RCK16" s="46"/>
      <c r="RCL16" s="46"/>
      <c r="RCM16" s="46"/>
      <c r="RCN16" s="46"/>
      <c r="RCO16" s="46"/>
      <c r="RCP16" s="46"/>
      <c r="RCQ16" s="46"/>
      <c r="RCR16" s="46"/>
      <c r="RCS16" s="46"/>
      <c r="RCT16" s="46"/>
      <c r="RCU16" s="46"/>
      <c r="RCV16" s="46"/>
      <c r="RCW16" s="46"/>
      <c r="RCX16" s="46"/>
      <c r="RCY16" s="46"/>
      <c r="RCZ16" s="46"/>
      <c r="RDA16" s="46"/>
      <c r="RDB16" s="46"/>
      <c r="RDC16" s="46"/>
      <c r="RDD16" s="46"/>
      <c r="RDE16" s="46"/>
      <c r="RDF16" s="46"/>
      <c r="RDG16" s="46"/>
      <c r="RDH16" s="46"/>
      <c r="RDI16" s="46"/>
      <c r="RDJ16" s="46"/>
      <c r="RDK16" s="46"/>
      <c r="RDL16" s="46"/>
      <c r="RDM16" s="46"/>
      <c r="RDN16" s="46"/>
      <c r="RDO16" s="46"/>
      <c r="RDP16" s="46"/>
      <c r="RDQ16" s="46"/>
      <c r="RDR16" s="46"/>
      <c r="RDS16" s="46"/>
      <c r="RDT16" s="46"/>
      <c r="RDU16" s="46"/>
      <c r="RDV16" s="46"/>
      <c r="RDW16" s="46"/>
      <c r="RDX16" s="46"/>
      <c r="RDY16" s="46"/>
      <c r="RDZ16" s="46"/>
      <c r="REA16" s="46"/>
      <c r="REB16" s="46"/>
      <c r="REC16" s="46"/>
      <c r="RED16" s="46"/>
      <c r="REE16" s="46"/>
      <c r="REF16" s="46"/>
      <c r="REG16" s="46"/>
      <c r="REH16" s="46"/>
      <c r="REI16" s="46"/>
      <c r="REJ16" s="46"/>
      <c r="REK16" s="46"/>
      <c r="REL16" s="46"/>
      <c r="REM16" s="46"/>
      <c r="REN16" s="46"/>
      <c r="REO16" s="46"/>
      <c r="REP16" s="46"/>
      <c r="REQ16" s="46"/>
      <c r="RER16" s="46"/>
      <c r="RES16" s="46"/>
      <c r="RET16" s="46"/>
      <c r="REU16" s="46"/>
      <c r="REV16" s="46"/>
      <c r="REW16" s="46"/>
      <c r="REX16" s="46"/>
      <c r="REY16" s="46"/>
      <c r="REZ16" s="46"/>
      <c r="RFA16" s="46"/>
      <c r="RFB16" s="46"/>
      <c r="RFC16" s="46"/>
      <c r="RFD16" s="46"/>
      <c r="RFE16" s="46"/>
      <c r="RFF16" s="46"/>
      <c r="RFG16" s="46"/>
      <c r="RFH16" s="46"/>
      <c r="RFI16" s="46"/>
      <c r="RFJ16" s="46"/>
      <c r="RFK16" s="46"/>
      <c r="RFL16" s="46"/>
      <c r="RFM16" s="46"/>
      <c r="RFN16" s="46"/>
      <c r="RFO16" s="46"/>
      <c r="RFP16" s="46"/>
      <c r="RFQ16" s="46"/>
      <c r="RFR16" s="46"/>
      <c r="RFS16" s="46"/>
      <c r="RFT16" s="46"/>
      <c r="RFU16" s="46"/>
      <c r="RFV16" s="46"/>
      <c r="RFW16" s="46"/>
      <c r="RFX16" s="46"/>
      <c r="RFY16" s="46"/>
      <c r="RFZ16" s="46"/>
      <c r="RGA16" s="46"/>
      <c r="RGB16" s="46"/>
      <c r="RGC16" s="46"/>
      <c r="RGD16" s="46"/>
      <c r="RGE16" s="46"/>
      <c r="RGF16" s="46"/>
      <c r="RGG16" s="46"/>
      <c r="RGH16" s="46"/>
      <c r="RGI16" s="46"/>
      <c r="RGJ16" s="46"/>
      <c r="RGK16" s="46"/>
      <c r="RGL16" s="46"/>
      <c r="RGM16" s="46"/>
      <c r="RGN16" s="46"/>
      <c r="RGO16" s="46"/>
      <c r="RGP16" s="46"/>
      <c r="RGQ16" s="46"/>
      <c r="RGR16" s="46"/>
      <c r="RGS16" s="46"/>
      <c r="RGT16" s="46"/>
      <c r="RGU16" s="46"/>
      <c r="RGV16" s="46"/>
      <c r="RGW16" s="46"/>
      <c r="RGX16" s="46"/>
      <c r="RGY16" s="46"/>
      <c r="RGZ16" s="46"/>
      <c r="RHA16" s="46"/>
      <c r="RHB16" s="46"/>
      <c r="RHC16" s="46"/>
      <c r="RHD16" s="46"/>
      <c r="RHE16" s="46"/>
      <c r="RHF16" s="46"/>
      <c r="RHG16" s="46"/>
      <c r="RHH16" s="46"/>
      <c r="RHI16" s="46"/>
      <c r="RHJ16" s="46"/>
      <c r="RHK16" s="46"/>
      <c r="RHL16" s="46"/>
      <c r="RHM16" s="46"/>
      <c r="RHN16" s="46"/>
      <c r="RHO16" s="46"/>
      <c r="RHP16" s="46"/>
      <c r="RHQ16" s="46"/>
      <c r="RHR16" s="46"/>
      <c r="RHS16" s="46"/>
      <c r="RHT16" s="46"/>
      <c r="RHU16" s="46"/>
      <c r="RHV16" s="46"/>
      <c r="RHW16" s="46"/>
      <c r="RHX16" s="46"/>
      <c r="RHY16" s="46"/>
      <c r="RHZ16" s="46"/>
      <c r="RIA16" s="46"/>
      <c r="RIB16" s="46"/>
      <c r="RIC16" s="46"/>
      <c r="RID16" s="46"/>
      <c r="RIE16" s="46"/>
      <c r="RIF16" s="46"/>
      <c r="RIG16" s="46"/>
      <c r="RIH16" s="46"/>
      <c r="RII16" s="46"/>
      <c r="RIJ16" s="46"/>
      <c r="RIK16" s="46"/>
      <c r="RIL16" s="46"/>
      <c r="RIM16" s="46"/>
      <c r="RIN16" s="46"/>
      <c r="RIO16" s="46"/>
      <c r="RIP16" s="46"/>
      <c r="RIQ16" s="46"/>
      <c r="RIR16" s="46"/>
      <c r="RIS16" s="46"/>
      <c r="RIT16" s="46"/>
      <c r="RIU16" s="46"/>
      <c r="RIV16" s="46"/>
      <c r="RIW16" s="46"/>
      <c r="RIX16" s="46"/>
      <c r="RIY16" s="46"/>
      <c r="RIZ16" s="46"/>
      <c r="RJA16" s="46"/>
      <c r="RJB16" s="46"/>
      <c r="RJC16" s="46"/>
      <c r="RJD16" s="46"/>
      <c r="RJE16" s="46"/>
      <c r="RJF16" s="46"/>
      <c r="RJG16" s="46"/>
      <c r="RJH16" s="46"/>
      <c r="RJI16" s="46"/>
      <c r="RJJ16" s="46"/>
      <c r="RJK16" s="46"/>
      <c r="RJL16" s="46"/>
      <c r="RJM16" s="46"/>
      <c r="RJN16" s="46"/>
      <c r="RJO16" s="46"/>
      <c r="RJP16" s="46"/>
      <c r="RJQ16" s="46"/>
      <c r="RJR16" s="46"/>
      <c r="RJS16" s="46"/>
      <c r="RJT16" s="46"/>
      <c r="RJU16" s="46"/>
      <c r="RJV16" s="46"/>
      <c r="RJW16" s="46"/>
      <c r="RJX16" s="46"/>
      <c r="RJY16" s="46"/>
      <c r="RJZ16" s="46"/>
      <c r="RKA16" s="46"/>
      <c r="RKB16" s="46"/>
      <c r="RKC16" s="46"/>
      <c r="RKD16" s="46"/>
      <c r="RKE16" s="46"/>
      <c r="RKF16" s="46"/>
      <c r="RKG16" s="46"/>
      <c r="RKH16" s="46"/>
      <c r="RKI16" s="46"/>
      <c r="RKJ16" s="46"/>
      <c r="RKK16" s="46"/>
      <c r="RKL16" s="46"/>
      <c r="RKM16" s="46"/>
      <c r="RKN16" s="46"/>
      <c r="RKO16" s="46"/>
      <c r="RKP16" s="46"/>
      <c r="RKQ16" s="46"/>
      <c r="RKR16" s="46"/>
      <c r="RKS16" s="46"/>
      <c r="RKT16" s="46"/>
      <c r="RKU16" s="46"/>
      <c r="RKV16" s="46"/>
      <c r="RKW16" s="46"/>
      <c r="RKX16" s="46"/>
      <c r="RKY16" s="46"/>
      <c r="RKZ16" s="46"/>
      <c r="RLA16" s="46"/>
      <c r="RLB16" s="46"/>
      <c r="RLC16" s="46"/>
      <c r="RLD16" s="46"/>
      <c r="RLE16" s="46"/>
      <c r="RLF16" s="46"/>
      <c r="RLG16" s="46"/>
      <c r="RLH16" s="46"/>
      <c r="RLI16" s="46"/>
      <c r="RLJ16" s="46"/>
      <c r="RLK16" s="46"/>
      <c r="RLL16" s="46"/>
      <c r="RLM16" s="46"/>
      <c r="RLN16" s="46"/>
      <c r="RLO16" s="46"/>
      <c r="RLP16" s="46"/>
      <c r="RLQ16" s="46"/>
      <c r="RLR16" s="46"/>
      <c r="RLS16" s="46"/>
      <c r="RLT16" s="46"/>
      <c r="RLU16" s="46"/>
      <c r="RLV16" s="46"/>
      <c r="RLW16" s="46"/>
      <c r="RLX16" s="46"/>
      <c r="RLY16" s="46"/>
      <c r="RLZ16" s="46"/>
      <c r="RMA16" s="46"/>
      <c r="RMB16" s="46"/>
      <c r="RMC16" s="46"/>
      <c r="RMD16" s="46"/>
      <c r="RME16" s="46"/>
      <c r="RMF16" s="46"/>
      <c r="RMG16" s="46"/>
      <c r="RMH16" s="46"/>
      <c r="RMI16" s="46"/>
      <c r="RMJ16" s="46"/>
      <c r="RMK16" s="46"/>
      <c r="RML16" s="46"/>
      <c r="RMM16" s="46"/>
      <c r="RMN16" s="46"/>
      <c r="RMO16" s="46"/>
      <c r="RMP16" s="46"/>
      <c r="RMQ16" s="46"/>
      <c r="RMR16" s="46"/>
      <c r="RMS16" s="46"/>
      <c r="RMT16" s="46"/>
      <c r="RMU16" s="46"/>
      <c r="RMV16" s="46"/>
      <c r="RMW16" s="46"/>
      <c r="RMX16" s="46"/>
      <c r="RMY16" s="46"/>
      <c r="RMZ16" s="46"/>
      <c r="RNA16" s="46"/>
      <c r="RNB16" s="46"/>
      <c r="RNC16" s="46"/>
      <c r="RND16" s="46"/>
      <c r="RNE16" s="46"/>
      <c r="RNF16" s="46"/>
      <c r="RNG16" s="46"/>
      <c r="RNH16" s="46"/>
      <c r="RNI16" s="46"/>
      <c r="RNJ16" s="46"/>
      <c r="RNK16" s="46"/>
      <c r="RNL16" s="46"/>
      <c r="RNM16" s="46"/>
      <c r="RNN16" s="46"/>
      <c r="RNO16" s="46"/>
      <c r="RNP16" s="46"/>
      <c r="RNQ16" s="46"/>
      <c r="RNR16" s="46"/>
      <c r="RNS16" s="46"/>
      <c r="RNT16" s="46"/>
      <c r="RNU16" s="46"/>
      <c r="RNV16" s="46"/>
      <c r="RNW16" s="46"/>
      <c r="RNX16" s="46"/>
      <c r="RNY16" s="46"/>
      <c r="RNZ16" s="46"/>
      <c r="ROA16" s="46"/>
      <c r="ROB16" s="46"/>
      <c r="ROC16" s="46"/>
      <c r="ROD16" s="46"/>
      <c r="ROE16" s="46"/>
      <c r="ROF16" s="46"/>
      <c r="ROG16" s="46"/>
      <c r="ROH16" s="46"/>
      <c r="ROI16" s="46"/>
      <c r="ROJ16" s="46"/>
      <c r="ROK16" s="46"/>
      <c r="ROL16" s="46"/>
      <c r="ROM16" s="46"/>
      <c r="RON16" s="46"/>
      <c r="ROO16" s="46"/>
      <c r="ROP16" s="46"/>
      <c r="ROQ16" s="46"/>
      <c r="ROR16" s="46"/>
      <c r="ROS16" s="46"/>
      <c r="ROT16" s="46"/>
      <c r="ROU16" s="46"/>
      <c r="ROV16" s="46"/>
      <c r="ROW16" s="46"/>
      <c r="ROX16" s="46"/>
      <c r="ROY16" s="46"/>
      <c r="ROZ16" s="46"/>
      <c r="RPA16" s="46"/>
      <c r="RPB16" s="46"/>
      <c r="RPC16" s="46"/>
      <c r="RPD16" s="46"/>
      <c r="RPE16" s="46"/>
      <c r="RPF16" s="46"/>
      <c r="RPG16" s="46"/>
      <c r="RPH16" s="46"/>
      <c r="RPI16" s="46"/>
      <c r="RPJ16" s="46"/>
      <c r="RPK16" s="46"/>
      <c r="RPL16" s="46"/>
      <c r="RPM16" s="46"/>
      <c r="RPN16" s="46"/>
      <c r="RPO16" s="46"/>
      <c r="RPP16" s="46"/>
      <c r="RPQ16" s="46"/>
      <c r="RPR16" s="46"/>
      <c r="RPS16" s="46"/>
      <c r="RPT16" s="46"/>
      <c r="RPU16" s="46"/>
      <c r="RPV16" s="46"/>
      <c r="RPW16" s="46"/>
      <c r="RPX16" s="46"/>
      <c r="RPY16" s="46"/>
      <c r="RPZ16" s="46"/>
      <c r="RQA16" s="46"/>
      <c r="RQB16" s="46"/>
      <c r="RQC16" s="46"/>
      <c r="RQD16" s="46"/>
      <c r="RQE16" s="46"/>
      <c r="RQF16" s="46"/>
      <c r="RQG16" s="46"/>
      <c r="RQH16" s="46"/>
      <c r="RQI16" s="46"/>
      <c r="RQJ16" s="46"/>
      <c r="RQK16" s="46"/>
      <c r="RQL16" s="46"/>
      <c r="RQM16" s="46"/>
      <c r="RQN16" s="46"/>
      <c r="RQO16" s="46"/>
      <c r="RQP16" s="46"/>
      <c r="RQQ16" s="46"/>
      <c r="RQR16" s="46"/>
      <c r="RQS16" s="46"/>
      <c r="RQT16" s="46"/>
      <c r="RQU16" s="46"/>
      <c r="RQV16" s="46"/>
      <c r="RQW16" s="46"/>
      <c r="RQX16" s="46"/>
      <c r="RQY16" s="46"/>
      <c r="RQZ16" s="46"/>
      <c r="RRA16" s="46"/>
      <c r="RRB16" s="46"/>
      <c r="RRC16" s="46"/>
      <c r="RRD16" s="46"/>
      <c r="RRE16" s="46"/>
      <c r="RRF16" s="46"/>
      <c r="RRG16" s="46"/>
      <c r="RRH16" s="46"/>
      <c r="RRI16" s="46"/>
      <c r="RRJ16" s="46"/>
      <c r="RRK16" s="46"/>
      <c r="RRL16" s="46"/>
      <c r="RRM16" s="46"/>
      <c r="RRN16" s="46"/>
      <c r="RRO16" s="46"/>
      <c r="RRP16" s="46"/>
      <c r="RRQ16" s="46"/>
      <c r="RRR16" s="46"/>
      <c r="RRS16" s="46"/>
      <c r="RRT16" s="46"/>
      <c r="RRU16" s="46"/>
      <c r="RRV16" s="46"/>
      <c r="RRW16" s="46"/>
      <c r="RRX16" s="46"/>
      <c r="RRY16" s="46"/>
      <c r="RRZ16" s="46"/>
      <c r="RSA16" s="46"/>
      <c r="RSB16" s="46"/>
      <c r="RSC16" s="46"/>
      <c r="RSD16" s="46"/>
      <c r="RSE16" s="46"/>
      <c r="RSF16" s="46"/>
      <c r="RSG16" s="46"/>
      <c r="RSH16" s="46"/>
      <c r="RSI16" s="46"/>
      <c r="RSJ16" s="46"/>
      <c r="RSK16" s="46"/>
      <c r="RSL16" s="46"/>
      <c r="RSM16" s="46"/>
      <c r="RSN16" s="46"/>
      <c r="RSO16" s="46"/>
      <c r="RSP16" s="46"/>
      <c r="RSQ16" s="46"/>
      <c r="RSR16" s="46"/>
      <c r="RSS16" s="46"/>
      <c r="RST16" s="46"/>
      <c r="RSU16" s="46"/>
      <c r="RSV16" s="46"/>
      <c r="RSW16" s="46"/>
      <c r="RSX16" s="46"/>
      <c r="RSY16" s="46"/>
      <c r="RSZ16" s="46"/>
      <c r="RTA16" s="46"/>
      <c r="RTB16" s="46"/>
      <c r="RTC16" s="46"/>
      <c r="RTD16" s="46"/>
      <c r="RTE16" s="46"/>
      <c r="RTF16" s="46"/>
      <c r="RTG16" s="46"/>
      <c r="RTH16" s="46"/>
      <c r="RTI16" s="46"/>
      <c r="RTJ16" s="46"/>
      <c r="RTK16" s="46"/>
      <c r="RTL16" s="46"/>
      <c r="RTM16" s="46"/>
      <c r="RTN16" s="46"/>
      <c r="RTO16" s="46"/>
      <c r="RTP16" s="46"/>
      <c r="RTQ16" s="46"/>
      <c r="RTR16" s="46"/>
      <c r="RTS16" s="46"/>
      <c r="RTT16" s="46"/>
      <c r="RTU16" s="46"/>
      <c r="RTV16" s="46"/>
      <c r="RTW16" s="46"/>
      <c r="RTX16" s="46"/>
      <c r="RTY16" s="46"/>
      <c r="RTZ16" s="46"/>
      <c r="RUA16" s="46"/>
      <c r="RUB16" s="46"/>
      <c r="RUC16" s="46"/>
      <c r="RUD16" s="46"/>
      <c r="RUE16" s="46"/>
      <c r="RUF16" s="46"/>
      <c r="RUG16" s="46"/>
      <c r="RUH16" s="46"/>
      <c r="RUI16" s="46"/>
      <c r="RUJ16" s="46"/>
      <c r="RUK16" s="46"/>
      <c r="RUL16" s="46"/>
      <c r="RUM16" s="46"/>
      <c r="RUN16" s="46"/>
      <c r="RUO16" s="46"/>
      <c r="RUP16" s="46"/>
      <c r="RUQ16" s="46"/>
      <c r="RUR16" s="46"/>
      <c r="RUS16" s="46"/>
      <c r="RUT16" s="46"/>
      <c r="RUU16" s="46"/>
      <c r="RUV16" s="46"/>
      <c r="RUW16" s="46"/>
      <c r="RUX16" s="46"/>
      <c r="RUY16" s="46"/>
      <c r="RUZ16" s="46"/>
      <c r="RVA16" s="46"/>
      <c r="RVB16" s="46"/>
      <c r="RVC16" s="46"/>
      <c r="RVD16" s="46"/>
      <c r="RVE16" s="46"/>
      <c r="RVF16" s="46"/>
      <c r="RVG16" s="46"/>
      <c r="RVH16" s="46"/>
      <c r="RVI16" s="46"/>
      <c r="RVJ16" s="46"/>
      <c r="RVK16" s="46"/>
      <c r="RVL16" s="46"/>
      <c r="RVM16" s="46"/>
      <c r="RVN16" s="46"/>
      <c r="RVO16" s="46"/>
      <c r="RVP16" s="46"/>
      <c r="RVQ16" s="46"/>
      <c r="RVR16" s="46"/>
      <c r="RVS16" s="46"/>
      <c r="RVT16" s="46"/>
      <c r="RVU16" s="46"/>
      <c r="RVV16" s="46"/>
      <c r="RVW16" s="46"/>
      <c r="RVX16" s="46"/>
      <c r="RVY16" s="46"/>
      <c r="RVZ16" s="46"/>
      <c r="RWA16" s="46"/>
      <c r="RWB16" s="46"/>
      <c r="RWC16" s="46"/>
      <c r="RWD16" s="46"/>
      <c r="RWE16" s="46"/>
      <c r="RWF16" s="46"/>
      <c r="RWG16" s="46"/>
      <c r="RWH16" s="46"/>
      <c r="RWI16" s="46"/>
      <c r="RWJ16" s="46"/>
      <c r="RWK16" s="46"/>
      <c r="RWL16" s="46"/>
      <c r="RWM16" s="46"/>
      <c r="RWN16" s="46"/>
      <c r="RWO16" s="46"/>
      <c r="RWP16" s="46"/>
      <c r="RWQ16" s="46"/>
      <c r="RWR16" s="46"/>
      <c r="RWS16" s="46"/>
      <c r="RWT16" s="46"/>
      <c r="RWU16" s="46"/>
      <c r="RWV16" s="46"/>
      <c r="RWW16" s="46"/>
      <c r="RWX16" s="46"/>
      <c r="RWY16" s="46"/>
      <c r="RWZ16" s="46"/>
      <c r="RXA16" s="46"/>
      <c r="RXB16" s="46"/>
      <c r="RXC16" s="46"/>
      <c r="RXD16" s="46"/>
      <c r="RXE16" s="46"/>
      <c r="RXF16" s="46"/>
      <c r="RXG16" s="46"/>
      <c r="RXH16" s="46"/>
      <c r="RXI16" s="46"/>
      <c r="RXJ16" s="46"/>
      <c r="RXK16" s="46"/>
      <c r="RXL16" s="46"/>
      <c r="RXM16" s="46"/>
      <c r="RXN16" s="46"/>
      <c r="RXO16" s="46"/>
      <c r="RXP16" s="46"/>
      <c r="RXQ16" s="46"/>
      <c r="RXR16" s="46"/>
      <c r="RXS16" s="46"/>
      <c r="RXT16" s="46"/>
      <c r="RXU16" s="46"/>
      <c r="RXV16" s="46"/>
      <c r="RXW16" s="46"/>
      <c r="RXX16" s="46"/>
      <c r="RXY16" s="46"/>
      <c r="RXZ16" s="46"/>
      <c r="RYA16" s="46"/>
      <c r="RYB16" s="46"/>
      <c r="RYC16" s="46"/>
      <c r="RYD16" s="46"/>
      <c r="RYE16" s="46"/>
      <c r="RYF16" s="46"/>
      <c r="RYG16" s="46"/>
      <c r="RYH16" s="46"/>
      <c r="RYI16" s="46"/>
      <c r="RYJ16" s="46"/>
      <c r="RYK16" s="46"/>
      <c r="RYL16" s="46"/>
      <c r="RYM16" s="46"/>
      <c r="RYN16" s="46"/>
      <c r="RYO16" s="46"/>
      <c r="RYP16" s="46"/>
      <c r="RYQ16" s="46"/>
      <c r="RYR16" s="46"/>
      <c r="RYS16" s="46"/>
      <c r="RYT16" s="46"/>
      <c r="RYU16" s="46"/>
      <c r="RYV16" s="46"/>
      <c r="RYW16" s="46"/>
      <c r="RYX16" s="46"/>
      <c r="RYY16" s="46"/>
      <c r="RYZ16" s="46"/>
      <c r="RZA16" s="46"/>
      <c r="RZB16" s="46"/>
      <c r="RZC16" s="46"/>
      <c r="RZD16" s="46"/>
      <c r="RZE16" s="46"/>
      <c r="RZF16" s="46"/>
      <c r="RZG16" s="46"/>
      <c r="RZH16" s="46"/>
      <c r="RZI16" s="46"/>
      <c r="RZJ16" s="46"/>
      <c r="RZK16" s="46"/>
      <c r="RZL16" s="46"/>
      <c r="RZM16" s="46"/>
      <c r="RZN16" s="46"/>
      <c r="RZO16" s="46"/>
      <c r="RZP16" s="46"/>
      <c r="RZQ16" s="46"/>
      <c r="RZR16" s="46"/>
      <c r="RZS16" s="46"/>
      <c r="RZT16" s="46"/>
      <c r="RZU16" s="46"/>
      <c r="RZV16" s="46"/>
      <c r="RZW16" s="46"/>
      <c r="RZX16" s="46"/>
      <c r="RZY16" s="46"/>
      <c r="RZZ16" s="46"/>
      <c r="SAA16" s="46"/>
      <c r="SAB16" s="46"/>
      <c r="SAC16" s="46"/>
      <c r="SAD16" s="46"/>
      <c r="SAE16" s="46"/>
      <c r="SAF16" s="46"/>
      <c r="SAG16" s="46"/>
      <c r="SAH16" s="46"/>
      <c r="SAI16" s="46"/>
      <c r="SAJ16" s="46"/>
      <c r="SAK16" s="46"/>
      <c r="SAL16" s="46"/>
      <c r="SAM16" s="46"/>
      <c r="SAN16" s="46"/>
      <c r="SAO16" s="46"/>
      <c r="SAP16" s="46"/>
      <c r="SAQ16" s="46"/>
      <c r="SAR16" s="46"/>
      <c r="SAS16" s="46"/>
      <c r="SAT16" s="46"/>
      <c r="SAU16" s="46"/>
      <c r="SAV16" s="46"/>
      <c r="SAW16" s="46"/>
      <c r="SAX16" s="46"/>
      <c r="SAY16" s="46"/>
      <c r="SAZ16" s="46"/>
      <c r="SBA16" s="46"/>
      <c r="SBB16" s="46"/>
      <c r="SBC16" s="46"/>
      <c r="SBD16" s="46"/>
      <c r="SBE16" s="46"/>
      <c r="SBF16" s="46"/>
      <c r="SBG16" s="46"/>
      <c r="SBH16" s="46"/>
      <c r="SBI16" s="46"/>
      <c r="SBJ16" s="46"/>
      <c r="SBK16" s="46"/>
      <c r="SBL16" s="46"/>
      <c r="SBM16" s="46"/>
      <c r="SBN16" s="46"/>
      <c r="SBO16" s="46"/>
      <c r="SBP16" s="46"/>
      <c r="SBQ16" s="46"/>
      <c r="SBR16" s="46"/>
      <c r="SBS16" s="46"/>
      <c r="SBT16" s="46"/>
      <c r="SBU16" s="46"/>
      <c r="SBV16" s="46"/>
      <c r="SBW16" s="46"/>
      <c r="SBX16" s="46"/>
      <c r="SBY16" s="46"/>
      <c r="SBZ16" s="46"/>
      <c r="SCA16" s="46"/>
      <c r="SCB16" s="46"/>
      <c r="SCC16" s="46"/>
      <c r="SCD16" s="46"/>
      <c r="SCE16" s="46"/>
      <c r="SCF16" s="46"/>
      <c r="SCG16" s="46"/>
      <c r="SCH16" s="46"/>
      <c r="SCI16" s="46"/>
      <c r="SCJ16" s="46"/>
      <c r="SCK16" s="46"/>
      <c r="SCL16" s="46"/>
      <c r="SCM16" s="46"/>
      <c r="SCN16" s="46"/>
      <c r="SCO16" s="46"/>
      <c r="SCP16" s="46"/>
      <c r="SCQ16" s="46"/>
      <c r="SCR16" s="46"/>
      <c r="SCS16" s="46"/>
      <c r="SCT16" s="46"/>
      <c r="SCU16" s="46"/>
      <c r="SCV16" s="46"/>
      <c r="SCW16" s="46"/>
      <c r="SCX16" s="46"/>
      <c r="SCY16" s="46"/>
      <c r="SCZ16" s="46"/>
      <c r="SDA16" s="46"/>
      <c r="SDB16" s="46"/>
      <c r="SDC16" s="46"/>
      <c r="SDD16" s="46"/>
      <c r="SDE16" s="46"/>
      <c r="SDF16" s="46"/>
      <c r="SDG16" s="46"/>
      <c r="SDH16" s="46"/>
      <c r="SDI16" s="46"/>
      <c r="SDJ16" s="46"/>
      <c r="SDK16" s="46"/>
      <c r="SDL16" s="46"/>
      <c r="SDM16" s="46"/>
      <c r="SDN16" s="46"/>
      <c r="SDO16" s="46"/>
      <c r="SDP16" s="46"/>
      <c r="SDQ16" s="46"/>
      <c r="SDR16" s="46"/>
      <c r="SDS16" s="46"/>
      <c r="SDT16" s="46"/>
      <c r="SDU16" s="46"/>
      <c r="SDV16" s="46"/>
      <c r="SDW16" s="46"/>
      <c r="SDX16" s="46"/>
      <c r="SDY16" s="46"/>
      <c r="SDZ16" s="46"/>
      <c r="SEA16" s="46"/>
      <c r="SEB16" s="46"/>
      <c r="SEC16" s="46"/>
      <c r="SED16" s="46"/>
      <c r="SEE16" s="46"/>
      <c r="SEF16" s="46"/>
      <c r="SEG16" s="46"/>
      <c r="SEH16" s="46"/>
      <c r="SEI16" s="46"/>
      <c r="SEJ16" s="46"/>
      <c r="SEK16" s="46"/>
      <c r="SEL16" s="46"/>
      <c r="SEM16" s="46"/>
      <c r="SEN16" s="46"/>
      <c r="SEO16" s="46"/>
      <c r="SEP16" s="46"/>
      <c r="SEQ16" s="46"/>
      <c r="SER16" s="46"/>
      <c r="SES16" s="46"/>
      <c r="SET16" s="46"/>
      <c r="SEU16" s="46"/>
      <c r="SEV16" s="46"/>
      <c r="SEW16" s="46"/>
      <c r="SEX16" s="46"/>
      <c r="SEY16" s="46"/>
      <c r="SEZ16" s="46"/>
      <c r="SFA16" s="46"/>
      <c r="SFB16" s="46"/>
      <c r="SFC16" s="46"/>
      <c r="SFD16" s="46"/>
      <c r="SFE16" s="46"/>
      <c r="SFF16" s="46"/>
      <c r="SFG16" s="46"/>
      <c r="SFH16" s="46"/>
      <c r="SFI16" s="46"/>
      <c r="SFJ16" s="46"/>
      <c r="SFK16" s="46"/>
      <c r="SFL16" s="46"/>
      <c r="SFM16" s="46"/>
      <c r="SFN16" s="46"/>
      <c r="SFO16" s="46"/>
      <c r="SFP16" s="46"/>
      <c r="SFQ16" s="46"/>
      <c r="SFR16" s="46"/>
      <c r="SFS16" s="46"/>
      <c r="SFT16" s="46"/>
      <c r="SFU16" s="46"/>
      <c r="SFV16" s="46"/>
      <c r="SFW16" s="46"/>
      <c r="SFX16" s="46"/>
      <c r="SFY16" s="46"/>
      <c r="SFZ16" s="46"/>
      <c r="SGA16" s="46"/>
      <c r="SGB16" s="46"/>
      <c r="SGC16" s="46"/>
      <c r="SGD16" s="46"/>
      <c r="SGE16" s="46"/>
      <c r="SGF16" s="46"/>
      <c r="SGG16" s="46"/>
      <c r="SGH16" s="46"/>
      <c r="SGI16" s="46"/>
      <c r="SGJ16" s="46"/>
      <c r="SGK16" s="46"/>
      <c r="SGL16" s="46"/>
      <c r="SGM16" s="46"/>
      <c r="SGN16" s="46"/>
      <c r="SGO16" s="46"/>
      <c r="SGP16" s="46"/>
      <c r="SGQ16" s="46"/>
      <c r="SGR16" s="46"/>
      <c r="SGS16" s="46"/>
      <c r="SGT16" s="46"/>
      <c r="SGU16" s="46"/>
      <c r="SGV16" s="46"/>
      <c r="SGW16" s="46"/>
      <c r="SGX16" s="46"/>
      <c r="SGY16" s="46"/>
      <c r="SGZ16" s="46"/>
      <c r="SHA16" s="46"/>
      <c r="SHB16" s="46"/>
      <c r="SHC16" s="46"/>
      <c r="SHD16" s="46"/>
      <c r="SHE16" s="46"/>
      <c r="SHF16" s="46"/>
      <c r="SHG16" s="46"/>
      <c r="SHH16" s="46"/>
      <c r="SHI16" s="46"/>
      <c r="SHJ16" s="46"/>
      <c r="SHK16" s="46"/>
      <c r="SHL16" s="46"/>
      <c r="SHM16" s="46"/>
      <c r="SHN16" s="46"/>
      <c r="SHO16" s="46"/>
      <c r="SHP16" s="46"/>
      <c r="SHQ16" s="46"/>
      <c r="SHR16" s="46"/>
      <c r="SHS16" s="46"/>
      <c r="SHT16" s="46"/>
      <c r="SHU16" s="46"/>
      <c r="SHV16" s="46"/>
      <c r="SHW16" s="46"/>
      <c r="SHX16" s="46"/>
      <c r="SHY16" s="46"/>
      <c r="SHZ16" s="46"/>
      <c r="SIA16" s="46"/>
      <c r="SIB16" s="46"/>
      <c r="SIC16" s="46"/>
      <c r="SID16" s="46"/>
      <c r="SIE16" s="46"/>
      <c r="SIF16" s="46"/>
      <c r="SIG16" s="46"/>
      <c r="SIH16" s="46"/>
      <c r="SII16" s="46"/>
      <c r="SIJ16" s="46"/>
      <c r="SIK16" s="46"/>
      <c r="SIL16" s="46"/>
      <c r="SIM16" s="46"/>
      <c r="SIN16" s="46"/>
      <c r="SIO16" s="46"/>
      <c r="SIP16" s="46"/>
      <c r="SIQ16" s="46"/>
      <c r="SIR16" s="46"/>
      <c r="SIS16" s="46"/>
      <c r="SIT16" s="46"/>
      <c r="SIU16" s="46"/>
      <c r="SIV16" s="46"/>
      <c r="SIW16" s="46"/>
      <c r="SIX16" s="46"/>
      <c r="SIY16" s="46"/>
      <c r="SIZ16" s="46"/>
      <c r="SJA16" s="46"/>
      <c r="SJB16" s="46"/>
      <c r="SJC16" s="46"/>
      <c r="SJD16" s="46"/>
      <c r="SJE16" s="46"/>
      <c r="SJF16" s="46"/>
      <c r="SJG16" s="46"/>
      <c r="SJH16" s="46"/>
      <c r="SJI16" s="46"/>
      <c r="SJJ16" s="46"/>
      <c r="SJK16" s="46"/>
      <c r="SJL16" s="46"/>
      <c r="SJM16" s="46"/>
      <c r="SJN16" s="46"/>
      <c r="SJO16" s="46"/>
      <c r="SJP16" s="46"/>
      <c r="SJQ16" s="46"/>
      <c r="SJR16" s="46"/>
      <c r="SJS16" s="46"/>
      <c r="SJT16" s="46"/>
      <c r="SJU16" s="46"/>
      <c r="SJV16" s="46"/>
      <c r="SJW16" s="46"/>
      <c r="SJX16" s="46"/>
      <c r="SJY16" s="46"/>
      <c r="SJZ16" s="46"/>
      <c r="SKA16" s="46"/>
      <c r="SKB16" s="46"/>
      <c r="SKC16" s="46"/>
      <c r="SKD16" s="46"/>
      <c r="SKE16" s="46"/>
      <c r="SKF16" s="46"/>
      <c r="SKG16" s="46"/>
      <c r="SKH16" s="46"/>
      <c r="SKI16" s="46"/>
      <c r="SKJ16" s="46"/>
      <c r="SKK16" s="46"/>
      <c r="SKL16" s="46"/>
      <c r="SKM16" s="46"/>
      <c r="SKN16" s="46"/>
      <c r="SKO16" s="46"/>
      <c r="SKP16" s="46"/>
      <c r="SKQ16" s="46"/>
      <c r="SKR16" s="46"/>
      <c r="SKS16" s="46"/>
      <c r="SKT16" s="46"/>
      <c r="SKU16" s="46"/>
      <c r="SKV16" s="46"/>
      <c r="SKW16" s="46"/>
      <c r="SKX16" s="46"/>
      <c r="SKY16" s="46"/>
      <c r="SKZ16" s="46"/>
      <c r="SLA16" s="46"/>
      <c r="SLB16" s="46"/>
      <c r="SLC16" s="46"/>
      <c r="SLD16" s="46"/>
      <c r="SLE16" s="46"/>
      <c r="SLF16" s="46"/>
      <c r="SLG16" s="46"/>
      <c r="SLH16" s="46"/>
      <c r="SLI16" s="46"/>
      <c r="SLJ16" s="46"/>
      <c r="SLK16" s="46"/>
      <c r="SLL16" s="46"/>
      <c r="SLM16" s="46"/>
      <c r="SLN16" s="46"/>
      <c r="SLO16" s="46"/>
      <c r="SLP16" s="46"/>
      <c r="SLQ16" s="46"/>
      <c r="SLR16" s="46"/>
      <c r="SLS16" s="46"/>
      <c r="SLT16" s="46"/>
      <c r="SLU16" s="46"/>
      <c r="SLV16" s="46"/>
      <c r="SLW16" s="46"/>
      <c r="SLX16" s="46"/>
      <c r="SLY16" s="46"/>
      <c r="SLZ16" s="46"/>
      <c r="SMA16" s="46"/>
      <c r="SMB16" s="46"/>
      <c r="SMC16" s="46"/>
      <c r="SMD16" s="46"/>
      <c r="SME16" s="46"/>
      <c r="SMF16" s="46"/>
      <c r="SMG16" s="46"/>
      <c r="SMH16" s="46"/>
      <c r="SMI16" s="46"/>
      <c r="SMJ16" s="46"/>
      <c r="SMK16" s="46"/>
      <c r="SML16" s="46"/>
      <c r="SMM16" s="46"/>
      <c r="SMN16" s="46"/>
      <c r="SMO16" s="46"/>
      <c r="SMP16" s="46"/>
      <c r="SMQ16" s="46"/>
      <c r="SMR16" s="46"/>
      <c r="SMS16" s="46"/>
      <c r="SMT16" s="46"/>
      <c r="SMU16" s="46"/>
      <c r="SMV16" s="46"/>
      <c r="SMW16" s="46"/>
      <c r="SMX16" s="46"/>
      <c r="SMY16" s="46"/>
      <c r="SMZ16" s="46"/>
      <c r="SNA16" s="46"/>
      <c r="SNB16" s="46"/>
      <c r="SNC16" s="46"/>
      <c r="SND16" s="46"/>
      <c r="SNE16" s="46"/>
      <c r="SNF16" s="46"/>
      <c r="SNG16" s="46"/>
      <c r="SNH16" s="46"/>
      <c r="SNI16" s="46"/>
      <c r="SNJ16" s="46"/>
      <c r="SNK16" s="46"/>
      <c r="SNL16" s="46"/>
      <c r="SNM16" s="46"/>
      <c r="SNN16" s="46"/>
      <c r="SNO16" s="46"/>
      <c r="SNP16" s="46"/>
      <c r="SNQ16" s="46"/>
      <c r="SNR16" s="46"/>
      <c r="SNS16" s="46"/>
      <c r="SNT16" s="46"/>
      <c r="SNU16" s="46"/>
      <c r="SNV16" s="46"/>
      <c r="SNW16" s="46"/>
      <c r="SNX16" s="46"/>
      <c r="SNY16" s="46"/>
      <c r="SNZ16" s="46"/>
      <c r="SOA16" s="46"/>
      <c r="SOB16" s="46"/>
      <c r="SOC16" s="46"/>
      <c r="SOD16" s="46"/>
      <c r="SOE16" s="46"/>
      <c r="SOF16" s="46"/>
      <c r="SOG16" s="46"/>
      <c r="SOH16" s="46"/>
      <c r="SOI16" s="46"/>
      <c r="SOJ16" s="46"/>
      <c r="SOK16" s="46"/>
      <c r="SOL16" s="46"/>
      <c r="SOM16" s="46"/>
      <c r="SON16" s="46"/>
      <c r="SOO16" s="46"/>
      <c r="SOP16" s="46"/>
      <c r="SOQ16" s="46"/>
      <c r="SOR16" s="46"/>
      <c r="SOS16" s="46"/>
      <c r="SOT16" s="46"/>
      <c r="SOU16" s="46"/>
      <c r="SOV16" s="46"/>
      <c r="SOW16" s="46"/>
      <c r="SOX16" s="46"/>
      <c r="SOY16" s="46"/>
      <c r="SOZ16" s="46"/>
      <c r="SPA16" s="46"/>
      <c r="SPB16" s="46"/>
      <c r="SPC16" s="46"/>
      <c r="SPD16" s="46"/>
      <c r="SPE16" s="46"/>
      <c r="SPF16" s="46"/>
      <c r="SPG16" s="46"/>
      <c r="SPH16" s="46"/>
      <c r="SPI16" s="46"/>
      <c r="SPJ16" s="46"/>
      <c r="SPK16" s="46"/>
      <c r="SPL16" s="46"/>
      <c r="SPM16" s="46"/>
      <c r="SPN16" s="46"/>
      <c r="SPO16" s="46"/>
      <c r="SPP16" s="46"/>
      <c r="SPQ16" s="46"/>
      <c r="SPR16" s="46"/>
      <c r="SPS16" s="46"/>
      <c r="SPT16" s="46"/>
      <c r="SPU16" s="46"/>
      <c r="SPV16" s="46"/>
      <c r="SPW16" s="46"/>
      <c r="SPX16" s="46"/>
      <c r="SPY16" s="46"/>
      <c r="SPZ16" s="46"/>
      <c r="SQA16" s="46"/>
      <c r="SQB16" s="46"/>
      <c r="SQC16" s="46"/>
      <c r="SQD16" s="46"/>
      <c r="SQE16" s="46"/>
      <c r="SQF16" s="46"/>
      <c r="SQG16" s="46"/>
      <c r="SQH16" s="46"/>
      <c r="SQI16" s="46"/>
      <c r="SQJ16" s="46"/>
      <c r="SQK16" s="46"/>
      <c r="SQL16" s="46"/>
      <c r="SQM16" s="46"/>
      <c r="SQN16" s="46"/>
      <c r="SQO16" s="46"/>
      <c r="SQP16" s="46"/>
      <c r="SQQ16" s="46"/>
      <c r="SQR16" s="46"/>
      <c r="SQS16" s="46"/>
      <c r="SQT16" s="46"/>
      <c r="SQU16" s="46"/>
      <c r="SQV16" s="46"/>
      <c r="SQW16" s="46"/>
      <c r="SQX16" s="46"/>
      <c r="SQY16" s="46"/>
      <c r="SQZ16" s="46"/>
      <c r="SRA16" s="46"/>
      <c r="SRB16" s="46"/>
      <c r="SRC16" s="46"/>
      <c r="SRD16" s="46"/>
      <c r="SRE16" s="46"/>
      <c r="SRF16" s="46"/>
      <c r="SRG16" s="46"/>
      <c r="SRH16" s="46"/>
      <c r="SRI16" s="46"/>
      <c r="SRJ16" s="46"/>
      <c r="SRK16" s="46"/>
      <c r="SRL16" s="46"/>
      <c r="SRM16" s="46"/>
      <c r="SRN16" s="46"/>
      <c r="SRO16" s="46"/>
      <c r="SRP16" s="46"/>
      <c r="SRQ16" s="46"/>
      <c r="SRR16" s="46"/>
      <c r="SRS16" s="46"/>
      <c r="SRT16" s="46"/>
      <c r="SRU16" s="46"/>
      <c r="SRV16" s="46"/>
      <c r="SRW16" s="46"/>
      <c r="SRX16" s="46"/>
      <c r="SRY16" s="46"/>
      <c r="SRZ16" s="46"/>
      <c r="SSA16" s="46"/>
      <c r="SSB16" s="46"/>
      <c r="SSC16" s="46"/>
      <c r="SSD16" s="46"/>
      <c r="SSE16" s="46"/>
      <c r="SSF16" s="46"/>
      <c r="SSG16" s="46"/>
      <c r="SSH16" s="46"/>
      <c r="SSI16" s="46"/>
      <c r="SSJ16" s="46"/>
      <c r="SSK16" s="46"/>
      <c r="SSL16" s="46"/>
      <c r="SSM16" s="46"/>
      <c r="SSN16" s="46"/>
      <c r="SSO16" s="46"/>
      <c r="SSP16" s="46"/>
      <c r="SSQ16" s="46"/>
      <c r="SSR16" s="46"/>
      <c r="SSS16" s="46"/>
      <c r="SST16" s="46"/>
      <c r="SSU16" s="46"/>
      <c r="SSV16" s="46"/>
      <c r="SSW16" s="46"/>
      <c r="SSX16" s="46"/>
      <c r="SSY16" s="46"/>
      <c r="SSZ16" s="46"/>
      <c r="STA16" s="46"/>
      <c r="STB16" s="46"/>
      <c r="STC16" s="46"/>
      <c r="STD16" s="46"/>
      <c r="STE16" s="46"/>
      <c r="STF16" s="46"/>
      <c r="STG16" s="46"/>
      <c r="STH16" s="46"/>
      <c r="STI16" s="46"/>
      <c r="STJ16" s="46"/>
      <c r="STK16" s="46"/>
      <c r="STL16" s="46"/>
      <c r="STM16" s="46"/>
      <c r="STN16" s="46"/>
      <c r="STO16" s="46"/>
      <c r="STP16" s="46"/>
      <c r="STQ16" s="46"/>
      <c r="STR16" s="46"/>
      <c r="STS16" s="46"/>
      <c r="STT16" s="46"/>
      <c r="STU16" s="46"/>
      <c r="STV16" s="46"/>
      <c r="STW16" s="46"/>
      <c r="STX16" s="46"/>
      <c r="STY16" s="46"/>
      <c r="STZ16" s="46"/>
      <c r="SUA16" s="46"/>
      <c r="SUB16" s="46"/>
      <c r="SUC16" s="46"/>
      <c r="SUD16" s="46"/>
      <c r="SUE16" s="46"/>
      <c r="SUF16" s="46"/>
      <c r="SUG16" s="46"/>
      <c r="SUH16" s="46"/>
      <c r="SUI16" s="46"/>
      <c r="SUJ16" s="46"/>
      <c r="SUK16" s="46"/>
      <c r="SUL16" s="46"/>
      <c r="SUM16" s="46"/>
      <c r="SUN16" s="46"/>
      <c r="SUO16" s="46"/>
      <c r="SUP16" s="46"/>
      <c r="SUQ16" s="46"/>
      <c r="SUR16" s="46"/>
      <c r="SUS16" s="46"/>
      <c r="SUT16" s="46"/>
      <c r="SUU16" s="46"/>
      <c r="SUV16" s="46"/>
      <c r="SUW16" s="46"/>
      <c r="SUX16" s="46"/>
      <c r="SUY16" s="46"/>
      <c r="SUZ16" s="46"/>
      <c r="SVA16" s="46"/>
      <c r="SVB16" s="46"/>
      <c r="SVC16" s="46"/>
      <c r="SVD16" s="46"/>
      <c r="SVE16" s="46"/>
      <c r="SVF16" s="46"/>
      <c r="SVG16" s="46"/>
      <c r="SVH16" s="46"/>
      <c r="SVI16" s="46"/>
      <c r="SVJ16" s="46"/>
      <c r="SVK16" s="46"/>
      <c r="SVL16" s="46"/>
      <c r="SVM16" s="46"/>
      <c r="SVN16" s="46"/>
      <c r="SVO16" s="46"/>
      <c r="SVP16" s="46"/>
      <c r="SVQ16" s="46"/>
      <c r="SVR16" s="46"/>
      <c r="SVS16" s="46"/>
      <c r="SVT16" s="46"/>
      <c r="SVU16" s="46"/>
      <c r="SVV16" s="46"/>
      <c r="SVW16" s="46"/>
      <c r="SVX16" s="46"/>
      <c r="SVY16" s="46"/>
      <c r="SVZ16" s="46"/>
      <c r="SWA16" s="46"/>
      <c r="SWB16" s="46"/>
      <c r="SWC16" s="46"/>
      <c r="SWD16" s="46"/>
      <c r="SWE16" s="46"/>
      <c r="SWF16" s="46"/>
      <c r="SWG16" s="46"/>
      <c r="SWH16" s="46"/>
      <c r="SWI16" s="46"/>
      <c r="SWJ16" s="46"/>
      <c r="SWK16" s="46"/>
      <c r="SWL16" s="46"/>
      <c r="SWM16" s="46"/>
      <c r="SWN16" s="46"/>
      <c r="SWO16" s="46"/>
      <c r="SWP16" s="46"/>
      <c r="SWQ16" s="46"/>
      <c r="SWR16" s="46"/>
      <c r="SWS16" s="46"/>
      <c r="SWT16" s="46"/>
      <c r="SWU16" s="46"/>
      <c r="SWV16" s="46"/>
      <c r="SWW16" s="46"/>
      <c r="SWX16" s="46"/>
      <c r="SWY16" s="46"/>
      <c r="SWZ16" s="46"/>
      <c r="SXA16" s="46"/>
      <c r="SXB16" s="46"/>
      <c r="SXC16" s="46"/>
      <c r="SXD16" s="46"/>
      <c r="SXE16" s="46"/>
      <c r="SXF16" s="46"/>
      <c r="SXG16" s="46"/>
      <c r="SXH16" s="46"/>
      <c r="SXI16" s="46"/>
      <c r="SXJ16" s="46"/>
      <c r="SXK16" s="46"/>
      <c r="SXL16" s="46"/>
      <c r="SXM16" s="46"/>
      <c r="SXN16" s="46"/>
      <c r="SXO16" s="46"/>
      <c r="SXP16" s="46"/>
      <c r="SXQ16" s="46"/>
      <c r="SXR16" s="46"/>
      <c r="SXS16" s="46"/>
      <c r="SXT16" s="46"/>
      <c r="SXU16" s="46"/>
      <c r="SXV16" s="46"/>
      <c r="SXW16" s="46"/>
      <c r="SXX16" s="46"/>
      <c r="SXY16" s="46"/>
      <c r="SXZ16" s="46"/>
      <c r="SYA16" s="46"/>
      <c r="SYB16" s="46"/>
      <c r="SYC16" s="46"/>
      <c r="SYD16" s="46"/>
      <c r="SYE16" s="46"/>
      <c r="SYF16" s="46"/>
      <c r="SYG16" s="46"/>
      <c r="SYH16" s="46"/>
      <c r="SYI16" s="46"/>
      <c r="SYJ16" s="46"/>
      <c r="SYK16" s="46"/>
      <c r="SYL16" s="46"/>
      <c r="SYM16" s="46"/>
      <c r="SYN16" s="46"/>
      <c r="SYO16" s="46"/>
      <c r="SYP16" s="46"/>
      <c r="SYQ16" s="46"/>
      <c r="SYR16" s="46"/>
      <c r="SYS16" s="46"/>
      <c r="SYT16" s="46"/>
      <c r="SYU16" s="46"/>
      <c r="SYV16" s="46"/>
      <c r="SYW16" s="46"/>
      <c r="SYX16" s="46"/>
      <c r="SYY16" s="46"/>
      <c r="SYZ16" s="46"/>
      <c r="SZA16" s="46"/>
      <c r="SZB16" s="46"/>
      <c r="SZC16" s="46"/>
      <c r="SZD16" s="46"/>
      <c r="SZE16" s="46"/>
      <c r="SZF16" s="46"/>
      <c r="SZG16" s="46"/>
      <c r="SZH16" s="46"/>
      <c r="SZI16" s="46"/>
      <c r="SZJ16" s="46"/>
      <c r="SZK16" s="46"/>
      <c r="SZL16" s="46"/>
      <c r="SZM16" s="46"/>
      <c r="SZN16" s="46"/>
      <c r="SZO16" s="46"/>
      <c r="SZP16" s="46"/>
      <c r="SZQ16" s="46"/>
      <c r="SZR16" s="46"/>
      <c r="SZS16" s="46"/>
      <c r="SZT16" s="46"/>
      <c r="SZU16" s="46"/>
      <c r="SZV16" s="46"/>
      <c r="SZW16" s="46"/>
      <c r="SZX16" s="46"/>
      <c r="SZY16" s="46"/>
      <c r="SZZ16" s="46"/>
      <c r="TAA16" s="46"/>
      <c r="TAB16" s="46"/>
      <c r="TAC16" s="46"/>
      <c r="TAD16" s="46"/>
      <c r="TAE16" s="46"/>
      <c r="TAF16" s="46"/>
      <c r="TAG16" s="46"/>
      <c r="TAH16" s="46"/>
      <c r="TAI16" s="46"/>
      <c r="TAJ16" s="46"/>
      <c r="TAK16" s="46"/>
      <c r="TAL16" s="46"/>
      <c r="TAM16" s="46"/>
      <c r="TAN16" s="46"/>
      <c r="TAO16" s="46"/>
      <c r="TAP16" s="46"/>
      <c r="TAQ16" s="46"/>
      <c r="TAR16" s="46"/>
      <c r="TAS16" s="46"/>
      <c r="TAT16" s="46"/>
      <c r="TAU16" s="46"/>
      <c r="TAV16" s="46"/>
      <c r="TAW16" s="46"/>
      <c r="TAX16" s="46"/>
      <c r="TAY16" s="46"/>
      <c r="TAZ16" s="46"/>
      <c r="TBA16" s="46"/>
      <c r="TBB16" s="46"/>
      <c r="TBC16" s="46"/>
      <c r="TBD16" s="46"/>
      <c r="TBE16" s="46"/>
      <c r="TBF16" s="46"/>
      <c r="TBG16" s="46"/>
      <c r="TBH16" s="46"/>
      <c r="TBI16" s="46"/>
      <c r="TBJ16" s="46"/>
      <c r="TBK16" s="46"/>
      <c r="TBL16" s="46"/>
      <c r="TBM16" s="46"/>
      <c r="TBN16" s="46"/>
      <c r="TBO16" s="46"/>
      <c r="TBP16" s="46"/>
      <c r="TBQ16" s="46"/>
      <c r="TBR16" s="46"/>
      <c r="TBS16" s="46"/>
      <c r="TBT16" s="46"/>
      <c r="TBU16" s="46"/>
      <c r="TBV16" s="46"/>
      <c r="TBW16" s="46"/>
      <c r="TBX16" s="46"/>
      <c r="TBY16" s="46"/>
      <c r="TBZ16" s="46"/>
      <c r="TCA16" s="46"/>
      <c r="TCB16" s="46"/>
      <c r="TCC16" s="46"/>
      <c r="TCD16" s="46"/>
      <c r="TCE16" s="46"/>
      <c r="TCF16" s="46"/>
      <c r="TCG16" s="46"/>
      <c r="TCH16" s="46"/>
      <c r="TCI16" s="46"/>
      <c r="TCJ16" s="46"/>
      <c r="TCK16" s="46"/>
      <c r="TCL16" s="46"/>
      <c r="TCM16" s="46"/>
      <c r="TCN16" s="46"/>
      <c r="TCO16" s="46"/>
      <c r="TCP16" s="46"/>
      <c r="TCQ16" s="46"/>
      <c r="TCR16" s="46"/>
      <c r="TCS16" s="46"/>
      <c r="TCT16" s="46"/>
      <c r="TCU16" s="46"/>
      <c r="TCV16" s="46"/>
      <c r="TCW16" s="46"/>
      <c r="TCX16" s="46"/>
      <c r="TCY16" s="46"/>
      <c r="TCZ16" s="46"/>
      <c r="TDA16" s="46"/>
      <c r="TDB16" s="46"/>
      <c r="TDC16" s="46"/>
      <c r="TDD16" s="46"/>
      <c r="TDE16" s="46"/>
      <c r="TDF16" s="46"/>
      <c r="TDG16" s="46"/>
      <c r="TDH16" s="46"/>
      <c r="TDI16" s="46"/>
      <c r="TDJ16" s="46"/>
      <c r="TDK16" s="46"/>
      <c r="TDL16" s="46"/>
      <c r="TDM16" s="46"/>
      <c r="TDN16" s="46"/>
      <c r="TDO16" s="46"/>
      <c r="TDP16" s="46"/>
      <c r="TDQ16" s="46"/>
      <c r="TDR16" s="46"/>
      <c r="TDS16" s="46"/>
      <c r="TDT16" s="46"/>
      <c r="TDU16" s="46"/>
      <c r="TDV16" s="46"/>
      <c r="TDW16" s="46"/>
      <c r="TDX16" s="46"/>
      <c r="TDY16" s="46"/>
      <c r="TDZ16" s="46"/>
      <c r="TEA16" s="46"/>
      <c r="TEB16" s="46"/>
      <c r="TEC16" s="46"/>
      <c r="TED16" s="46"/>
      <c r="TEE16" s="46"/>
      <c r="TEF16" s="46"/>
      <c r="TEG16" s="46"/>
      <c r="TEH16" s="46"/>
      <c r="TEI16" s="46"/>
      <c r="TEJ16" s="46"/>
      <c r="TEK16" s="46"/>
      <c r="TEL16" s="46"/>
      <c r="TEM16" s="46"/>
      <c r="TEN16" s="46"/>
      <c r="TEO16" s="46"/>
      <c r="TEP16" s="46"/>
      <c r="TEQ16" s="46"/>
      <c r="TER16" s="46"/>
      <c r="TES16" s="46"/>
      <c r="TET16" s="46"/>
      <c r="TEU16" s="46"/>
      <c r="TEV16" s="46"/>
      <c r="TEW16" s="46"/>
      <c r="TEX16" s="46"/>
      <c r="TEY16" s="46"/>
      <c r="TEZ16" s="46"/>
      <c r="TFA16" s="46"/>
      <c r="TFB16" s="46"/>
      <c r="TFC16" s="46"/>
      <c r="TFD16" s="46"/>
      <c r="TFE16" s="46"/>
      <c r="TFF16" s="46"/>
      <c r="TFG16" s="46"/>
      <c r="TFH16" s="46"/>
      <c r="TFI16" s="46"/>
      <c r="TFJ16" s="46"/>
      <c r="TFK16" s="46"/>
      <c r="TFL16" s="46"/>
      <c r="TFM16" s="46"/>
      <c r="TFN16" s="46"/>
      <c r="TFO16" s="46"/>
      <c r="TFP16" s="46"/>
      <c r="TFQ16" s="46"/>
      <c r="TFR16" s="46"/>
      <c r="TFS16" s="46"/>
      <c r="TFT16" s="46"/>
      <c r="TFU16" s="46"/>
      <c r="TFV16" s="46"/>
      <c r="TFW16" s="46"/>
      <c r="TFX16" s="46"/>
      <c r="TFY16" s="46"/>
      <c r="TFZ16" s="46"/>
      <c r="TGA16" s="46"/>
      <c r="TGB16" s="46"/>
      <c r="TGC16" s="46"/>
      <c r="TGD16" s="46"/>
      <c r="TGE16" s="46"/>
      <c r="TGF16" s="46"/>
      <c r="TGG16" s="46"/>
      <c r="TGH16" s="46"/>
      <c r="TGI16" s="46"/>
      <c r="TGJ16" s="46"/>
      <c r="TGK16" s="46"/>
      <c r="TGL16" s="46"/>
      <c r="TGM16" s="46"/>
      <c r="TGN16" s="46"/>
      <c r="TGO16" s="46"/>
      <c r="TGP16" s="46"/>
      <c r="TGQ16" s="46"/>
      <c r="TGR16" s="46"/>
      <c r="TGS16" s="46"/>
      <c r="TGT16" s="46"/>
      <c r="TGU16" s="46"/>
      <c r="TGV16" s="46"/>
      <c r="TGW16" s="46"/>
      <c r="TGX16" s="46"/>
      <c r="TGY16" s="46"/>
      <c r="TGZ16" s="46"/>
      <c r="THA16" s="46"/>
      <c r="THB16" s="46"/>
      <c r="THC16" s="46"/>
      <c r="THD16" s="46"/>
      <c r="THE16" s="46"/>
      <c r="THF16" s="46"/>
      <c r="THG16" s="46"/>
      <c r="THH16" s="46"/>
      <c r="THI16" s="46"/>
      <c r="THJ16" s="46"/>
      <c r="THK16" s="46"/>
      <c r="THL16" s="46"/>
      <c r="THM16" s="46"/>
      <c r="THN16" s="46"/>
      <c r="THO16" s="46"/>
      <c r="THP16" s="46"/>
      <c r="THQ16" s="46"/>
      <c r="THR16" s="46"/>
      <c r="THS16" s="46"/>
      <c r="THT16" s="46"/>
      <c r="THU16" s="46"/>
      <c r="THV16" s="46"/>
      <c r="THW16" s="46"/>
      <c r="THX16" s="46"/>
      <c r="THY16" s="46"/>
      <c r="THZ16" s="46"/>
      <c r="TIA16" s="46"/>
      <c r="TIB16" s="46"/>
      <c r="TIC16" s="46"/>
      <c r="TID16" s="46"/>
      <c r="TIE16" s="46"/>
      <c r="TIF16" s="46"/>
      <c r="TIG16" s="46"/>
      <c r="TIH16" s="46"/>
      <c r="TII16" s="46"/>
      <c r="TIJ16" s="46"/>
      <c r="TIK16" s="46"/>
      <c r="TIL16" s="46"/>
      <c r="TIM16" s="46"/>
      <c r="TIN16" s="46"/>
      <c r="TIO16" s="46"/>
      <c r="TIP16" s="46"/>
      <c r="TIQ16" s="46"/>
      <c r="TIR16" s="46"/>
      <c r="TIS16" s="46"/>
      <c r="TIT16" s="46"/>
      <c r="TIU16" s="46"/>
      <c r="TIV16" s="46"/>
      <c r="TIW16" s="46"/>
      <c r="TIX16" s="46"/>
      <c r="TIY16" s="46"/>
      <c r="TIZ16" s="46"/>
      <c r="TJA16" s="46"/>
      <c r="TJB16" s="46"/>
      <c r="TJC16" s="46"/>
      <c r="TJD16" s="46"/>
      <c r="TJE16" s="46"/>
      <c r="TJF16" s="46"/>
      <c r="TJG16" s="46"/>
      <c r="TJH16" s="46"/>
      <c r="TJI16" s="46"/>
      <c r="TJJ16" s="46"/>
      <c r="TJK16" s="46"/>
      <c r="TJL16" s="46"/>
      <c r="TJM16" s="46"/>
      <c r="TJN16" s="46"/>
      <c r="TJO16" s="46"/>
      <c r="TJP16" s="46"/>
      <c r="TJQ16" s="46"/>
      <c r="TJR16" s="46"/>
      <c r="TJS16" s="46"/>
      <c r="TJT16" s="46"/>
      <c r="TJU16" s="46"/>
      <c r="TJV16" s="46"/>
      <c r="TJW16" s="46"/>
      <c r="TJX16" s="46"/>
      <c r="TJY16" s="46"/>
      <c r="TJZ16" s="46"/>
      <c r="TKA16" s="46"/>
      <c r="TKB16" s="46"/>
      <c r="TKC16" s="46"/>
      <c r="TKD16" s="46"/>
      <c r="TKE16" s="46"/>
      <c r="TKF16" s="46"/>
      <c r="TKG16" s="46"/>
      <c r="TKH16" s="46"/>
      <c r="TKI16" s="46"/>
      <c r="TKJ16" s="46"/>
      <c r="TKK16" s="46"/>
      <c r="TKL16" s="46"/>
      <c r="TKM16" s="46"/>
      <c r="TKN16" s="46"/>
      <c r="TKO16" s="46"/>
      <c r="TKP16" s="46"/>
      <c r="TKQ16" s="46"/>
      <c r="TKR16" s="46"/>
      <c r="TKS16" s="46"/>
      <c r="TKT16" s="46"/>
      <c r="TKU16" s="46"/>
      <c r="TKV16" s="46"/>
      <c r="TKW16" s="46"/>
      <c r="TKX16" s="46"/>
      <c r="TKY16" s="46"/>
      <c r="TKZ16" s="46"/>
      <c r="TLA16" s="46"/>
      <c r="TLB16" s="46"/>
      <c r="TLC16" s="46"/>
      <c r="TLD16" s="46"/>
      <c r="TLE16" s="46"/>
      <c r="TLF16" s="46"/>
      <c r="TLG16" s="46"/>
      <c r="TLH16" s="46"/>
      <c r="TLI16" s="46"/>
      <c r="TLJ16" s="46"/>
      <c r="TLK16" s="46"/>
      <c r="TLL16" s="46"/>
      <c r="TLM16" s="46"/>
      <c r="TLN16" s="46"/>
      <c r="TLO16" s="46"/>
      <c r="TLP16" s="46"/>
      <c r="TLQ16" s="46"/>
      <c r="TLR16" s="46"/>
      <c r="TLS16" s="46"/>
      <c r="TLT16" s="46"/>
      <c r="TLU16" s="46"/>
      <c r="TLV16" s="46"/>
      <c r="TLW16" s="46"/>
      <c r="TLX16" s="46"/>
      <c r="TLY16" s="46"/>
      <c r="TLZ16" s="46"/>
      <c r="TMA16" s="46"/>
      <c r="TMB16" s="46"/>
      <c r="TMC16" s="46"/>
      <c r="TMD16" s="46"/>
      <c r="TME16" s="46"/>
      <c r="TMF16" s="46"/>
      <c r="TMG16" s="46"/>
      <c r="TMH16" s="46"/>
      <c r="TMI16" s="46"/>
      <c r="TMJ16" s="46"/>
      <c r="TMK16" s="46"/>
      <c r="TML16" s="46"/>
      <c r="TMM16" s="46"/>
      <c r="TMN16" s="46"/>
      <c r="TMO16" s="46"/>
      <c r="TMP16" s="46"/>
      <c r="TMQ16" s="46"/>
      <c r="TMR16" s="46"/>
      <c r="TMS16" s="46"/>
      <c r="TMT16" s="46"/>
      <c r="TMU16" s="46"/>
      <c r="TMV16" s="46"/>
      <c r="TMW16" s="46"/>
      <c r="TMX16" s="46"/>
      <c r="TMY16" s="46"/>
      <c r="TMZ16" s="46"/>
      <c r="TNA16" s="46"/>
      <c r="TNB16" s="46"/>
      <c r="TNC16" s="46"/>
      <c r="TND16" s="46"/>
      <c r="TNE16" s="46"/>
      <c r="TNF16" s="46"/>
      <c r="TNG16" s="46"/>
      <c r="TNH16" s="46"/>
      <c r="TNI16" s="46"/>
      <c r="TNJ16" s="46"/>
      <c r="TNK16" s="46"/>
      <c r="TNL16" s="46"/>
      <c r="TNM16" s="46"/>
      <c r="TNN16" s="46"/>
      <c r="TNO16" s="46"/>
      <c r="TNP16" s="46"/>
      <c r="TNQ16" s="46"/>
      <c r="TNR16" s="46"/>
      <c r="TNS16" s="46"/>
      <c r="TNT16" s="46"/>
      <c r="TNU16" s="46"/>
      <c r="TNV16" s="46"/>
      <c r="TNW16" s="46"/>
      <c r="TNX16" s="46"/>
      <c r="TNY16" s="46"/>
      <c r="TNZ16" s="46"/>
      <c r="TOA16" s="46"/>
      <c r="TOB16" s="46"/>
      <c r="TOC16" s="46"/>
      <c r="TOD16" s="46"/>
      <c r="TOE16" s="46"/>
      <c r="TOF16" s="46"/>
      <c r="TOG16" s="46"/>
      <c r="TOH16" s="46"/>
      <c r="TOI16" s="46"/>
      <c r="TOJ16" s="46"/>
      <c r="TOK16" s="46"/>
      <c r="TOL16" s="46"/>
      <c r="TOM16" s="46"/>
      <c r="TON16" s="46"/>
      <c r="TOO16" s="46"/>
      <c r="TOP16" s="46"/>
      <c r="TOQ16" s="46"/>
      <c r="TOR16" s="46"/>
      <c r="TOS16" s="46"/>
      <c r="TOT16" s="46"/>
      <c r="TOU16" s="46"/>
      <c r="TOV16" s="46"/>
      <c r="TOW16" s="46"/>
      <c r="TOX16" s="46"/>
      <c r="TOY16" s="46"/>
      <c r="TOZ16" s="46"/>
      <c r="TPA16" s="46"/>
      <c r="TPB16" s="46"/>
      <c r="TPC16" s="46"/>
      <c r="TPD16" s="46"/>
      <c r="TPE16" s="46"/>
      <c r="TPF16" s="46"/>
      <c r="TPG16" s="46"/>
      <c r="TPH16" s="46"/>
      <c r="TPI16" s="46"/>
      <c r="TPJ16" s="46"/>
      <c r="TPK16" s="46"/>
      <c r="TPL16" s="46"/>
      <c r="TPM16" s="46"/>
      <c r="TPN16" s="46"/>
      <c r="TPO16" s="46"/>
      <c r="TPP16" s="46"/>
      <c r="TPQ16" s="46"/>
      <c r="TPR16" s="46"/>
      <c r="TPS16" s="46"/>
      <c r="TPT16" s="46"/>
      <c r="TPU16" s="46"/>
      <c r="TPV16" s="46"/>
      <c r="TPW16" s="46"/>
      <c r="TPX16" s="46"/>
      <c r="TPY16" s="46"/>
      <c r="TPZ16" s="46"/>
      <c r="TQA16" s="46"/>
      <c r="TQB16" s="46"/>
      <c r="TQC16" s="46"/>
      <c r="TQD16" s="46"/>
      <c r="TQE16" s="46"/>
      <c r="TQF16" s="46"/>
      <c r="TQG16" s="46"/>
      <c r="TQH16" s="46"/>
      <c r="TQI16" s="46"/>
      <c r="TQJ16" s="46"/>
      <c r="TQK16" s="46"/>
      <c r="TQL16" s="46"/>
      <c r="TQM16" s="46"/>
      <c r="TQN16" s="46"/>
      <c r="TQO16" s="46"/>
      <c r="TQP16" s="46"/>
      <c r="TQQ16" s="46"/>
      <c r="TQR16" s="46"/>
      <c r="TQS16" s="46"/>
      <c r="TQT16" s="46"/>
      <c r="TQU16" s="46"/>
      <c r="TQV16" s="46"/>
      <c r="TQW16" s="46"/>
      <c r="TQX16" s="46"/>
      <c r="TQY16" s="46"/>
      <c r="TQZ16" s="46"/>
      <c r="TRA16" s="46"/>
      <c r="TRB16" s="46"/>
      <c r="TRC16" s="46"/>
      <c r="TRD16" s="46"/>
      <c r="TRE16" s="46"/>
      <c r="TRF16" s="46"/>
      <c r="TRG16" s="46"/>
      <c r="TRH16" s="46"/>
      <c r="TRI16" s="46"/>
      <c r="TRJ16" s="46"/>
      <c r="TRK16" s="46"/>
      <c r="TRL16" s="46"/>
      <c r="TRM16" s="46"/>
      <c r="TRN16" s="46"/>
      <c r="TRO16" s="46"/>
      <c r="TRP16" s="46"/>
      <c r="TRQ16" s="46"/>
      <c r="TRR16" s="46"/>
      <c r="TRS16" s="46"/>
      <c r="TRT16" s="46"/>
      <c r="TRU16" s="46"/>
      <c r="TRV16" s="46"/>
      <c r="TRW16" s="46"/>
      <c r="TRX16" s="46"/>
      <c r="TRY16" s="46"/>
      <c r="TRZ16" s="46"/>
      <c r="TSA16" s="46"/>
      <c r="TSB16" s="46"/>
      <c r="TSC16" s="46"/>
      <c r="TSD16" s="46"/>
      <c r="TSE16" s="46"/>
      <c r="TSF16" s="46"/>
      <c r="TSG16" s="46"/>
      <c r="TSH16" s="46"/>
      <c r="TSI16" s="46"/>
      <c r="TSJ16" s="46"/>
      <c r="TSK16" s="46"/>
      <c r="TSL16" s="46"/>
      <c r="TSM16" s="46"/>
      <c r="TSN16" s="46"/>
      <c r="TSO16" s="46"/>
      <c r="TSP16" s="46"/>
      <c r="TSQ16" s="46"/>
      <c r="TSR16" s="46"/>
      <c r="TSS16" s="46"/>
      <c r="TST16" s="46"/>
      <c r="TSU16" s="46"/>
      <c r="TSV16" s="46"/>
      <c r="TSW16" s="46"/>
      <c r="TSX16" s="46"/>
      <c r="TSY16" s="46"/>
      <c r="TSZ16" s="46"/>
      <c r="TTA16" s="46"/>
      <c r="TTB16" s="46"/>
      <c r="TTC16" s="46"/>
      <c r="TTD16" s="46"/>
      <c r="TTE16" s="46"/>
      <c r="TTF16" s="46"/>
      <c r="TTG16" s="46"/>
      <c r="TTH16" s="46"/>
      <c r="TTI16" s="46"/>
      <c r="TTJ16" s="46"/>
      <c r="TTK16" s="46"/>
      <c r="TTL16" s="46"/>
      <c r="TTM16" s="46"/>
      <c r="TTN16" s="46"/>
      <c r="TTO16" s="46"/>
      <c r="TTP16" s="46"/>
      <c r="TTQ16" s="46"/>
      <c r="TTR16" s="46"/>
      <c r="TTS16" s="46"/>
      <c r="TTT16" s="46"/>
      <c r="TTU16" s="46"/>
      <c r="TTV16" s="46"/>
      <c r="TTW16" s="46"/>
      <c r="TTX16" s="46"/>
      <c r="TTY16" s="46"/>
      <c r="TTZ16" s="46"/>
      <c r="TUA16" s="46"/>
      <c r="TUB16" s="46"/>
      <c r="TUC16" s="46"/>
      <c r="TUD16" s="46"/>
      <c r="TUE16" s="46"/>
      <c r="TUF16" s="46"/>
      <c r="TUG16" s="46"/>
      <c r="TUH16" s="46"/>
      <c r="TUI16" s="46"/>
      <c r="TUJ16" s="46"/>
      <c r="TUK16" s="46"/>
      <c r="TUL16" s="46"/>
      <c r="TUM16" s="46"/>
      <c r="TUN16" s="46"/>
      <c r="TUO16" s="46"/>
      <c r="TUP16" s="46"/>
      <c r="TUQ16" s="46"/>
      <c r="TUR16" s="46"/>
      <c r="TUS16" s="46"/>
      <c r="TUT16" s="46"/>
      <c r="TUU16" s="46"/>
      <c r="TUV16" s="46"/>
      <c r="TUW16" s="46"/>
      <c r="TUX16" s="46"/>
      <c r="TUY16" s="46"/>
      <c r="TUZ16" s="46"/>
      <c r="TVA16" s="46"/>
      <c r="TVB16" s="46"/>
      <c r="TVC16" s="46"/>
      <c r="TVD16" s="46"/>
      <c r="TVE16" s="46"/>
      <c r="TVF16" s="46"/>
      <c r="TVG16" s="46"/>
      <c r="TVH16" s="46"/>
      <c r="TVI16" s="46"/>
      <c r="TVJ16" s="46"/>
      <c r="TVK16" s="46"/>
      <c r="TVL16" s="46"/>
      <c r="TVM16" s="46"/>
      <c r="TVN16" s="46"/>
      <c r="TVO16" s="46"/>
      <c r="TVP16" s="46"/>
      <c r="TVQ16" s="46"/>
      <c r="TVR16" s="46"/>
      <c r="TVS16" s="46"/>
      <c r="TVT16" s="46"/>
      <c r="TVU16" s="46"/>
      <c r="TVV16" s="46"/>
      <c r="TVW16" s="46"/>
      <c r="TVX16" s="46"/>
      <c r="TVY16" s="46"/>
      <c r="TVZ16" s="46"/>
      <c r="TWA16" s="46"/>
      <c r="TWB16" s="46"/>
      <c r="TWC16" s="46"/>
      <c r="TWD16" s="46"/>
      <c r="TWE16" s="46"/>
      <c r="TWF16" s="46"/>
      <c r="TWG16" s="46"/>
      <c r="TWH16" s="46"/>
      <c r="TWI16" s="46"/>
      <c r="TWJ16" s="46"/>
      <c r="TWK16" s="46"/>
      <c r="TWL16" s="46"/>
      <c r="TWM16" s="46"/>
      <c r="TWN16" s="46"/>
      <c r="TWO16" s="46"/>
      <c r="TWP16" s="46"/>
      <c r="TWQ16" s="46"/>
      <c r="TWR16" s="46"/>
      <c r="TWS16" s="46"/>
      <c r="TWT16" s="46"/>
      <c r="TWU16" s="46"/>
      <c r="TWV16" s="46"/>
      <c r="TWW16" s="46"/>
      <c r="TWX16" s="46"/>
      <c r="TWY16" s="46"/>
      <c r="TWZ16" s="46"/>
      <c r="TXA16" s="46"/>
      <c r="TXB16" s="46"/>
      <c r="TXC16" s="46"/>
      <c r="TXD16" s="46"/>
      <c r="TXE16" s="46"/>
      <c r="TXF16" s="46"/>
      <c r="TXG16" s="46"/>
      <c r="TXH16" s="46"/>
      <c r="TXI16" s="46"/>
      <c r="TXJ16" s="46"/>
      <c r="TXK16" s="46"/>
      <c r="TXL16" s="46"/>
      <c r="TXM16" s="46"/>
      <c r="TXN16" s="46"/>
      <c r="TXO16" s="46"/>
      <c r="TXP16" s="46"/>
      <c r="TXQ16" s="46"/>
      <c r="TXR16" s="46"/>
      <c r="TXS16" s="46"/>
      <c r="TXT16" s="46"/>
      <c r="TXU16" s="46"/>
      <c r="TXV16" s="46"/>
      <c r="TXW16" s="46"/>
      <c r="TXX16" s="46"/>
      <c r="TXY16" s="46"/>
      <c r="TXZ16" s="46"/>
      <c r="TYA16" s="46"/>
      <c r="TYB16" s="46"/>
      <c r="TYC16" s="46"/>
      <c r="TYD16" s="46"/>
      <c r="TYE16" s="46"/>
      <c r="TYF16" s="46"/>
      <c r="TYG16" s="46"/>
      <c r="TYH16" s="46"/>
      <c r="TYI16" s="46"/>
      <c r="TYJ16" s="46"/>
      <c r="TYK16" s="46"/>
      <c r="TYL16" s="46"/>
      <c r="TYM16" s="46"/>
      <c r="TYN16" s="46"/>
      <c r="TYO16" s="46"/>
      <c r="TYP16" s="46"/>
      <c r="TYQ16" s="46"/>
      <c r="TYR16" s="46"/>
      <c r="TYS16" s="46"/>
      <c r="TYT16" s="46"/>
      <c r="TYU16" s="46"/>
      <c r="TYV16" s="46"/>
      <c r="TYW16" s="46"/>
      <c r="TYX16" s="46"/>
      <c r="TYY16" s="46"/>
      <c r="TYZ16" s="46"/>
      <c r="TZA16" s="46"/>
      <c r="TZB16" s="46"/>
      <c r="TZC16" s="46"/>
      <c r="TZD16" s="46"/>
      <c r="TZE16" s="46"/>
      <c r="TZF16" s="46"/>
      <c r="TZG16" s="46"/>
      <c r="TZH16" s="46"/>
      <c r="TZI16" s="46"/>
      <c r="TZJ16" s="46"/>
      <c r="TZK16" s="46"/>
      <c r="TZL16" s="46"/>
      <c r="TZM16" s="46"/>
      <c r="TZN16" s="46"/>
      <c r="TZO16" s="46"/>
      <c r="TZP16" s="46"/>
      <c r="TZQ16" s="46"/>
      <c r="TZR16" s="46"/>
      <c r="TZS16" s="46"/>
      <c r="TZT16" s="46"/>
      <c r="TZU16" s="46"/>
      <c r="TZV16" s="46"/>
      <c r="TZW16" s="46"/>
      <c r="TZX16" s="46"/>
      <c r="TZY16" s="46"/>
      <c r="TZZ16" s="46"/>
      <c r="UAA16" s="46"/>
      <c r="UAB16" s="46"/>
      <c r="UAC16" s="46"/>
      <c r="UAD16" s="46"/>
      <c r="UAE16" s="46"/>
      <c r="UAF16" s="46"/>
      <c r="UAG16" s="46"/>
      <c r="UAH16" s="46"/>
      <c r="UAI16" s="46"/>
      <c r="UAJ16" s="46"/>
      <c r="UAK16" s="46"/>
      <c r="UAL16" s="46"/>
      <c r="UAM16" s="46"/>
      <c r="UAN16" s="46"/>
      <c r="UAO16" s="46"/>
      <c r="UAP16" s="46"/>
      <c r="UAQ16" s="46"/>
      <c r="UAR16" s="46"/>
      <c r="UAS16" s="46"/>
      <c r="UAT16" s="46"/>
      <c r="UAU16" s="46"/>
      <c r="UAV16" s="46"/>
      <c r="UAW16" s="46"/>
      <c r="UAX16" s="46"/>
      <c r="UAY16" s="46"/>
      <c r="UAZ16" s="46"/>
      <c r="UBA16" s="46"/>
      <c r="UBB16" s="46"/>
      <c r="UBC16" s="46"/>
      <c r="UBD16" s="46"/>
      <c r="UBE16" s="46"/>
      <c r="UBF16" s="46"/>
      <c r="UBG16" s="46"/>
      <c r="UBH16" s="46"/>
      <c r="UBI16" s="46"/>
      <c r="UBJ16" s="46"/>
      <c r="UBK16" s="46"/>
      <c r="UBL16" s="46"/>
      <c r="UBM16" s="46"/>
      <c r="UBN16" s="46"/>
      <c r="UBO16" s="46"/>
      <c r="UBP16" s="46"/>
      <c r="UBQ16" s="46"/>
      <c r="UBR16" s="46"/>
      <c r="UBS16" s="46"/>
      <c r="UBT16" s="46"/>
      <c r="UBU16" s="46"/>
      <c r="UBV16" s="46"/>
      <c r="UBW16" s="46"/>
      <c r="UBX16" s="46"/>
      <c r="UBY16" s="46"/>
      <c r="UBZ16" s="46"/>
      <c r="UCA16" s="46"/>
      <c r="UCB16" s="46"/>
      <c r="UCC16" s="46"/>
      <c r="UCD16" s="46"/>
      <c r="UCE16" s="46"/>
      <c r="UCF16" s="46"/>
      <c r="UCG16" s="46"/>
      <c r="UCH16" s="46"/>
      <c r="UCI16" s="46"/>
      <c r="UCJ16" s="46"/>
      <c r="UCK16" s="46"/>
      <c r="UCL16" s="46"/>
      <c r="UCM16" s="46"/>
      <c r="UCN16" s="46"/>
      <c r="UCO16" s="46"/>
      <c r="UCP16" s="46"/>
      <c r="UCQ16" s="46"/>
      <c r="UCR16" s="46"/>
      <c r="UCS16" s="46"/>
      <c r="UCT16" s="46"/>
      <c r="UCU16" s="46"/>
      <c r="UCV16" s="46"/>
      <c r="UCW16" s="46"/>
      <c r="UCX16" s="46"/>
      <c r="UCY16" s="46"/>
      <c r="UCZ16" s="46"/>
      <c r="UDA16" s="46"/>
      <c r="UDB16" s="46"/>
      <c r="UDC16" s="46"/>
      <c r="UDD16" s="46"/>
      <c r="UDE16" s="46"/>
      <c r="UDF16" s="46"/>
      <c r="UDG16" s="46"/>
      <c r="UDH16" s="46"/>
      <c r="UDI16" s="46"/>
      <c r="UDJ16" s="46"/>
      <c r="UDK16" s="46"/>
      <c r="UDL16" s="46"/>
      <c r="UDM16" s="46"/>
      <c r="UDN16" s="46"/>
      <c r="UDO16" s="46"/>
      <c r="UDP16" s="46"/>
      <c r="UDQ16" s="46"/>
      <c r="UDR16" s="46"/>
      <c r="UDS16" s="46"/>
      <c r="UDT16" s="46"/>
      <c r="UDU16" s="46"/>
      <c r="UDV16" s="46"/>
      <c r="UDW16" s="46"/>
      <c r="UDX16" s="46"/>
      <c r="UDY16" s="46"/>
      <c r="UDZ16" s="46"/>
      <c r="UEA16" s="46"/>
      <c r="UEB16" s="46"/>
      <c r="UEC16" s="46"/>
      <c r="UED16" s="46"/>
      <c r="UEE16" s="46"/>
      <c r="UEF16" s="46"/>
      <c r="UEG16" s="46"/>
      <c r="UEH16" s="46"/>
      <c r="UEI16" s="46"/>
      <c r="UEJ16" s="46"/>
      <c r="UEK16" s="46"/>
      <c r="UEL16" s="46"/>
      <c r="UEM16" s="46"/>
      <c r="UEN16" s="46"/>
      <c r="UEO16" s="46"/>
      <c r="UEP16" s="46"/>
      <c r="UEQ16" s="46"/>
      <c r="UER16" s="46"/>
      <c r="UES16" s="46"/>
      <c r="UET16" s="46"/>
      <c r="UEU16" s="46"/>
      <c r="UEV16" s="46"/>
      <c r="UEW16" s="46"/>
      <c r="UEX16" s="46"/>
      <c r="UEY16" s="46"/>
      <c r="UEZ16" s="46"/>
      <c r="UFA16" s="46"/>
      <c r="UFB16" s="46"/>
      <c r="UFC16" s="46"/>
      <c r="UFD16" s="46"/>
      <c r="UFE16" s="46"/>
      <c r="UFF16" s="46"/>
      <c r="UFG16" s="46"/>
      <c r="UFH16" s="46"/>
      <c r="UFI16" s="46"/>
      <c r="UFJ16" s="46"/>
      <c r="UFK16" s="46"/>
      <c r="UFL16" s="46"/>
      <c r="UFM16" s="46"/>
      <c r="UFN16" s="46"/>
      <c r="UFO16" s="46"/>
      <c r="UFP16" s="46"/>
      <c r="UFQ16" s="46"/>
      <c r="UFR16" s="46"/>
      <c r="UFS16" s="46"/>
      <c r="UFT16" s="46"/>
      <c r="UFU16" s="46"/>
      <c r="UFV16" s="46"/>
      <c r="UFW16" s="46"/>
      <c r="UFX16" s="46"/>
      <c r="UFY16" s="46"/>
      <c r="UFZ16" s="46"/>
      <c r="UGA16" s="46"/>
      <c r="UGB16" s="46"/>
      <c r="UGC16" s="46"/>
      <c r="UGD16" s="46"/>
      <c r="UGE16" s="46"/>
      <c r="UGF16" s="46"/>
      <c r="UGG16" s="46"/>
      <c r="UGH16" s="46"/>
      <c r="UGI16" s="46"/>
      <c r="UGJ16" s="46"/>
      <c r="UGK16" s="46"/>
      <c r="UGL16" s="46"/>
      <c r="UGM16" s="46"/>
      <c r="UGN16" s="46"/>
      <c r="UGO16" s="46"/>
      <c r="UGP16" s="46"/>
      <c r="UGQ16" s="46"/>
      <c r="UGR16" s="46"/>
      <c r="UGS16" s="46"/>
      <c r="UGT16" s="46"/>
      <c r="UGU16" s="46"/>
      <c r="UGV16" s="46"/>
      <c r="UGW16" s="46"/>
      <c r="UGX16" s="46"/>
      <c r="UGY16" s="46"/>
      <c r="UGZ16" s="46"/>
      <c r="UHA16" s="46"/>
      <c r="UHB16" s="46"/>
      <c r="UHC16" s="46"/>
      <c r="UHD16" s="46"/>
      <c r="UHE16" s="46"/>
      <c r="UHF16" s="46"/>
      <c r="UHG16" s="46"/>
      <c r="UHH16" s="46"/>
      <c r="UHI16" s="46"/>
      <c r="UHJ16" s="46"/>
      <c r="UHK16" s="46"/>
      <c r="UHL16" s="46"/>
      <c r="UHM16" s="46"/>
      <c r="UHN16" s="46"/>
      <c r="UHO16" s="46"/>
      <c r="UHP16" s="46"/>
      <c r="UHQ16" s="46"/>
      <c r="UHR16" s="46"/>
      <c r="UHS16" s="46"/>
      <c r="UHT16" s="46"/>
      <c r="UHU16" s="46"/>
      <c r="UHV16" s="46"/>
      <c r="UHW16" s="46"/>
      <c r="UHX16" s="46"/>
      <c r="UHY16" s="46"/>
      <c r="UHZ16" s="46"/>
      <c r="UIA16" s="46"/>
      <c r="UIB16" s="46"/>
      <c r="UIC16" s="46"/>
      <c r="UID16" s="46"/>
      <c r="UIE16" s="46"/>
      <c r="UIF16" s="46"/>
      <c r="UIG16" s="46"/>
      <c r="UIH16" s="46"/>
      <c r="UII16" s="46"/>
      <c r="UIJ16" s="46"/>
      <c r="UIK16" s="46"/>
      <c r="UIL16" s="46"/>
      <c r="UIM16" s="46"/>
      <c r="UIN16" s="46"/>
      <c r="UIO16" s="46"/>
      <c r="UIP16" s="46"/>
      <c r="UIQ16" s="46"/>
      <c r="UIR16" s="46"/>
      <c r="UIS16" s="46"/>
      <c r="UIT16" s="46"/>
      <c r="UIU16" s="46"/>
      <c r="UIV16" s="46"/>
      <c r="UIW16" s="46"/>
      <c r="UIX16" s="46"/>
      <c r="UIY16" s="46"/>
      <c r="UIZ16" s="46"/>
      <c r="UJA16" s="46"/>
      <c r="UJB16" s="46"/>
      <c r="UJC16" s="46"/>
      <c r="UJD16" s="46"/>
      <c r="UJE16" s="46"/>
      <c r="UJF16" s="46"/>
      <c r="UJG16" s="46"/>
      <c r="UJH16" s="46"/>
      <c r="UJI16" s="46"/>
      <c r="UJJ16" s="46"/>
      <c r="UJK16" s="46"/>
      <c r="UJL16" s="46"/>
      <c r="UJM16" s="46"/>
      <c r="UJN16" s="46"/>
      <c r="UJO16" s="46"/>
      <c r="UJP16" s="46"/>
      <c r="UJQ16" s="46"/>
      <c r="UJR16" s="46"/>
      <c r="UJS16" s="46"/>
      <c r="UJT16" s="46"/>
      <c r="UJU16" s="46"/>
      <c r="UJV16" s="46"/>
      <c r="UJW16" s="46"/>
      <c r="UJX16" s="46"/>
      <c r="UJY16" s="46"/>
      <c r="UJZ16" s="46"/>
      <c r="UKA16" s="46"/>
      <c r="UKB16" s="46"/>
      <c r="UKC16" s="46"/>
      <c r="UKD16" s="46"/>
      <c r="UKE16" s="46"/>
      <c r="UKF16" s="46"/>
      <c r="UKG16" s="46"/>
      <c r="UKH16" s="46"/>
      <c r="UKI16" s="46"/>
      <c r="UKJ16" s="46"/>
      <c r="UKK16" s="46"/>
      <c r="UKL16" s="46"/>
      <c r="UKM16" s="46"/>
      <c r="UKN16" s="46"/>
      <c r="UKO16" s="46"/>
      <c r="UKP16" s="46"/>
      <c r="UKQ16" s="46"/>
      <c r="UKR16" s="46"/>
      <c r="UKS16" s="46"/>
      <c r="UKT16" s="46"/>
      <c r="UKU16" s="46"/>
      <c r="UKV16" s="46"/>
      <c r="UKW16" s="46"/>
      <c r="UKX16" s="46"/>
      <c r="UKY16" s="46"/>
      <c r="UKZ16" s="46"/>
      <c r="ULA16" s="46"/>
      <c r="ULB16" s="46"/>
      <c r="ULC16" s="46"/>
      <c r="ULD16" s="46"/>
      <c r="ULE16" s="46"/>
      <c r="ULF16" s="46"/>
      <c r="ULG16" s="46"/>
      <c r="ULH16" s="46"/>
      <c r="ULI16" s="46"/>
      <c r="ULJ16" s="46"/>
      <c r="ULK16" s="46"/>
      <c r="ULL16" s="46"/>
      <c r="ULM16" s="46"/>
      <c r="ULN16" s="46"/>
      <c r="ULO16" s="46"/>
      <c r="ULP16" s="46"/>
      <c r="ULQ16" s="46"/>
      <c r="ULR16" s="46"/>
      <c r="ULS16" s="46"/>
      <c r="ULT16" s="46"/>
      <c r="ULU16" s="46"/>
      <c r="ULV16" s="46"/>
      <c r="ULW16" s="46"/>
      <c r="ULX16" s="46"/>
      <c r="ULY16" s="46"/>
      <c r="ULZ16" s="46"/>
      <c r="UMA16" s="46"/>
      <c r="UMB16" s="46"/>
      <c r="UMC16" s="46"/>
      <c r="UMD16" s="46"/>
      <c r="UME16" s="46"/>
      <c r="UMF16" s="46"/>
      <c r="UMG16" s="46"/>
      <c r="UMH16" s="46"/>
      <c r="UMI16" s="46"/>
      <c r="UMJ16" s="46"/>
      <c r="UMK16" s="46"/>
      <c r="UML16" s="46"/>
      <c r="UMM16" s="46"/>
      <c r="UMN16" s="46"/>
      <c r="UMO16" s="46"/>
      <c r="UMP16" s="46"/>
      <c r="UMQ16" s="46"/>
      <c r="UMR16" s="46"/>
      <c r="UMS16" s="46"/>
      <c r="UMT16" s="46"/>
      <c r="UMU16" s="46"/>
      <c r="UMV16" s="46"/>
      <c r="UMW16" s="46"/>
      <c r="UMX16" s="46"/>
      <c r="UMY16" s="46"/>
      <c r="UMZ16" s="46"/>
      <c r="UNA16" s="46"/>
      <c r="UNB16" s="46"/>
      <c r="UNC16" s="46"/>
      <c r="UND16" s="46"/>
      <c r="UNE16" s="46"/>
      <c r="UNF16" s="46"/>
      <c r="UNG16" s="46"/>
      <c r="UNH16" s="46"/>
      <c r="UNI16" s="46"/>
      <c r="UNJ16" s="46"/>
      <c r="UNK16" s="46"/>
      <c r="UNL16" s="46"/>
      <c r="UNM16" s="46"/>
      <c r="UNN16" s="46"/>
      <c r="UNO16" s="46"/>
      <c r="UNP16" s="46"/>
      <c r="UNQ16" s="46"/>
      <c r="UNR16" s="46"/>
      <c r="UNS16" s="46"/>
      <c r="UNT16" s="46"/>
      <c r="UNU16" s="46"/>
      <c r="UNV16" s="46"/>
      <c r="UNW16" s="46"/>
      <c r="UNX16" s="46"/>
      <c r="UNY16" s="46"/>
      <c r="UNZ16" s="46"/>
      <c r="UOA16" s="46"/>
      <c r="UOB16" s="46"/>
      <c r="UOC16" s="46"/>
      <c r="UOD16" s="46"/>
      <c r="UOE16" s="46"/>
      <c r="UOF16" s="46"/>
      <c r="UOG16" s="46"/>
      <c r="UOH16" s="46"/>
      <c r="UOI16" s="46"/>
      <c r="UOJ16" s="46"/>
      <c r="UOK16" s="46"/>
      <c r="UOL16" s="46"/>
      <c r="UOM16" s="46"/>
      <c r="UON16" s="46"/>
      <c r="UOO16" s="46"/>
      <c r="UOP16" s="46"/>
      <c r="UOQ16" s="46"/>
      <c r="UOR16" s="46"/>
      <c r="UOS16" s="46"/>
      <c r="UOT16" s="46"/>
      <c r="UOU16" s="46"/>
      <c r="UOV16" s="46"/>
      <c r="UOW16" s="46"/>
      <c r="UOX16" s="46"/>
      <c r="UOY16" s="46"/>
      <c r="UOZ16" s="46"/>
      <c r="UPA16" s="46"/>
      <c r="UPB16" s="46"/>
      <c r="UPC16" s="46"/>
      <c r="UPD16" s="46"/>
      <c r="UPE16" s="46"/>
      <c r="UPF16" s="46"/>
      <c r="UPG16" s="46"/>
      <c r="UPH16" s="46"/>
      <c r="UPI16" s="46"/>
      <c r="UPJ16" s="46"/>
      <c r="UPK16" s="46"/>
      <c r="UPL16" s="46"/>
      <c r="UPM16" s="46"/>
      <c r="UPN16" s="46"/>
      <c r="UPO16" s="46"/>
      <c r="UPP16" s="46"/>
      <c r="UPQ16" s="46"/>
      <c r="UPR16" s="46"/>
      <c r="UPS16" s="46"/>
      <c r="UPT16" s="46"/>
      <c r="UPU16" s="46"/>
      <c r="UPV16" s="46"/>
      <c r="UPW16" s="46"/>
      <c r="UPX16" s="46"/>
      <c r="UPY16" s="46"/>
      <c r="UPZ16" s="46"/>
      <c r="UQA16" s="46"/>
      <c r="UQB16" s="46"/>
      <c r="UQC16" s="46"/>
      <c r="UQD16" s="46"/>
      <c r="UQE16" s="46"/>
      <c r="UQF16" s="46"/>
      <c r="UQG16" s="46"/>
      <c r="UQH16" s="46"/>
      <c r="UQI16" s="46"/>
      <c r="UQJ16" s="46"/>
      <c r="UQK16" s="46"/>
      <c r="UQL16" s="46"/>
      <c r="UQM16" s="46"/>
      <c r="UQN16" s="46"/>
      <c r="UQO16" s="46"/>
      <c r="UQP16" s="46"/>
      <c r="UQQ16" s="46"/>
      <c r="UQR16" s="46"/>
      <c r="UQS16" s="46"/>
      <c r="UQT16" s="46"/>
      <c r="UQU16" s="46"/>
      <c r="UQV16" s="46"/>
      <c r="UQW16" s="46"/>
      <c r="UQX16" s="46"/>
      <c r="UQY16" s="46"/>
      <c r="UQZ16" s="46"/>
      <c r="URA16" s="46"/>
      <c r="URB16" s="46"/>
      <c r="URC16" s="46"/>
      <c r="URD16" s="46"/>
      <c r="URE16" s="46"/>
      <c r="URF16" s="46"/>
      <c r="URG16" s="46"/>
      <c r="URH16" s="46"/>
      <c r="URI16" s="46"/>
      <c r="URJ16" s="46"/>
      <c r="URK16" s="46"/>
      <c r="URL16" s="46"/>
      <c r="URM16" s="46"/>
      <c r="URN16" s="46"/>
      <c r="URO16" s="46"/>
      <c r="URP16" s="46"/>
      <c r="URQ16" s="46"/>
      <c r="URR16" s="46"/>
      <c r="URS16" s="46"/>
      <c r="URT16" s="46"/>
      <c r="URU16" s="46"/>
      <c r="URV16" s="46"/>
      <c r="URW16" s="46"/>
      <c r="URX16" s="46"/>
      <c r="URY16" s="46"/>
      <c r="URZ16" s="46"/>
      <c r="USA16" s="46"/>
      <c r="USB16" s="46"/>
      <c r="USC16" s="46"/>
      <c r="USD16" s="46"/>
      <c r="USE16" s="46"/>
      <c r="USF16" s="46"/>
      <c r="USG16" s="46"/>
      <c r="USH16" s="46"/>
      <c r="USI16" s="46"/>
      <c r="USJ16" s="46"/>
      <c r="USK16" s="46"/>
      <c r="USL16" s="46"/>
      <c r="USM16" s="46"/>
      <c r="USN16" s="46"/>
      <c r="USO16" s="46"/>
      <c r="USP16" s="46"/>
      <c r="USQ16" s="46"/>
      <c r="USR16" s="46"/>
      <c r="USS16" s="46"/>
      <c r="UST16" s="46"/>
      <c r="USU16" s="46"/>
      <c r="USV16" s="46"/>
      <c r="USW16" s="46"/>
      <c r="USX16" s="46"/>
      <c r="USY16" s="46"/>
      <c r="USZ16" s="46"/>
      <c r="UTA16" s="46"/>
      <c r="UTB16" s="46"/>
      <c r="UTC16" s="46"/>
      <c r="UTD16" s="46"/>
      <c r="UTE16" s="46"/>
      <c r="UTF16" s="46"/>
      <c r="UTG16" s="46"/>
      <c r="UTH16" s="46"/>
      <c r="UTI16" s="46"/>
      <c r="UTJ16" s="46"/>
      <c r="UTK16" s="46"/>
      <c r="UTL16" s="46"/>
      <c r="UTM16" s="46"/>
      <c r="UTN16" s="46"/>
      <c r="UTO16" s="46"/>
      <c r="UTP16" s="46"/>
      <c r="UTQ16" s="46"/>
      <c r="UTR16" s="46"/>
      <c r="UTS16" s="46"/>
      <c r="UTT16" s="46"/>
      <c r="UTU16" s="46"/>
      <c r="UTV16" s="46"/>
      <c r="UTW16" s="46"/>
      <c r="UTX16" s="46"/>
      <c r="UTY16" s="46"/>
      <c r="UTZ16" s="46"/>
      <c r="UUA16" s="46"/>
      <c r="UUB16" s="46"/>
      <c r="UUC16" s="46"/>
      <c r="UUD16" s="46"/>
      <c r="UUE16" s="46"/>
      <c r="UUF16" s="46"/>
      <c r="UUG16" s="46"/>
      <c r="UUH16" s="46"/>
      <c r="UUI16" s="46"/>
      <c r="UUJ16" s="46"/>
      <c r="UUK16" s="46"/>
      <c r="UUL16" s="46"/>
      <c r="UUM16" s="46"/>
      <c r="UUN16" s="46"/>
      <c r="UUO16" s="46"/>
      <c r="UUP16" s="46"/>
      <c r="UUQ16" s="46"/>
      <c r="UUR16" s="46"/>
      <c r="UUS16" s="46"/>
      <c r="UUT16" s="46"/>
      <c r="UUU16" s="46"/>
      <c r="UUV16" s="46"/>
      <c r="UUW16" s="46"/>
      <c r="UUX16" s="46"/>
      <c r="UUY16" s="46"/>
      <c r="UUZ16" s="46"/>
      <c r="UVA16" s="46"/>
      <c r="UVB16" s="46"/>
      <c r="UVC16" s="46"/>
      <c r="UVD16" s="46"/>
      <c r="UVE16" s="46"/>
      <c r="UVF16" s="46"/>
      <c r="UVG16" s="46"/>
      <c r="UVH16" s="46"/>
      <c r="UVI16" s="46"/>
      <c r="UVJ16" s="46"/>
      <c r="UVK16" s="46"/>
      <c r="UVL16" s="46"/>
      <c r="UVM16" s="46"/>
      <c r="UVN16" s="46"/>
      <c r="UVO16" s="46"/>
      <c r="UVP16" s="46"/>
      <c r="UVQ16" s="46"/>
      <c r="UVR16" s="46"/>
      <c r="UVS16" s="46"/>
      <c r="UVT16" s="46"/>
      <c r="UVU16" s="46"/>
      <c r="UVV16" s="46"/>
      <c r="UVW16" s="46"/>
      <c r="UVX16" s="46"/>
      <c r="UVY16" s="46"/>
      <c r="UVZ16" s="46"/>
      <c r="UWA16" s="46"/>
      <c r="UWB16" s="46"/>
      <c r="UWC16" s="46"/>
      <c r="UWD16" s="46"/>
      <c r="UWE16" s="46"/>
      <c r="UWF16" s="46"/>
      <c r="UWG16" s="46"/>
      <c r="UWH16" s="46"/>
      <c r="UWI16" s="46"/>
      <c r="UWJ16" s="46"/>
      <c r="UWK16" s="46"/>
      <c r="UWL16" s="46"/>
      <c r="UWM16" s="46"/>
      <c r="UWN16" s="46"/>
      <c r="UWO16" s="46"/>
      <c r="UWP16" s="46"/>
      <c r="UWQ16" s="46"/>
      <c r="UWR16" s="46"/>
      <c r="UWS16" s="46"/>
      <c r="UWT16" s="46"/>
      <c r="UWU16" s="46"/>
      <c r="UWV16" s="46"/>
      <c r="UWW16" s="46"/>
      <c r="UWX16" s="46"/>
      <c r="UWY16" s="46"/>
      <c r="UWZ16" s="46"/>
      <c r="UXA16" s="46"/>
      <c r="UXB16" s="46"/>
      <c r="UXC16" s="46"/>
      <c r="UXD16" s="46"/>
      <c r="UXE16" s="46"/>
      <c r="UXF16" s="46"/>
      <c r="UXG16" s="46"/>
      <c r="UXH16" s="46"/>
      <c r="UXI16" s="46"/>
      <c r="UXJ16" s="46"/>
      <c r="UXK16" s="46"/>
      <c r="UXL16" s="46"/>
      <c r="UXM16" s="46"/>
      <c r="UXN16" s="46"/>
      <c r="UXO16" s="46"/>
      <c r="UXP16" s="46"/>
      <c r="UXQ16" s="46"/>
      <c r="UXR16" s="46"/>
      <c r="UXS16" s="46"/>
      <c r="UXT16" s="46"/>
      <c r="UXU16" s="46"/>
      <c r="UXV16" s="46"/>
      <c r="UXW16" s="46"/>
      <c r="UXX16" s="46"/>
      <c r="UXY16" s="46"/>
      <c r="UXZ16" s="46"/>
      <c r="UYA16" s="46"/>
      <c r="UYB16" s="46"/>
      <c r="UYC16" s="46"/>
      <c r="UYD16" s="46"/>
      <c r="UYE16" s="46"/>
      <c r="UYF16" s="46"/>
      <c r="UYG16" s="46"/>
      <c r="UYH16" s="46"/>
      <c r="UYI16" s="46"/>
      <c r="UYJ16" s="46"/>
      <c r="UYK16" s="46"/>
      <c r="UYL16" s="46"/>
      <c r="UYM16" s="46"/>
      <c r="UYN16" s="46"/>
      <c r="UYO16" s="46"/>
      <c r="UYP16" s="46"/>
      <c r="UYQ16" s="46"/>
      <c r="UYR16" s="46"/>
      <c r="UYS16" s="46"/>
      <c r="UYT16" s="46"/>
      <c r="UYU16" s="46"/>
      <c r="UYV16" s="46"/>
      <c r="UYW16" s="46"/>
      <c r="UYX16" s="46"/>
      <c r="UYY16" s="46"/>
      <c r="UYZ16" s="46"/>
      <c r="UZA16" s="46"/>
      <c r="UZB16" s="46"/>
      <c r="UZC16" s="46"/>
      <c r="UZD16" s="46"/>
      <c r="UZE16" s="46"/>
      <c r="UZF16" s="46"/>
      <c r="UZG16" s="46"/>
      <c r="UZH16" s="46"/>
      <c r="UZI16" s="46"/>
      <c r="UZJ16" s="46"/>
      <c r="UZK16" s="46"/>
      <c r="UZL16" s="46"/>
      <c r="UZM16" s="46"/>
      <c r="UZN16" s="46"/>
      <c r="UZO16" s="46"/>
      <c r="UZP16" s="46"/>
      <c r="UZQ16" s="46"/>
      <c r="UZR16" s="46"/>
      <c r="UZS16" s="46"/>
      <c r="UZT16" s="46"/>
      <c r="UZU16" s="46"/>
      <c r="UZV16" s="46"/>
      <c r="UZW16" s="46"/>
      <c r="UZX16" s="46"/>
      <c r="UZY16" s="46"/>
      <c r="UZZ16" s="46"/>
      <c r="VAA16" s="46"/>
      <c r="VAB16" s="46"/>
      <c r="VAC16" s="46"/>
      <c r="VAD16" s="46"/>
      <c r="VAE16" s="46"/>
      <c r="VAF16" s="46"/>
      <c r="VAG16" s="46"/>
      <c r="VAH16" s="46"/>
      <c r="VAI16" s="46"/>
      <c r="VAJ16" s="46"/>
      <c r="VAK16" s="46"/>
      <c r="VAL16" s="46"/>
      <c r="VAM16" s="46"/>
      <c r="VAN16" s="46"/>
      <c r="VAO16" s="46"/>
      <c r="VAP16" s="46"/>
      <c r="VAQ16" s="46"/>
      <c r="VAR16" s="46"/>
      <c r="VAS16" s="46"/>
      <c r="VAT16" s="46"/>
      <c r="VAU16" s="46"/>
      <c r="VAV16" s="46"/>
      <c r="VAW16" s="46"/>
      <c r="VAX16" s="46"/>
      <c r="VAY16" s="46"/>
      <c r="VAZ16" s="46"/>
      <c r="VBA16" s="46"/>
      <c r="VBB16" s="46"/>
      <c r="VBC16" s="46"/>
      <c r="VBD16" s="46"/>
      <c r="VBE16" s="46"/>
      <c r="VBF16" s="46"/>
      <c r="VBG16" s="46"/>
      <c r="VBH16" s="46"/>
      <c r="VBI16" s="46"/>
      <c r="VBJ16" s="46"/>
      <c r="VBK16" s="46"/>
      <c r="VBL16" s="46"/>
      <c r="VBM16" s="46"/>
      <c r="VBN16" s="46"/>
      <c r="VBO16" s="46"/>
      <c r="VBP16" s="46"/>
      <c r="VBQ16" s="46"/>
      <c r="VBR16" s="46"/>
      <c r="VBS16" s="46"/>
      <c r="VBT16" s="46"/>
      <c r="VBU16" s="46"/>
      <c r="VBV16" s="46"/>
      <c r="VBW16" s="46"/>
      <c r="VBX16" s="46"/>
      <c r="VBY16" s="46"/>
      <c r="VBZ16" s="46"/>
      <c r="VCA16" s="46"/>
      <c r="VCB16" s="46"/>
      <c r="VCC16" s="46"/>
      <c r="VCD16" s="46"/>
      <c r="VCE16" s="46"/>
      <c r="VCF16" s="46"/>
      <c r="VCG16" s="46"/>
      <c r="VCH16" s="46"/>
      <c r="VCI16" s="46"/>
      <c r="VCJ16" s="46"/>
      <c r="VCK16" s="46"/>
      <c r="VCL16" s="46"/>
      <c r="VCM16" s="46"/>
      <c r="VCN16" s="46"/>
      <c r="VCO16" s="46"/>
      <c r="VCP16" s="46"/>
      <c r="VCQ16" s="46"/>
      <c r="VCR16" s="46"/>
      <c r="VCS16" s="46"/>
      <c r="VCT16" s="46"/>
      <c r="VCU16" s="46"/>
      <c r="VCV16" s="46"/>
      <c r="VCW16" s="46"/>
      <c r="VCX16" s="46"/>
      <c r="VCY16" s="46"/>
      <c r="VCZ16" s="46"/>
      <c r="VDA16" s="46"/>
      <c r="VDB16" s="46"/>
      <c r="VDC16" s="46"/>
      <c r="VDD16" s="46"/>
      <c r="VDE16" s="46"/>
      <c r="VDF16" s="46"/>
      <c r="VDG16" s="46"/>
      <c r="VDH16" s="46"/>
      <c r="VDI16" s="46"/>
      <c r="VDJ16" s="46"/>
      <c r="VDK16" s="46"/>
      <c r="VDL16" s="46"/>
      <c r="VDM16" s="46"/>
      <c r="VDN16" s="46"/>
      <c r="VDO16" s="46"/>
      <c r="VDP16" s="46"/>
      <c r="VDQ16" s="46"/>
      <c r="VDR16" s="46"/>
      <c r="VDS16" s="46"/>
      <c r="VDT16" s="46"/>
      <c r="VDU16" s="46"/>
      <c r="VDV16" s="46"/>
      <c r="VDW16" s="46"/>
      <c r="VDX16" s="46"/>
      <c r="VDY16" s="46"/>
      <c r="VDZ16" s="46"/>
      <c r="VEA16" s="46"/>
      <c r="VEB16" s="46"/>
      <c r="VEC16" s="46"/>
      <c r="VED16" s="46"/>
      <c r="VEE16" s="46"/>
      <c r="VEF16" s="46"/>
      <c r="VEG16" s="46"/>
      <c r="VEH16" s="46"/>
      <c r="VEI16" s="46"/>
      <c r="VEJ16" s="46"/>
      <c r="VEK16" s="46"/>
      <c r="VEL16" s="46"/>
      <c r="VEM16" s="46"/>
      <c r="VEN16" s="46"/>
      <c r="VEO16" s="46"/>
      <c r="VEP16" s="46"/>
      <c r="VEQ16" s="46"/>
      <c r="VER16" s="46"/>
      <c r="VES16" s="46"/>
      <c r="VET16" s="46"/>
      <c r="VEU16" s="46"/>
      <c r="VEV16" s="46"/>
      <c r="VEW16" s="46"/>
      <c r="VEX16" s="46"/>
      <c r="VEY16" s="46"/>
      <c r="VEZ16" s="46"/>
      <c r="VFA16" s="46"/>
      <c r="VFB16" s="46"/>
      <c r="VFC16" s="46"/>
      <c r="VFD16" s="46"/>
      <c r="VFE16" s="46"/>
      <c r="VFF16" s="46"/>
      <c r="VFG16" s="46"/>
      <c r="VFH16" s="46"/>
      <c r="VFI16" s="46"/>
      <c r="VFJ16" s="46"/>
      <c r="VFK16" s="46"/>
      <c r="VFL16" s="46"/>
      <c r="VFM16" s="46"/>
      <c r="VFN16" s="46"/>
      <c r="VFO16" s="46"/>
      <c r="VFP16" s="46"/>
      <c r="VFQ16" s="46"/>
      <c r="VFR16" s="46"/>
      <c r="VFS16" s="46"/>
      <c r="VFT16" s="46"/>
      <c r="VFU16" s="46"/>
      <c r="VFV16" s="46"/>
      <c r="VFW16" s="46"/>
      <c r="VFX16" s="46"/>
      <c r="VFY16" s="46"/>
      <c r="VFZ16" s="46"/>
      <c r="VGA16" s="46"/>
      <c r="VGB16" s="46"/>
      <c r="VGC16" s="46"/>
      <c r="VGD16" s="46"/>
      <c r="VGE16" s="46"/>
      <c r="VGF16" s="46"/>
      <c r="VGG16" s="46"/>
      <c r="VGH16" s="46"/>
      <c r="VGI16" s="46"/>
      <c r="VGJ16" s="46"/>
      <c r="VGK16" s="46"/>
      <c r="VGL16" s="46"/>
      <c r="VGM16" s="46"/>
      <c r="VGN16" s="46"/>
      <c r="VGO16" s="46"/>
      <c r="VGP16" s="46"/>
      <c r="VGQ16" s="46"/>
      <c r="VGR16" s="46"/>
      <c r="VGS16" s="46"/>
      <c r="VGT16" s="46"/>
      <c r="VGU16" s="46"/>
      <c r="VGV16" s="46"/>
      <c r="VGW16" s="46"/>
      <c r="VGX16" s="46"/>
      <c r="VGY16" s="46"/>
      <c r="VGZ16" s="46"/>
      <c r="VHA16" s="46"/>
      <c r="VHB16" s="46"/>
      <c r="VHC16" s="46"/>
      <c r="VHD16" s="46"/>
      <c r="VHE16" s="46"/>
      <c r="VHF16" s="46"/>
      <c r="VHG16" s="46"/>
      <c r="VHH16" s="46"/>
      <c r="VHI16" s="46"/>
      <c r="VHJ16" s="46"/>
      <c r="VHK16" s="46"/>
      <c r="VHL16" s="46"/>
      <c r="VHM16" s="46"/>
      <c r="VHN16" s="46"/>
      <c r="VHO16" s="46"/>
      <c r="VHP16" s="46"/>
      <c r="VHQ16" s="46"/>
      <c r="VHR16" s="46"/>
      <c r="VHS16" s="46"/>
      <c r="VHT16" s="46"/>
      <c r="VHU16" s="46"/>
      <c r="VHV16" s="46"/>
      <c r="VHW16" s="46"/>
      <c r="VHX16" s="46"/>
      <c r="VHY16" s="46"/>
      <c r="VHZ16" s="46"/>
      <c r="VIA16" s="46"/>
      <c r="VIB16" s="46"/>
      <c r="VIC16" s="46"/>
      <c r="VID16" s="46"/>
      <c r="VIE16" s="46"/>
      <c r="VIF16" s="46"/>
      <c r="VIG16" s="46"/>
      <c r="VIH16" s="46"/>
      <c r="VII16" s="46"/>
      <c r="VIJ16" s="46"/>
      <c r="VIK16" s="46"/>
      <c r="VIL16" s="46"/>
      <c r="VIM16" s="46"/>
      <c r="VIN16" s="46"/>
      <c r="VIO16" s="46"/>
      <c r="VIP16" s="46"/>
      <c r="VIQ16" s="46"/>
      <c r="VIR16" s="46"/>
      <c r="VIS16" s="46"/>
      <c r="VIT16" s="46"/>
      <c r="VIU16" s="46"/>
      <c r="VIV16" s="46"/>
      <c r="VIW16" s="46"/>
      <c r="VIX16" s="46"/>
      <c r="VIY16" s="46"/>
      <c r="VIZ16" s="46"/>
      <c r="VJA16" s="46"/>
      <c r="VJB16" s="46"/>
      <c r="VJC16" s="46"/>
      <c r="VJD16" s="46"/>
      <c r="VJE16" s="46"/>
      <c r="VJF16" s="46"/>
      <c r="VJG16" s="46"/>
      <c r="VJH16" s="46"/>
      <c r="VJI16" s="46"/>
      <c r="VJJ16" s="46"/>
      <c r="VJK16" s="46"/>
      <c r="VJL16" s="46"/>
      <c r="VJM16" s="46"/>
      <c r="VJN16" s="46"/>
      <c r="VJO16" s="46"/>
      <c r="VJP16" s="46"/>
      <c r="VJQ16" s="46"/>
      <c r="VJR16" s="46"/>
      <c r="VJS16" s="46"/>
      <c r="VJT16" s="46"/>
      <c r="VJU16" s="46"/>
      <c r="VJV16" s="46"/>
      <c r="VJW16" s="46"/>
      <c r="VJX16" s="46"/>
      <c r="VJY16" s="46"/>
      <c r="VJZ16" s="46"/>
      <c r="VKA16" s="46"/>
      <c r="VKB16" s="46"/>
      <c r="VKC16" s="46"/>
      <c r="VKD16" s="46"/>
      <c r="VKE16" s="46"/>
      <c r="VKF16" s="46"/>
      <c r="VKG16" s="46"/>
      <c r="VKH16" s="46"/>
      <c r="VKI16" s="46"/>
      <c r="VKJ16" s="46"/>
      <c r="VKK16" s="46"/>
      <c r="VKL16" s="46"/>
      <c r="VKM16" s="46"/>
      <c r="VKN16" s="46"/>
      <c r="VKO16" s="46"/>
      <c r="VKP16" s="46"/>
      <c r="VKQ16" s="46"/>
      <c r="VKR16" s="46"/>
      <c r="VKS16" s="46"/>
      <c r="VKT16" s="46"/>
      <c r="VKU16" s="46"/>
      <c r="VKV16" s="46"/>
      <c r="VKW16" s="46"/>
      <c r="VKX16" s="46"/>
      <c r="VKY16" s="46"/>
      <c r="VKZ16" s="46"/>
      <c r="VLA16" s="46"/>
      <c r="VLB16" s="46"/>
      <c r="VLC16" s="46"/>
      <c r="VLD16" s="46"/>
      <c r="VLE16" s="46"/>
      <c r="VLF16" s="46"/>
      <c r="VLG16" s="46"/>
      <c r="VLH16" s="46"/>
      <c r="VLI16" s="46"/>
      <c r="VLJ16" s="46"/>
      <c r="VLK16" s="46"/>
      <c r="VLL16" s="46"/>
      <c r="VLM16" s="46"/>
      <c r="VLN16" s="46"/>
      <c r="VLO16" s="46"/>
      <c r="VLP16" s="46"/>
      <c r="VLQ16" s="46"/>
      <c r="VLR16" s="46"/>
      <c r="VLS16" s="46"/>
      <c r="VLT16" s="46"/>
      <c r="VLU16" s="46"/>
      <c r="VLV16" s="46"/>
      <c r="VLW16" s="46"/>
      <c r="VLX16" s="46"/>
      <c r="VLY16" s="46"/>
      <c r="VLZ16" s="46"/>
      <c r="VMA16" s="46"/>
      <c r="VMB16" s="46"/>
      <c r="VMC16" s="46"/>
      <c r="VMD16" s="46"/>
      <c r="VME16" s="46"/>
      <c r="VMF16" s="46"/>
      <c r="VMG16" s="46"/>
      <c r="VMH16" s="46"/>
      <c r="VMI16" s="46"/>
      <c r="VMJ16" s="46"/>
      <c r="VMK16" s="46"/>
      <c r="VML16" s="46"/>
      <c r="VMM16" s="46"/>
      <c r="VMN16" s="46"/>
      <c r="VMO16" s="46"/>
      <c r="VMP16" s="46"/>
      <c r="VMQ16" s="46"/>
      <c r="VMR16" s="46"/>
      <c r="VMS16" s="46"/>
      <c r="VMT16" s="46"/>
      <c r="VMU16" s="46"/>
      <c r="VMV16" s="46"/>
      <c r="VMW16" s="46"/>
      <c r="VMX16" s="46"/>
      <c r="VMY16" s="46"/>
      <c r="VMZ16" s="46"/>
      <c r="VNA16" s="46"/>
      <c r="VNB16" s="46"/>
      <c r="VNC16" s="46"/>
      <c r="VND16" s="46"/>
      <c r="VNE16" s="46"/>
      <c r="VNF16" s="46"/>
      <c r="VNG16" s="46"/>
      <c r="VNH16" s="46"/>
      <c r="VNI16" s="46"/>
      <c r="VNJ16" s="46"/>
      <c r="VNK16" s="46"/>
      <c r="VNL16" s="46"/>
      <c r="VNM16" s="46"/>
      <c r="VNN16" s="46"/>
      <c r="VNO16" s="46"/>
      <c r="VNP16" s="46"/>
      <c r="VNQ16" s="46"/>
      <c r="VNR16" s="46"/>
      <c r="VNS16" s="46"/>
      <c r="VNT16" s="46"/>
      <c r="VNU16" s="46"/>
      <c r="VNV16" s="46"/>
      <c r="VNW16" s="46"/>
      <c r="VNX16" s="46"/>
      <c r="VNY16" s="46"/>
      <c r="VNZ16" s="46"/>
      <c r="VOA16" s="46"/>
      <c r="VOB16" s="46"/>
      <c r="VOC16" s="46"/>
      <c r="VOD16" s="46"/>
      <c r="VOE16" s="46"/>
      <c r="VOF16" s="46"/>
      <c r="VOG16" s="46"/>
      <c r="VOH16" s="46"/>
      <c r="VOI16" s="46"/>
      <c r="VOJ16" s="46"/>
      <c r="VOK16" s="46"/>
      <c r="VOL16" s="46"/>
      <c r="VOM16" s="46"/>
      <c r="VON16" s="46"/>
      <c r="VOO16" s="46"/>
      <c r="VOP16" s="46"/>
      <c r="VOQ16" s="46"/>
      <c r="VOR16" s="46"/>
      <c r="VOS16" s="46"/>
      <c r="VOT16" s="46"/>
      <c r="VOU16" s="46"/>
      <c r="VOV16" s="46"/>
      <c r="VOW16" s="46"/>
      <c r="VOX16" s="46"/>
      <c r="VOY16" s="46"/>
      <c r="VOZ16" s="46"/>
      <c r="VPA16" s="46"/>
      <c r="VPB16" s="46"/>
      <c r="VPC16" s="46"/>
      <c r="VPD16" s="46"/>
      <c r="VPE16" s="46"/>
      <c r="VPF16" s="46"/>
      <c r="VPG16" s="46"/>
      <c r="VPH16" s="46"/>
      <c r="VPI16" s="46"/>
      <c r="VPJ16" s="46"/>
      <c r="VPK16" s="46"/>
      <c r="VPL16" s="46"/>
      <c r="VPM16" s="46"/>
      <c r="VPN16" s="46"/>
      <c r="VPO16" s="46"/>
      <c r="VPP16" s="46"/>
      <c r="VPQ16" s="46"/>
      <c r="VPR16" s="46"/>
      <c r="VPS16" s="46"/>
      <c r="VPT16" s="46"/>
      <c r="VPU16" s="46"/>
      <c r="VPV16" s="46"/>
      <c r="VPW16" s="46"/>
      <c r="VPX16" s="46"/>
      <c r="VPY16" s="46"/>
      <c r="VPZ16" s="46"/>
      <c r="VQA16" s="46"/>
      <c r="VQB16" s="46"/>
      <c r="VQC16" s="46"/>
      <c r="VQD16" s="46"/>
      <c r="VQE16" s="46"/>
      <c r="VQF16" s="46"/>
      <c r="VQG16" s="46"/>
      <c r="VQH16" s="46"/>
      <c r="VQI16" s="46"/>
      <c r="VQJ16" s="46"/>
      <c r="VQK16" s="46"/>
      <c r="VQL16" s="46"/>
      <c r="VQM16" s="46"/>
      <c r="VQN16" s="46"/>
      <c r="VQO16" s="46"/>
      <c r="VQP16" s="46"/>
      <c r="VQQ16" s="46"/>
      <c r="VQR16" s="46"/>
      <c r="VQS16" s="46"/>
      <c r="VQT16" s="46"/>
      <c r="VQU16" s="46"/>
      <c r="VQV16" s="46"/>
      <c r="VQW16" s="46"/>
      <c r="VQX16" s="46"/>
      <c r="VQY16" s="46"/>
      <c r="VQZ16" s="46"/>
      <c r="VRA16" s="46"/>
      <c r="VRB16" s="46"/>
      <c r="VRC16" s="46"/>
      <c r="VRD16" s="46"/>
      <c r="VRE16" s="46"/>
      <c r="VRF16" s="46"/>
      <c r="VRG16" s="46"/>
      <c r="VRH16" s="46"/>
      <c r="VRI16" s="46"/>
      <c r="VRJ16" s="46"/>
      <c r="VRK16" s="46"/>
      <c r="VRL16" s="46"/>
      <c r="VRM16" s="46"/>
      <c r="VRN16" s="46"/>
      <c r="VRO16" s="46"/>
      <c r="VRP16" s="46"/>
      <c r="VRQ16" s="46"/>
      <c r="VRR16" s="46"/>
      <c r="VRS16" s="46"/>
      <c r="VRT16" s="46"/>
      <c r="VRU16" s="46"/>
      <c r="VRV16" s="46"/>
      <c r="VRW16" s="46"/>
      <c r="VRX16" s="46"/>
      <c r="VRY16" s="46"/>
      <c r="VRZ16" s="46"/>
      <c r="VSA16" s="46"/>
      <c r="VSB16" s="46"/>
      <c r="VSC16" s="46"/>
      <c r="VSD16" s="46"/>
      <c r="VSE16" s="46"/>
      <c r="VSF16" s="46"/>
      <c r="VSG16" s="46"/>
      <c r="VSH16" s="46"/>
      <c r="VSI16" s="46"/>
      <c r="VSJ16" s="46"/>
      <c r="VSK16" s="46"/>
      <c r="VSL16" s="46"/>
      <c r="VSM16" s="46"/>
      <c r="VSN16" s="46"/>
      <c r="VSO16" s="46"/>
      <c r="VSP16" s="46"/>
      <c r="VSQ16" s="46"/>
      <c r="VSR16" s="46"/>
      <c r="VSS16" s="46"/>
      <c r="VST16" s="46"/>
      <c r="VSU16" s="46"/>
      <c r="VSV16" s="46"/>
      <c r="VSW16" s="46"/>
      <c r="VSX16" s="46"/>
      <c r="VSY16" s="46"/>
      <c r="VSZ16" s="46"/>
      <c r="VTA16" s="46"/>
      <c r="VTB16" s="46"/>
      <c r="VTC16" s="46"/>
      <c r="VTD16" s="46"/>
      <c r="VTE16" s="46"/>
      <c r="VTF16" s="46"/>
      <c r="VTG16" s="46"/>
      <c r="VTH16" s="46"/>
      <c r="VTI16" s="46"/>
      <c r="VTJ16" s="46"/>
      <c r="VTK16" s="46"/>
      <c r="VTL16" s="46"/>
      <c r="VTM16" s="46"/>
      <c r="VTN16" s="46"/>
      <c r="VTO16" s="46"/>
      <c r="VTP16" s="46"/>
      <c r="VTQ16" s="46"/>
      <c r="VTR16" s="46"/>
      <c r="VTS16" s="46"/>
      <c r="VTT16" s="46"/>
      <c r="VTU16" s="46"/>
      <c r="VTV16" s="46"/>
      <c r="VTW16" s="46"/>
      <c r="VTX16" s="46"/>
      <c r="VTY16" s="46"/>
      <c r="VTZ16" s="46"/>
      <c r="VUA16" s="46"/>
      <c r="VUB16" s="46"/>
      <c r="VUC16" s="46"/>
      <c r="VUD16" s="46"/>
      <c r="VUE16" s="46"/>
      <c r="VUF16" s="46"/>
      <c r="VUG16" s="46"/>
      <c r="VUH16" s="46"/>
      <c r="VUI16" s="46"/>
      <c r="VUJ16" s="46"/>
      <c r="VUK16" s="46"/>
      <c r="VUL16" s="46"/>
      <c r="VUM16" s="46"/>
      <c r="VUN16" s="46"/>
      <c r="VUO16" s="46"/>
      <c r="VUP16" s="46"/>
      <c r="VUQ16" s="46"/>
      <c r="VUR16" s="46"/>
      <c r="VUS16" s="46"/>
      <c r="VUT16" s="46"/>
      <c r="VUU16" s="46"/>
      <c r="VUV16" s="46"/>
      <c r="VUW16" s="46"/>
      <c r="VUX16" s="46"/>
      <c r="VUY16" s="46"/>
      <c r="VUZ16" s="46"/>
      <c r="VVA16" s="46"/>
      <c r="VVB16" s="46"/>
      <c r="VVC16" s="46"/>
      <c r="VVD16" s="46"/>
      <c r="VVE16" s="46"/>
      <c r="VVF16" s="46"/>
      <c r="VVG16" s="46"/>
      <c r="VVH16" s="46"/>
      <c r="VVI16" s="46"/>
      <c r="VVJ16" s="46"/>
      <c r="VVK16" s="46"/>
      <c r="VVL16" s="46"/>
      <c r="VVM16" s="46"/>
      <c r="VVN16" s="46"/>
      <c r="VVO16" s="46"/>
      <c r="VVP16" s="46"/>
      <c r="VVQ16" s="46"/>
      <c r="VVR16" s="46"/>
      <c r="VVS16" s="46"/>
      <c r="VVT16" s="46"/>
      <c r="VVU16" s="46"/>
      <c r="VVV16" s="46"/>
      <c r="VVW16" s="46"/>
      <c r="VVX16" s="46"/>
      <c r="VVY16" s="46"/>
      <c r="VVZ16" s="46"/>
      <c r="VWA16" s="46"/>
      <c r="VWB16" s="46"/>
      <c r="VWC16" s="46"/>
      <c r="VWD16" s="46"/>
      <c r="VWE16" s="46"/>
      <c r="VWF16" s="46"/>
      <c r="VWG16" s="46"/>
      <c r="VWH16" s="46"/>
      <c r="VWI16" s="46"/>
      <c r="VWJ16" s="46"/>
      <c r="VWK16" s="46"/>
      <c r="VWL16" s="46"/>
      <c r="VWM16" s="46"/>
      <c r="VWN16" s="46"/>
      <c r="VWO16" s="46"/>
      <c r="VWP16" s="46"/>
      <c r="VWQ16" s="46"/>
      <c r="VWR16" s="46"/>
      <c r="VWS16" s="46"/>
      <c r="VWT16" s="46"/>
      <c r="VWU16" s="46"/>
      <c r="VWV16" s="46"/>
      <c r="VWW16" s="46"/>
      <c r="VWX16" s="46"/>
      <c r="VWY16" s="46"/>
      <c r="VWZ16" s="46"/>
      <c r="VXA16" s="46"/>
      <c r="VXB16" s="46"/>
      <c r="VXC16" s="46"/>
      <c r="VXD16" s="46"/>
      <c r="VXE16" s="46"/>
      <c r="VXF16" s="46"/>
      <c r="VXG16" s="46"/>
      <c r="VXH16" s="46"/>
      <c r="VXI16" s="46"/>
      <c r="VXJ16" s="46"/>
      <c r="VXK16" s="46"/>
      <c r="VXL16" s="46"/>
      <c r="VXM16" s="46"/>
      <c r="VXN16" s="46"/>
      <c r="VXO16" s="46"/>
      <c r="VXP16" s="46"/>
      <c r="VXQ16" s="46"/>
      <c r="VXR16" s="46"/>
      <c r="VXS16" s="46"/>
      <c r="VXT16" s="46"/>
      <c r="VXU16" s="46"/>
      <c r="VXV16" s="46"/>
      <c r="VXW16" s="46"/>
      <c r="VXX16" s="46"/>
      <c r="VXY16" s="46"/>
      <c r="VXZ16" s="46"/>
      <c r="VYA16" s="46"/>
      <c r="VYB16" s="46"/>
      <c r="VYC16" s="46"/>
      <c r="VYD16" s="46"/>
      <c r="VYE16" s="46"/>
      <c r="VYF16" s="46"/>
      <c r="VYG16" s="46"/>
      <c r="VYH16" s="46"/>
      <c r="VYI16" s="46"/>
      <c r="VYJ16" s="46"/>
      <c r="VYK16" s="46"/>
      <c r="VYL16" s="46"/>
      <c r="VYM16" s="46"/>
      <c r="VYN16" s="46"/>
      <c r="VYO16" s="46"/>
      <c r="VYP16" s="46"/>
      <c r="VYQ16" s="46"/>
      <c r="VYR16" s="46"/>
      <c r="VYS16" s="46"/>
      <c r="VYT16" s="46"/>
      <c r="VYU16" s="46"/>
      <c r="VYV16" s="46"/>
      <c r="VYW16" s="46"/>
      <c r="VYX16" s="46"/>
      <c r="VYY16" s="46"/>
      <c r="VYZ16" s="46"/>
      <c r="VZA16" s="46"/>
      <c r="VZB16" s="46"/>
      <c r="VZC16" s="46"/>
      <c r="VZD16" s="46"/>
      <c r="VZE16" s="46"/>
      <c r="VZF16" s="46"/>
      <c r="VZG16" s="46"/>
      <c r="VZH16" s="46"/>
      <c r="VZI16" s="46"/>
      <c r="VZJ16" s="46"/>
      <c r="VZK16" s="46"/>
      <c r="VZL16" s="46"/>
      <c r="VZM16" s="46"/>
      <c r="VZN16" s="46"/>
      <c r="VZO16" s="46"/>
      <c r="VZP16" s="46"/>
      <c r="VZQ16" s="46"/>
      <c r="VZR16" s="46"/>
      <c r="VZS16" s="46"/>
      <c r="VZT16" s="46"/>
      <c r="VZU16" s="46"/>
      <c r="VZV16" s="46"/>
      <c r="VZW16" s="46"/>
      <c r="VZX16" s="46"/>
      <c r="VZY16" s="46"/>
      <c r="VZZ16" s="46"/>
      <c r="WAA16" s="46"/>
      <c r="WAB16" s="46"/>
      <c r="WAC16" s="46"/>
      <c r="WAD16" s="46"/>
      <c r="WAE16" s="46"/>
      <c r="WAF16" s="46"/>
      <c r="WAG16" s="46"/>
      <c r="WAH16" s="46"/>
      <c r="WAI16" s="46"/>
      <c r="WAJ16" s="46"/>
      <c r="WAK16" s="46"/>
      <c r="WAL16" s="46"/>
      <c r="WAM16" s="46"/>
      <c r="WAN16" s="46"/>
      <c r="WAO16" s="46"/>
      <c r="WAP16" s="46"/>
      <c r="WAQ16" s="46"/>
      <c r="WAR16" s="46"/>
      <c r="WAS16" s="46"/>
      <c r="WAT16" s="46"/>
      <c r="WAU16" s="46"/>
      <c r="WAV16" s="46"/>
      <c r="WAW16" s="46"/>
      <c r="WAX16" s="46"/>
      <c r="WAY16" s="46"/>
      <c r="WAZ16" s="46"/>
      <c r="WBA16" s="46"/>
      <c r="WBB16" s="46"/>
      <c r="WBC16" s="46"/>
      <c r="WBD16" s="46"/>
      <c r="WBE16" s="46"/>
      <c r="WBF16" s="46"/>
      <c r="WBG16" s="46"/>
      <c r="WBH16" s="46"/>
      <c r="WBI16" s="46"/>
      <c r="WBJ16" s="46"/>
      <c r="WBK16" s="46"/>
      <c r="WBL16" s="46"/>
      <c r="WBM16" s="46"/>
      <c r="WBN16" s="46"/>
      <c r="WBO16" s="46"/>
      <c r="WBP16" s="46"/>
      <c r="WBQ16" s="46"/>
      <c r="WBR16" s="46"/>
      <c r="WBS16" s="46"/>
      <c r="WBT16" s="46"/>
      <c r="WBU16" s="46"/>
      <c r="WBV16" s="46"/>
      <c r="WBW16" s="46"/>
      <c r="WBX16" s="46"/>
      <c r="WBY16" s="46"/>
      <c r="WBZ16" s="46"/>
      <c r="WCA16" s="46"/>
      <c r="WCB16" s="46"/>
      <c r="WCC16" s="46"/>
      <c r="WCD16" s="46"/>
      <c r="WCE16" s="46"/>
      <c r="WCF16" s="46"/>
      <c r="WCG16" s="46"/>
      <c r="WCH16" s="46"/>
      <c r="WCI16" s="46"/>
      <c r="WCJ16" s="46"/>
      <c r="WCK16" s="46"/>
      <c r="WCL16" s="46"/>
      <c r="WCM16" s="46"/>
      <c r="WCN16" s="46"/>
      <c r="WCO16" s="46"/>
      <c r="WCP16" s="46"/>
      <c r="WCQ16" s="46"/>
      <c r="WCR16" s="46"/>
      <c r="WCS16" s="46"/>
      <c r="WCT16" s="46"/>
      <c r="WCU16" s="46"/>
      <c r="WCV16" s="46"/>
      <c r="WCW16" s="46"/>
      <c r="WCX16" s="46"/>
      <c r="WCY16" s="46"/>
      <c r="WCZ16" s="46"/>
      <c r="WDA16" s="46"/>
      <c r="WDB16" s="46"/>
      <c r="WDC16" s="46"/>
      <c r="WDD16" s="46"/>
      <c r="WDE16" s="46"/>
      <c r="WDF16" s="46"/>
      <c r="WDG16" s="46"/>
      <c r="WDH16" s="46"/>
      <c r="WDI16" s="46"/>
      <c r="WDJ16" s="46"/>
      <c r="WDK16" s="46"/>
      <c r="WDL16" s="46"/>
      <c r="WDM16" s="46"/>
      <c r="WDN16" s="46"/>
      <c r="WDO16" s="46"/>
      <c r="WDP16" s="46"/>
      <c r="WDQ16" s="46"/>
      <c r="WDR16" s="46"/>
      <c r="WDS16" s="46"/>
      <c r="WDT16" s="46"/>
      <c r="WDU16" s="46"/>
      <c r="WDV16" s="46"/>
      <c r="WDW16" s="46"/>
      <c r="WDX16" s="46"/>
      <c r="WDY16" s="46"/>
      <c r="WDZ16" s="46"/>
      <c r="WEA16" s="46"/>
      <c r="WEB16" s="46"/>
      <c r="WEC16" s="46"/>
      <c r="WED16" s="46"/>
      <c r="WEE16" s="46"/>
      <c r="WEF16" s="46"/>
      <c r="WEG16" s="46"/>
      <c r="WEH16" s="46"/>
      <c r="WEI16" s="46"/>
      <c r="WEJ16" s="46"/>
      <c r="WEK16" s="46"/>
      <c r="WEL16" s="46"/>
      <c r="WEM16" s="46"/>
      <c r="WEN16" s="46"/>
      <c r="WEO16" s="46"/>
      <c r="WEP16" s="46"/>
      <c r="WEQ16" s="46"/>
      <c r="WER16" s="46"/>
      <c r="WES16" s="46"/>
      <c r="WET16" s="46"/>
      <c r="WEU16" s="46"/>
      <c r="WEV16" s="46"/>
      <c r="WEW16" s="46"/>
      <c r="WEX16" s="46"/>
      <c r="WEY16" s="46"/>
      <c r="WEZ16" s="46"/>
      <c r="WFA16" s="46"/>
      <c r="WFB16" s="46"/>
      <c r="WFC16" s="46"/>
      <c r="WFD16" s="46"/>
      <c r="WFE16" s="46"/>
      <c r="WFF16" s="46"/>
      <c r="WFG16" s="46"/>
      <c r="WFH16" s="46"/>
      <c r="WFI16" s="46"/>
      <c r="WFJ16" s="46"/>
      <c r="WFK16" s="46"/>
      <c r="WFL16" s="46"/>
      <c r="WFM16" s="46"/>
      <c r="WFN16" s="46"/>
      <c r="WFO16" s="46"/>
      <c r="WFP16" s="46"/>
      <c r="WFQ16" s="46"/>
      <c r="WFR16" s="46"/>
      <c r="WFS16" s="46"/>
      <c r="WFT16" s="46"/>
      <c r="WFU16" s="46"/>
      <c r="WFV16" s="46"/>
      <c r="WFW16" s="46"/>
      <c r="WFX16" s="46"/>
      <c r="WFY16" s="46"/>
      <c r="WFZ16" s="46"/>
      <c r="WGA16" s="46"/>
      <c r="WGB16" s="46"/>
      <c r="WGC16" s="46"/>
      <c r="WGD16" s="46"/>
      <c r="WGE16" s="46"/>
      <c r="WGF16" s="46"/>
      <c r="WGG16" s="46"/>
      <c r="WGH16" s="46"/>
      <c r="WGI16" s="46"/>
      <c r="WGJ16" s="46"/>
      <c r="WGK16" s="46"/>
      <c r="WGL16" s="46"/>
      <c r="WGM16" s="46"/>
      <c r="WGN16" s="46"/>
      <c r="WGO16" s="46"/>
      <c r="WGP16" s="46"/>
      <c r="WGQ16" s="46"/>
      <c r="WGR16" s="46"/>
      <c r="WGS16" s="46"/>
      <c r="WGT16" s="46"/>
      <c r="WGU16" s="46"/>
      <c r="WGV16" s="46"/>
      <c r="WGW16" s="46"/>
      <c r="WGX16" s="46"/>
      <c r="WGY16" s="46"/>
      <c r="WGZ16" s="46"/>
      <c r="WHA16" s="46"/>
      <c r="WHB16" s="46"/>
      <c r="WHC16" s="46"/>
      <c r="WHD16" s="46"/>
      <c r="WHE16" s="46"/>
      <c r="WHF16" s="46"/>
      <c r="WHG16" s="46"/>
      <c r="WHH16" s="46"/>
      <c r="WHI16" s="46"/>
      <c r="WHJ16" s="46"/>
      <c r="WHK16" s="46"/>
      <c r="WHL16" s="46"/>
      <c r="WHM16" s="46"/>
      <c r="WHN16" s="46"/>
      <c r="WHO16" s="46"/>
      <c r="WHP16" s="46"/>
      <c r="WHQ16" s="46"/>
      <c r="WHR16" s="46"/>
      <c r="WHS16" s="46"/>
      <c r="WHT16" s="46"/>
      <c r="WHU16" s="46"/>
      <c r="WHV16" s="46"/>
      <c r="WHW16" s="46"/>
      <c r="WHX16" s="46"/>
      <c r="WHY16" s="46"/>
      <c r="WHZ16" s="46"/>
      <c r="WIA16" s="46"/>
      <c r="WIB16" s="46"/>
      <c r="WIC16" s="46"/>
      <c r="WID16" s="46"/>
      <c r="WIE16" s="46"/>
      <c r="WIF16" s="46"/>
      <c r="WIG16" s="46"/>
      <c r="WIH16" s="46"/>
      <c r="WII16" s="46"/>
      <c r="WIJ16" s="46"/>
      <c r="WIK16" s="46"/>
      <c r="WIL16" s="46"/>
      <c r="WIM16" s="46"/>
      <c r="WIN16" s="46"/>
      <c r="WIO16" s="46"/>
      <c r="WIP16" s="46"/>
      <c r="WIQ16" s="46"/>
      <c r="WIR16" s="46"/>
      <c r="WIS16" s="46"/>
      <c r="WIT16" s="46"/>
      <c r="WIU16" s="46"/>
      <c r="WIV16" s="46"/>
      <c r="WIW16" s="46"/>
      <c r="WIX16" s="46"/>
      <c r="WIY16" s="46"/>
      <c r="WIZ16" s="46"/>
      <c r="WJA16" s="46"/>
      <c r="WJB16" s="46"/>
      <c r="WJC16" s="46"/>
      <c r="WJD16" s="46"/>
      <c r="WJE16" s="46"/>
      <c r="WJF16" s="46"/>
      <c r="WJG16" s="46"/>
      <c r="WJH16" s="46"/>
      <c r="WJI16" s="46"/>
      <c r="WJJ16" s="46"/>
      <c r="WJK16" s="46"/>
      <c r="WJL16" s="46"/>
      <c r="WJM16" s="46"/>
      <c r="WJN16" s="46"/>
      <c r="WJO16" s="46"/>
      <c r="WJP16" s="46"/>
      <c r="WJQ16" s="46"/>
      <c r="WJR16" s="46"/>
      <c r="WJS16" s="46"/>
      <c r="WJT16" s="46"/>
      <c r="WJU16" s="46"/>
      <c r="WJV16" s="46"/>
      <c r="WJW16" s="46"/>
      <c r="WJX16" s="46"/>
      <c r="WJY16" s="46"/>
      <c r="WJZ16" s="46"/>
      <c r="WKA16" s="46"/>
      <c r="WKB16" s="46"/>
      <c r="WKC16" s="46"/>
      <c r="WKD16" s="46"/>
      <c r="WKE16" s="46"/>
      <c r="WKF16" s="46"/>
      <c r="WKG16" s="46"/>
      <c r="WKH16" s="46"/>
      <c r="WKI16" s="46"/>
      <c r="WKJ16" s="46"/>
      <c r="WKK16" s="46"/>
      <c r="WKL16" s="46"/>
      <c r="WKM16" s="46"/>
      <c r="WKN16" s="46"/>
      <c r="WKO16" s="46"/>
      <c r="WKP16" s="46"/>
      <c r="WKQ16" s="46"/>
      <c r="WKR16" s="46"/>
      <c r="WKS16" s="46"/>
      <c r="WKT16" s="46"/>
      <c r="WKU16" s="46"/>
      <c r="WKV16" s="46"/>
      <c r="WKW16" s="46"/>
      <c r="WKX16" s="46"/>
      <c r="WKY16" s="46"/>
      <c r="WKZ16" s="46"/>
      <c r="WLA16" s="46"/>
      <c r="WLB16" s="46"/>
      <c r="WLC16" s="46"/>
      <c r="WLD16" s="46"/>
      <c r="WLE16" s="46"/>
      <c r="WLF16" s="46"/>
      <c r="WLG16" s="46"/>
      <c r="WLH16" s="46"/>
      <c r="WLI16" s="46"/>
      <c r="WLJ16" s="46"/>
      <c r="WLK16" s="46"/>
      <c r="WLL16" s="46"/>
      <c r="WLM16" s="46"/>
      <c r="WLN16" s="46"/>
      <c r="WLO16" s="46"/>
      <c r="WLP16" s="46"/>
      <c r="WLQ16" s="46"/>
      <c r="WLR16" s="46"/>
      <c r="WLS16" s="46"/>
      <c r="WLT16" s="46"/>
      <c r="WLU16" s="46"/>
      <c r="WLV16" s="46"/>
      <c r="WLW16" s="46"/>
      <c r="WLX16" s="46"/>
      <c r="WLY16" s="46"/>
      <c r="WLZ16" s="46"/>
      <c r="WMA16" s="46"/>
      <c r="WMB16" s="46"/>
      <c r="WMC16" s="46"/>
      <c r="WMD16" s="46"/>
      <c r="WME16" s="46"/>
      <c r="WMF16" s="46"/>
      <c r="WMG16" s="46"/>
      <c r="WMH16" s="46"/>
      <c r="WMI16" s="46"/>
      <c r="WMJ16" s="46"/>
      <c r="WMK16" s="46"/>
      <c r="WML16" s="46"/>
      <c r="WMM16" s="46"/>
      <c r="WMN16" s="46"/>
      <c r="WMO16" s="46"/>
      <c r="WMP16" s="46"/>
      <c r="WMQ16" s="46"/>
      <c r="WMR16" s="46"/>
      <c r="WMS16" s="46"/>
      <c r="WMT16" s="46"/>
      <c r="WMU16" s="46"/>
      <c r="WMV16" s="46"/>
      <c r="WMW16" s="46"/>
      <c r="WMX16" s="46"/>
      <c r="WMY16" s="46"/>
      <c r="WMZ16" s="46"/>
      <c r="WNA16" s="46"/>
      <c r="WNB16" s="46"/>
      <c r="WNC16" s="46"/>
      <c r="WND16" s="46"/>
      <c r="WNE16" s="46"/>
      <c r="WNF16" s="46"/>
      <c r="WNG16" s="46"/>
      <c r="WNH16" s="46"/>
      <c r="WNI16" s="46"/>
      <c r="WNJ16" s="46"/>
      <c r="WNK16" s="46"/>
      <c r="WNL16" s="46"/>
      <c r="WNM16" s="46"/>
      <c r="WNN16" s="46"/>
      <c r="WNO16" s="46"/>
      <c r="WNP16" s="46"/>
      <c r="WNQ16" s="46"/>
      <c r="WNR16" s="46"/>
      <c r="WNS16" s="46"/>
      <c r="WNT16" s="46"/>
      <c r="WNU16" s="46"/>
      <c r="WNV16" s="46"/>
      <c r="WNW16" s="46"/>
      <c r="WNX16" s="46"/>
      <c r="WNY16" s="46"/>
      <c r="WNZ16" s="46"/>
      <c r="WOA16" s="46"/>
      <c r="WOB16" s="46"/>
      <c r="WOC16" s="46"/>
      <c r="WOD16" s="46"/>
      <c r="WOE16" s="46"/>
      <c r="WOF16" s="46"/>
      <c r="WOG16" s="46"/>
      <c r="WOH16" s="46"/>
      <c r="WOI16" s="46"/>
      <c r="WOJ16" s="46"/>
      <c r="WOK16" s="46"/>
      <c r="WOL16" s="46"/>
      <c r="WOM16" s="46"/>
      <c r="WON16" s="46"/>
      <c r="WOO16" s="46"/>
      <c r="WOP16" s="46"/>
      <c r="WOQ16" s="46"/>
      <c r="WOR16" s="46"/>
      <c r="WOS16" s="46"/>
      <c r="WOT16" s="46"/>
      <c r="WOU16" s="46"/>
      <c r="WOV16" s="46"/>
      <c r="WOW16" s="46"/>
      <c r="WOX16" s="46"/>
      <c r="WOY16" s="46"/>
      <c r="WOZ16" s="46"/>
      <c r="WPA16" s="46"/>
      <c r="WPB16" s="46"/>
      <c r="WPC16" s="46"/>
      <c r="WPD16" s="46"/>
      <c r="WPE16" s="46"/>
      <c r="WPF16" s="46"/>
      <c r="WPG16" s="46"/>
      <c r="WPH16" s="46"/>
      <c r="WPI16" s="46"/>
      <c r="WPJ16" s="46"/>
      <c r="WPK16" s="46"/>
      <c r="WPL16" s="46"/>
      <c r="WPM16" s="46"/>
      <c r="WPN16" s="46"/>
      <c r="WPO16" s="46"/>
      <c r="WPP16" s="46"/>
      <c r="WPQ16" s="46"/>
      <c r="WPR16" s="46"/>
      <c r="WPS16" s="46"/>
      <c r="WPT16" s="46"/>
      <c r="WPU16" s="46"/>
      <c r="WPV16" s="46"/>
      <c r="WPW16" s="46"/>
      <c r="WPX16" s="46"/>
      <c r="WPY16" s="46"/>
      <c r="WPZ16" s="46"/>
      <c r="WQA16" s="46"/>
      <c r="WQB16" s="46"/>
      <c r="WQC16" s="46"/>
      <c r="WQD16" s="46"/>
      <c r="WQE16" s="46"/>
      <c r="WQF16" s="46"/>
      <c r="WQG16" s="46"/>
      <c r="WQH16" s="46"/>
      <c r="WQI16" s="46"/>
      <c r="WQJ16" s="46"/>
      <c r="WQK16" s="46"/>
      <c r="WQL16" s="46"/>
      <c r="WQM16" s="46"/>
      <c r="WQN16" s="46"/>
      <c r="WQO16" s="46"/>
      <c r="WQP16" s="46"/>
      <c r="WQQ16" s="46"/>
      <c r="WQR16" s="46"/>
      <c r="WQS16" s="46"/>
      <c r="WQT16" s="46"/>
      <c r="WQU16" s="46"/>
      <c r="WQV16" s="46"/>
      <c r="WQW16" s="46"/>
      <c r="WQX16" s="46"/>
      <c r="WQY16" s="46"/>
      <c r="WQZ16" s="46"/>
      <c r="WRA16" s="46"/>
      <c r="WRB16" s="46"/>
      <c r="WRC16" s="46"/>
      <c r="WRD16" s="46"/>
      <c r="WRE16" s="46"/>
      <c r="WRF16" s="46"/>
      <c r="WRG16" s="46"/>
      <c r="WRH16" s="46"/>
      <c r="WRI16" s="46"/>
      <c r="WRJ16" s="46"/>
      <c r="WRK16" s="46"/>
      <c r="WRL16" s="46"/>
      <c r="WRM16" s="46"/>
      <c r="WRN16" s="46"/>
      <c r="WRO16" s="46"/>
      <c r="WRP16" s="46"/>
      <c r="WRQ16" s="46"/>
      <c r="WRR16" s="46"/>
      <c r="WRS16" s="46"/>
      <c r="WRT16" s="46"/>
      <c r="WRU16" s="46"/>
      <c r="WRV16" s="46"/>
      <c r="WRW16" s="46"/>
      <c r="WRX16" s="46"/>
      <c r="WRY16" s="46"/>
      <c r="WRZ16" s="46"/>
      <c r="WSA16" s="46"/>
      <c r="WSB16" s="46"/>
      <c r="WSC16" s="46"/>
      <c r="WSD16" s="46"/>
      <c r="WSE16" s="46"/>
      <c r="WSF16" s="46"/>
      <c r="WSG16" s="46"/>
      <c r="WSH16" s="46"/>
      <c r="WSI16" s="46"/>
      <c r="WSJ16" s="46"/>
      <c r="WSK16" s="46"/>
      <c r="WSL16" s="46"/>
      <c r="WSM16" s="46"/>
      <c r="WSN16" s="46"/>
      <c r="WSO16" s="46"/>
      <c r="WSP16" s="46"/>
      <c r="WSQ16" s="46"/>
      <c r="WSR16" s="46"/>
      <c r="WSS16" s="46"/>
      <c r="WST16" s="46"/>
      <c r="WSU16" s="46"/>
      <c r="WSV16" s="46"/>
      <c r="WSW16" s="46"/>
      <c r="WSX16" s="46"/>
      <c r="WSY16" s="46"/>
      <c r="WSZ16" s="46"/>
      <c r="WTA16" s="46"/>
      <c r="WTB16" s="46"/>
      <c r="WTC16" s="46"/>
      <c r="WTD16" s="46"/>
      <c r="WTE16" s="46"/>
      <c r="WTF16" s="46"/>
      <c r="WTG16" s="46"/>
      <c r="WTH16" s="46"/>
      <c r="WTI16" s="46"/>
      <c r="WTJ16" s="46"/>
      <c r="WTK16" s="46"/>
      <c r="WTL16" s="46"/>
      <c r="WTM16" s="46"/>
      <c r="WTN16" s="46"/>
      <c r="WTO16" s="46"/>
      <c r="WTP16" s="46"/>
      <c r="WTQ16" s="46"/>
      <c r="WTR16" s="46"/>
      <c r="WTS16" s="46"/>
      <c r="WTT16" s="46"/>
      <c r="WTU16" s="46"/>
      <c r="WTV16" s="46"/>
      <c r="WTW16" s="46"/>
      <c r="WTX16" s="46"/>
      <c r="WTY16" s="46"/>
      <c r="WTZ16" s="46"/>
      <c r="WUA16" s="46"/>
      <c r="WUB16" s="46"/>
      <c r="WUC16" s="46"/>
      <c r="WUD16" s="46"/>
      <c r="WUE16" s="46"/>
      <c r="WUF16" s="46"/>
      <c r="WUG16" s="46"/>
      <c r="WUH16" s="46"/>
      <c r="WUI16" s="46"/>
      <c r="WUJ16" s="46"/>
      <c r="WUK16" s="46"/>
      <c r="WUL16" s="46"/>
      <c r="WUM16" s="46"/>
      <c r="WUN16" s="46"/>
      <c r="WUO16" s="46"/>
      <c r="WUP16" s="46"/>
      <c r="WUQ16" s="46"/>
      <c r="WUR16" s="46"/>
      <c r="WUS16" s="46"/>
      <c r="WUT16" s="46"/>
      <c r="WUU16" s="46"/>
      <c r="WUV16" s="46"/>
      <c r="WUW16" s="46"/>
      <c r="WUX16" s="46"/>
      <c r="WUY16" s="46"/>
    </row>
    <row r="17" spans="1:16119" s="101" customFormat="1">
      <c r="A17" s="70"/>
      <c r="B17" s="70" t="s">
        <v>88</v>
      </c>
      <c r="C17" s="70"/>
      <c r="D17" s="70"/>
      <c r="E17" s="426">
        <f>[8]MILES!H9</f>
        <v>164.73</v>
      </c>
      <c r="F17" s="70"/>
      <c r="G17" s="71">
        <f>[8]MILES!H15</f>
        <v>7214.88</v>
      </c>
      <c r="H17" s="70"/>
      <c r="I17" s="72">
        <f>[8]MILES!H22</f>
        <v>3213.96</v>
      </c>
      <c r="J17" s="70"/>
      <c r="K17" s="71">
        <f>[8]MILES!H28</f>
        <v>3213.96</v>
      </c>
      <c r="L17" s="70"/>
      <c r="M17" s="71">
        <f>[8]MILES!H34</f>
        <v>982.24</v>
      </c>
    </row>
    <row r="18" spans="1:16119" s="46" customFormat="1">
      <c r="A18" s="24"/>
      <c r="B18" s="1553" t="s">
        <v>89</v>
      </c>
      <c r="C18" s="1553"/>
      <c r="D18" s="66"/>
      <c r="E18" s="441">
        <f>E17*E15</f>
        <v>248363.89052374163</v>
      </c>
      <c r="F18" s="67"/>
      <c r="G18" s="67">
        <f>G17*G15/100</f>
        <v>339585.64478786878</v>
      </c>
      <c r="H18" s="67"/>
      <c r="I18" s="67">
        <f>I17*I15/100</f>
        <v>65414.736806323199</v>
      </c>
      <c r="J18" s="68"/>
      <c r="K18" s="67">
        <f>K17*K15/100</f>
        <v>235496.48416998598</v>
      </c>
      <c r="L18" s="68"/>
      <c r="M18" s="67">
        <f>M15*M17/1000</f>
        <v>0</v>
      </c>
      <c r="N18" s="67"/>
      <c r="O18" s="67"/>
    </row>
    <row r="19" spans="1:16119" s="46" customFormat="1">
      <c r="A19"/>
      <c r="B19" s="69"/>
      <c r="C19" s="69"/>
      <c r="D19" s="69"/>
      <c r="K19" s="45"/>
      <c r="L19"/>
      <c r="M19"/>
    </row>
    <row r="20" spans="1:16119" s="45" customFormat="1">
      <c r="A20"/>
      <c r="B20"/>
      <c r="C20"/>
      <c r="D20"/>
      <c r="E20"/>
      <c r="F20"/>
      <c r="G20"/>
      <c r="H20"/>
      <c r="I20"/>
      <c r="J20"/>
      <c r="K20"/>
      <c r="L20"/>
      <c r="M20"/>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c r="JJ20" s="46"/>
      <c r="JK20" s="46"/>
      <c r="JL20" s="46"/>
      <c r="JM20" s="46"/>
      <c r="JN20" s="46"/>
      <c r="JO20" s="46"/>
      <c r="JP20" s="46"/>
      <c r="JQ20" s="46"/>
      <c r="JR20" s="46"/>
      <c r="JS20" s="46"/>
      <c r="JT20" s="46"/>
      <c r="JU20" s="46"/>
      <c r="JV20" s="46"/>
      <c r="JW20" s="46"/>
      <c r="JX20" s="46"/>
      <c r="JY20" s="46"/>
      <c r="JZ20" s="46"/>
      <c r="KA20" s="46"/>
      <c r="KB20" s="46"/>
      <c r="KC20" s="46"/>
      <c r="KD20" s="46"/>
      <c r="KE20" s="46"/>
      <c r="KF20" s="46"/>
      <c r="KG20" s="46"/>
      <c r="KH20" s="46"/>
      <c r="KI20" s="46"/>
      <c r="KJ20" s="46"/>
      <c r="KK20" s="46"/>
      <c r="KL20" s="46"/>
      <c r="KM20" s="46"/>
      <c r="KN20" s="46"/>
      <c r="KO20" s="46"/>
      <c r="KP20" s="46"/>
      <c r="KQ20" s="46"/>
      <c r="KR20" s="46"/>
      <c r="KS20" s="46"/>
      <c r="KT20" s="46"/>
      <c r="KU20" s="46"/>
      <c r="KV20" s="46"/>
      <c r="KW20" s="46"/>
      <c r="KX20" s="46"/>
      <c r="KY20" s="46"/>
      <c r="KZ20" s="46"/>
      <c r="LA20" s="46"/>
      <c r="LB20" s="46"/>
      <c r="LC20" s="46"/>
      <c r="LD20" s="46"/>
      <c r="LE20" s="46"/>
      <c r="LF20" s="46"/>
      <c r="LG20" s="46"/>
      <c r="LH20" s="46"/>
      <c r="LI20" s="46"/>
      <c r="LJ20" s="46"/>
      <c r="LK20" s="46"/>
      <c r="LL20" s="46"/>
      <c r="LM20" s="46"/>
      <c r="LN20" s="46"/>
      <c r="LO20" s="46"/>
      <c r="LP20" s="46"/>
      <c r="LQ20" s="46"/>
      <c r="LR20" s="46"/>
      <c r="LS20" s="46"/>
      <c r="LT20" s="46"/>
      <c r="LU20" s="46"/>
      <c r="LV20" s="46"/>
      <c r="LW20" s="46"/>
      <c r="LX20" s="46"/>
      <c r="LY20" s="46"/>
      <c r="LZ20" s="46"/>
      <c r="MA20" s="46"/>
      <c r="MB20" s="46"/>
      <c r="MC20" s="46"/>
      <c r="MD20" s="46"/>
      <c r="ME20" s="46"/>
      <c r="MF20" s="46"/>
      <c r="MG20" s="46"/>
      <c r="MH20" s="46"/>
      <c r="MI20" s="46"/>
      <c r="MJ20" s="46"/>
      <c r="MK20" s="46"/>
      <c r="ML20" s="46"/>
      <c r="MM20" s="46"/>
      <c r="MN20" s="46"/>
      <c r="MO20" s="46"/>
      <c r="MP20" s="46"/>
      <c r="MQ20" s="46"/>
      <c r="MR20" s="46"/>
      <c r="MS20" s="46"/>
      <c r="MT20" s="46"/>
      <c r="MU20" s="46"/>
      <c r="MV20" s="46"/>
      <c r="MW20" s="46"/>
      <c r="MX20" s="46"/>
      <c r="MY20" s="46"/>
      <c r="MZ20" s="46"/>
      <c r="NA20" s="46"/>
      <c r="NB20" s="46"/>
      <c r="NC20" s="46"/>
      <c r="ND20" s="46"/>
      <c r="NE20" s="46"/>
      <c r="NF20" s="46"/>
      <c r="NG20" s="46"/>
      <c r="NH20" s="46"/>
      <c r="NI20" s="46"/>
      <c r="NJ20" s="46"/>
      <c r="NK20" s="46"/>
      <c r="NL20" s="46"/>
      <c r="NM20" s="46"/>
      <c r="NN20" s="46"/>
      <c r="NO20" s="46"/>
      <c r="NP20" s="46"/>
      <c r="NQ20" s="46"/>
      <c r="NR20" s="46"/>
      <c r="NS20" s="46"/>
      <c r="NT20" s="46"/>
      <c r="NU20" s="46"/>
      <c r="NV20" s="46"/>
      <c r="NW20" s="46"/>
      <c r="NX20" s="46"/>
      <c r="NY20" s="46"/>
      <c r="NZ20" s="46"/>
      <c r="OA20" s="46"/>
      <c r="OB20" s="46"/>
      <c r="OC20" s="46"/>
      <c r="OD20" s="46"/>
      <c r="OE20" s="46"/>
      <c r="OF20" s="46"/>
      <c r="OG20" s="46"/>
      <c r="OH20" s="46"/>
      <c r="OI20" s="46"/>
      <c r="OJ20" s="46"/>
      <c r="OK20" s="46"/>
      <c r="OL20" s="46"/>
      <c r="OM20" s="46"/>
      <c r="ON20" s="46"/>
      <c r="OO20" s="46"/>
      <c r="OP20" s="46"/>
      <c r="OQ20" s="46"/>
      <c r="OR20" s="46"/>
      <c r="OS20" s="46"/>
      <c r="OT20" s="46"/>
      <c r="OU20" s="46"/>
      <c r="OV20" s="46"/>
      <c r="OW20" s="46"/>
      <c r="OX20" s="46"/>
      <c r="OY20" s="46"/>
      <c r="OZ20" s="46"/>
      <c r="PA20" s="46"/>
      <c r="PB20" s="46"/>
      <c r="PC20" s="46"/>
      <c r="PD20" s="46"/>
      <c r="PE20" s="46"/>
      <c r="PF20" s="46"/>
      <c r="PG20" s="46"/>
      <c r="PH20" s="46"/>
      <c r="PI20" s="46"/>
      <c r="PJ20" s="46"/>
      <c r="PK20" s="46"/>
      <c r="PL20" s="46"/>
      <c r="PM20" s="46"/>
      <c r="PN20" s="46"/>
      <c r="PO20" s="46"/>
      <c r="PP20" s="46"/>
      <c r="PQ20" s="46"/>
      <c r="PR20" s="46"/>
      <c r="PS20" s="46"/>
      <c r="PT20" s="46"/>
      <c r="PU20" s="46"/>
      <c r="PV20" s="46"/>
      <c r="PW20" s="46"/>
      <c r="PX20" s="46"/>
      <c r="PY20" s="46"/>
      <c r="PZ20" s="46"/>
      <c r="QA20" s="46"/>
      <c r="QB20" s="46"/>
      <c r="QC20" s="46"/>
      <c r="QD20" s="46"/>
      <c r="QE20" s="46"/>
      <c r="QF20" s="46"/>
      <c r="QG20" s="46"/>
      <c r="QH20" s="46"/>
      <c r="QI20" s="46"/>
      <c r="QJ20" s="46"/>
      <c r="QK20" s="46"/>
      <c r="QL20" s="46"/>
      <c r="QM20" s="46"/>
      <c r="QN20" s="46"/>
      <c r="QO20" s="46"/>
      <c r="QP20" s="46"/>
      <c r="QQ20" s="46"/>
      <c r="QR20" s="46"/>
      <c r="QS20" s="46"/>
      <c r="QT20" s="46"/>
      <c r="QU20" s="46"/>
      <c r="QV20" s="46"/>
      <c r="QW20" s="46"/>
      <c r="QX20" s="46"/>
      <c r="QY20" s="46"/>
      <c r="QZ20" s="46"/>
      <c r="RA20" s="46"/>
      <c r="RB20" s="46"/>
      <c r="RC20" s="46"/>
      <c r="RD20" s="46"/>
      <c r="RE20" s="46"/>
      <c r="RF20" s="46"/>
      <c r="RG20" s="46"/>
      <c r="RH20" s="46"/>
      <c r="RI20" s="46"/>
      <c r="RJ20" s="46"/>
      <c r="RK20" s="46"/>
      <c r="RL20" s="46"/>
      <c r="RM20" s="46"/>
      <c r="RN20" s="46"/>
      <c r="RO20" s="46"/>
      <c r="RP20" s="46"/>
      <c r="RQ20" s="46"/>
      <c r="RR20" s="46"/>
      <c r="RS20" s="46"/>
      <c r="RT20" s="46"/>
      <c r="RU20" s="46"/>
      <c r="RV20" s="46"/>
      <c r="RW20" s="46"/>
      <c r="RX20" s="46"/>
      <c r="RY20" s="46"/>
      <c r="RZ20" s="46"/>
      <c r="SA20" s="46"/>
      <c r="SB20" s="46"/>
      <c r="SC20" s="46"/>
      <c r="SD20" s="46"/>
      <c r="SE20" s="46"/>
      <c r="SF20" s="46"/>
      <c r="SG20" s="46"/>
      <c r="SH20" s="46"/>
      <c r="SI20" s="46"/>
      <c r="SJ20" s="46"/>
      <c r="SK20" s="46"/>
      <c r="SL20" s="46"/>
      <c r="SM20" s="46"/>
      <c r="SN20" s="46"/>
      <c r="SO20" s="46"/>
      <c r="SP20" s="46"/>
      <c r="SQ20" s="46"/>
      <c r="SR20" s="46"/>
      <c r="SS20" s="46"/>
      <c r="ST20" s="46"/>
      <c r="SU20" s="46"/>
      <c r="SV20" s="46"/>
      <c r="SW20" s="46"/>
      <c r="SX20" s="46"/>
      <c r="SY20" s="46"/>
      <c r="SZ20" s="46"/>
      <c r="TA20" s="46"/>
      <c r="TB20" s="46"/>
      <c r="TC20" s="46"/>
      <c r="TD20" s="46"/>
      <c r="TE20" s="46"/>
      <c r="TF20" s="46"/>
      <c r="TG20" s="46"/>
      <c r="TH20" s="46"/>
      <c r="TI20" s="46"/>
      <c r="TJ20" s="46"/>
      <c r="TK20" s="46"/>
      <c r="TL20" s="46"/>
      <c r="TM20" s="46"/>
      <c r="TN20" s="46"/>
      <c r="TO20" s="46"/>
      <c r="TP20" s="46"/>
      <c r="TQ20" s="46"/>
      <c r="TR20" s="46"/>
      <c r="TS20" s="46"/>
      <c r="TT20" s="46"/>
      <c r="TU20" s="46"/>
      <c r="TV20" s="46"/>
      <c r="TW20" s="46"/>
      <c r="TX20" s="46"/>
      <c r="TY20" s="46"/>
      <c r="TZ20" s="46"/>
      <c r="UA20" s="46"/>
      <c r="UB20" s="46"/>
      <c r="UC20" s="46"/>
      <c r="UD20" s="46"/>
      <c r="UE20" s="46"/>
      <c r="UF20" s="46"/>
      <c r="UG20" s="46"/>
      <c r="UH20" s="46"/>
      <c r="UI20" s="46"/>
      <c r="UJ20" s="46"/>
      <c r="UK20" s="46"/>
      <c r="UL20" s="46"/>
      <c r="UM20" s="46"/>
      <c r="UN20" s="46"/>
      <c r="UO20" s="46"/>
      <c r="UP20" s="46"/>
      <c r="UQ20" s="46"/>
      <c r="UR20" s="46"/>
      <c r="US20" s="46"/>
      <c r="UT20" s="46"/>
      <c r="UU20" s="46"/>
      <c r="UV20" s="46"/>
      <c r="UW20" s="46"/>
      <c r="UX20" s="46"/>
      <c r="UY20" s="46"/>
      <c r="UZ20" s="46"/>
      <c r="VA20" s="46"/>
      <c r="VB20" s="46"/>
      <c r="VC20" s="46"/>
      <c r="VD20" s="46"/>
      <c r="VE20" s="46"/>
      <c r="VF20" s="46"/>
      <c r="VG20" s="46"/>
      <c r="VH20" s="46"/>
      <c r="VI20" s="46"/>
      <c r="VJ20" s="46"/>
      <c r="VK20" s="46"/>
      <c r="VL20" s="46"/>
      <c r="VM20" s="46"/>
      <c r="VN20" s="46"/>
      <c r="VO20" s="46"/>
      <c r="VP20" s="46"/>
      <c r="VQ20" s="46"/>
      <c r="VR20" s="46"/>
      <c r="VS20" s="46"/>
      <c r="VT20" s="46"/>
      <c r="VU20" s="46"/>
      <c r="VV20" s="46"/>
      <c r="VW20" s="46"/>
      <c r="VX20" s="46"/>
      <c r="VY20" s="46"/>
      <c r="VZ20" s="46"/>
      <c r="WA20" s="46"/>
      <c r="WB20" s="46"/>
      <c r="WC20" s="46"/>
      <c r="WD20" s="46"/>
      <c r="WE20" s="46"/>
      <c r="WF20" s="46"/>
      <c r="WG20" s="46"/>
      <c r="WH20" s="46"/>
      <c r="WI20" s="46"/>
      <c r="WJ20" s="46"/>
      <c r="WK20" s="46"/>
      <c r="WL20" s="46"/>
      <c r="WM20" s="46"/>
      <c r="WN20" s="46"/>
      <c r="WO20" s="46"/>
      <c r="WP20" s="46"/>
      <c r="WQ20" s="46"/>
      <c r="WR20" s="46"/>
      <c r="WS20" s="46"/>
      <c r="WT20" s="46"/>
      <c r="WU20" s="46"/>
      <c r="WV20" s="46"/>
      <c r="WW20" s="46"/>
      <c r="WX20" s="46"/>
      <c r="WY20" s="46"/>
      <c r="WZ20" s="46"/>
      <c r="XA20" s="46"/>
      <c r="XB20" s="46"/>
      <c r="XC20" s="46"/>
      <c r="XD20" s="46"/>
      <c r="XE20" s="46"/>
      <c r="XF20" s="46"/>
      <c r="XG20" s="46"/>
      <c r="XH20" s="46"/>
      <c r="XI20" s="46"/>
      <c r="XJ20" s="46"/>
      <c r="XK20" s="46"/>
      <c r="XL20" s="46"/>
      <c r="XM20" s="46"/>
      <c r="XN20" s="46"/>
      <c r="XO20" s="46"/>
      <c r="XP20" s="46"/>
      <c r="XQ20" s="46"/>
      <c r="XR20" s="46"/>
      <c r="XS20" s="46"/>
      <c r="XT20" s="46"/>
      <c r="XU20" s="46"/>
      <c r="XV20" s="46"/>
      <c r="XW20" s="46"/>
      <c r="XX20" s="46"/>
      <c r="XY20" s="46"/>
      <c r="XZ20" s="46"/>
      <c r="YA20" s="46"/>
      <c r="YB20" s="46"/>
      <c r="YC20" s="46"/>
      <c r="YD20" s="46"/>
      <c r="YE20" s="46"/>
      <c r="YF20" s="46"/>
      <c r="YG20" s="46"/>
      <c r="YH20" s="46"/>
      <c r="YI20" s="46"/>
      <c r="YJ20" s="46"/>
      <c r="YK20" s="46"/>
      <c r="YL20" s="46"/>
      <c r="YM20" s="46"/>
      <c r="YN20" s="46"/>
      <c r="YO20" s="46"/>
      <c r="YP20" s="46"/>
      <c r="YQ20" s="46"/>
      <c r="YR20" s="46"/>
      <c r="YS20" s="46"/>
      <c r="YT20" s="46"/>
      <c r="YU20" s="46"/>
      <c r="YV20" s="46"/>
      <c r="YW20" s="46"/>
      <c r="YX20" s="46"/>
      <c r="YY20" s="46"/>
      <c r="YZ20" s="46"/>
      <c r="ZA20" s="46"/>
      <c r="ZB20" s="46"/>
      <c r="ZC20" s="46"/>
      <c r="ZD20" s="46"/>
      <c r="ZE20" s="46"/>
      <c r="ZF20" s="46"/>
      <c r="ZG20" s="46"/>
      <c r="ZH20" s="46"/>
      <c r="ZI20" s="46"/>
      <c r="ZJ20" s="46"/>
      <c r="ZK20" s="46"/>
      <c r="ZL20" s="46"/>
      <c r="ZM20" s="46"/>
      <c r="ZN20" s="46"/>
      <c r="ZO20" s="46"/>
      <c r="ZP20" s="46"/>
      <c r="ZQ20" s="46"/>
      <c r="ZR20" s="46"/>
      <c r="ZS20" s="46"/>
      <c r="ZT20" s="46"/>
      <c r="ZU20" s="46"/>
      <c r="ZV20" s="46"/>
      <c r="ZW20" s="46"/>
      <c r="ZX20" s="46"/>
      <c r="ZY20" s="46"/>
      <c r="ZZ20" s="46"/>
      <c r="AAA20" s="46"/>
      <c r="AAB20" s="46"/>
      <c r="AAC20" s="46"/>
      <c r="AAD20" s="46"/>
      <c r="AAE20" s="46"/>
      <c r="AAF20" s="46"/>
      <c r="AAG20" s="46"/>
      <c r="AAH20" s="46"/>
      <c r="AAI20" s="46"/>
      <c r="AAJ20" s="46"/>
      <c r="AAK20" s="46"/>
      <c r="AAL20" s="46"/>
      <c r="AAM20" s="46"/>
      <c r="AAN20" s="46"/>
      <c r="AAO20" s="46"/>
      <c r="AAP20" s="46"/>
      <c r="AAQ20" s="46"/>
      <c r="AAR20" s="46"/>
      <c r="AAS20" s="46"/>
      <c r="AAT20" s="46"/>
      <c r="AAU20" s="46"/>
      <c r="AAV20" s="46"/>
      <c r="AAW20" s="46"/>
      <c r="AAX20" s="46"/>
      <c r="AAY20" s="46"/>
      <c r="AAZ20" s="46"/>
      <c r="ABA20" s="46"/>
      <c r="ABB20" s="46"/>
      <c r="ABC20" s="46"/>
      <c r="ABD20" s="46"/>
      <c r="ABE20" s="46"/>
      <c r="ABF20" s="46"/>
      <c r="ABG20" s="46"/>
      <c r="ABH20" s="46"/>
      <c r="ABI20" s="46"/>
      <c r="ABJ20" s="46"/>
      <c r="ABK20" s="46"/>
      <c r="ABL20" s="46"/>
      <c r="ABM20" s="46"/>
      <c r="ABN20" s="46"/>
      <c r="ABO20" s="46"/>
      <c r="ABP20" s="46"/>
      <c r="ABQ20" s="46"/>
      <c r="ABR20" s="46"/>
      <c r="ABS20" s="46"/>
      <c r="ABT20" s="46"/>
      <c r="ABU20" s="46"/>
      <c r="ABV20" s="46"/>
      <c r="ABW20" s="46"/>
      <c r="ABX20" s="46"/>
      <c r="ABY20" s="46"/>
      <c r="ABZ20" s="46"/>
      <c r="ACA20" s="46"/>
      <c r="ACB20" s="46"/>
      <c r="ACC20" s="46"/>
      <c r="ACD20" s="46"/>
      <c r="ACE20" s="46"/>
      <c r="ACF20" s="46"/>
      <c r="ACG20" s="46"/>
      <c r="ACH20" s="46"/>
      <c r="ACI20" s="46"/>
      <c r="ACJ20" s="46"/>
      <c r="ACK20" s="46"/>
      <c r="ACL20" s="46"/>
      <c r="ACM20" s="46"/>
      <c r="ACN20" s="46"/>
      <c r="ACO20" s="46"/>
      <c r="ACP20" s="46"/>
      <c r="ACQ20" s="46"/>
      <c r="ACR20" s="46"/>
      <c r="ACS20" s="46"/>
      <c r="ACT20" s="46"/>
      <c r="ACU20" s="46"/>
      <c r="ACV20" s="46"/>
      <c r="ACW20" s="46"/>
      <c r="ACX20" s="46"/>
      <c r="ACY20" s="46"/>
      <c r="ACZ20" s="46"/>
      <c r="ADA20" s="46"/>
      <c r="ADB20" s="46"/>
      <c r="ADC20" s="46"/>
      <c r="ADD20" s="46"/>
      <c r="ADE20" s="46"/>
      <c r="ADF20" s="46"/>
      <c r="ADG20" s="46"/>
      <c r="ADH20" s="46"/>
      <c r="ADI20" s="46"/>
      <c r="ADJ20" s="46"/>
      <c r="ADK20" s="46"/>
      <c r="ADL20" s="46"/>
      <c r="ADM20" s="46"/>
      <c r="ADN20" s="46"/>
      <c r="ADO20" s="46"/>
      <c r="ADP20" s="46"/>
      <c r="ADQ20" s="46"/>
      <c r="ADR20" s="46"/>
      <c r="ADS20" s="46"/>
      <c r="ADT20" s="46"/>
      <c r="ADU20" s="46"/>
      <c r="ADV20" s="46"/>
      <c r="ADW20" s="46"/>
      <c r="ADX20" s="46"/>
      <c r="ADY20" s="46"/>
      <c r="ADZ20" s="46"/>
      <c r="AEA20" s="46"/>
      <c r="AEB20" s="46"/>
      <c r="AEC20" s="46"/>
      <c r="AED20" s="46"/>
      <c r="AEE20" s="46"/>
      <c r="AEF20" s="46"/>
      <c r="AEG20" s="46"/>
      <c r="AEH20" s="46"/>
      <c r="AEI20" s="46"/>
      <c r="AEJ20" s="46"/>
      <c r="AEK20" s="46"/>
      <c r="AEL20" s="46"/>
      <c r="AEM20" s="46"/>
      <c r="AEN20" s="46"/>
      <c r="AEO20" s="46"/>
      <c r="AEP20" s="46"/>
      <c r="AEQ20" s="46"/>
      <c r="AER20" s="46"/>
      <c r="AES20" s="46"/>
      <c r="AET20" s="46"/>
      <c r="AEU20" s="46"/>
      <c r="AEV20" s="46"/>
      <c r="AEW20" s="46"/>
      <c r="AEX20" s="46"/>
      <c r="AEY20" s="46"/>
      <c r="AEZ20" s="46"/>
      <c r="AFA20" s="46"/>
      <c r="AFB20" s="46"/>
      <c r="AFC20" s="46"/>
      <c r="AFD20" s="46"/>
      <c r="AFE20" s="46"/>
      <c r="AFF20" s="46"/>
      <c r="AFG20" s="46"/>
      <c r="AFH20" s="46"/>
      <c r="AFI20" s="46"/>
      <c r="AFJ20" s="46"/>
      <c r="AFK20" s="46"/>
      <c r="AFL20" s="46"/>
      <c r="AFM20" s="46"/>
      <c r="AFN20" s="46"/>
      <c r="AFO20" s="46"/>
      <c r="AFP20" s="46"/>
      <c r="AFQ20" s="46"/>
      <c r="AFR20" s="46"/>
      <c r="AFS20" s="46"/>
      <c r="AFT20" s="46"/>
      <c r="AFU20" s="46"/>
      <c r="AFV20" s="46"/>
      <c r="AFW20" s="46"/>
      <c r="AFX20" s="46"/>
      <c r="AFY20" s="46"/>
      <c r="AFZ20" s="46"/>
      <c r="AGA20" s="46"/>
      <c r="AGB20" s="46"/>
      <c r="AGC20" s="46"/>
      <c r="AGD20" s="46"/>
      <c r="AGE20" s="46"/>
      <c r="AGF20" s="46"/>
      <c r="AGG20" s="46"/>
      <c r="AGH20" s="46"/>
      <c r="AGI20" s="46"/>
      <c r="AGJ20" s="46"/>
      <c r="AGK20" s="46"/>
      <c r="AGL20" s="46"/>
      <c r="AGM20" s="46"/>
      <c r="AGN20" s="46"/>
      <c r="AGO20" s="46"/>
      <c r="AGP20" s="46"/>
      <c r="AGQ20" s="46"/>
      <c r="AGR20" s="46"/>
      <c r="AGS20" s="46"/>
      <c r="AGT20" s="46"/>
      <c r="AGU20" s="46"/>
      <c r="AGV20" s="46"/>
      <c r="AGW20" s="46"/>
      <c r="AGX20" s="46"/>
      <c r="AGY20" s="46"/>
      <c r="AGZ20" s="46"/>
      <c r="AHA20" s="46"/>
      <c r="AHB20" s="46"/>
      <c r="AHC20" s="46"/>
      <c r="AHD20" s="46"/>
      <c r="AHE20" s="46"/>
      <c r="AHF20" s="46"/>
      <c r="AHG20" s="46"/>
      <c r="AHH20" s="46"/>
      <c r="AHI20" s="46"/>
      <c r="AHJ20" s="46"/>
      <c r="AHK20" s="46"/>
      <c r="AHL20" s="46"/>
      <c r="AHM20" s="46"/>
      <c r="AHN20" s="46"/>
      <c r="AHO20" s="46"/>
      <c r="AHP20" s="46"/>
      <c r="AHQ20" s="46"/>
      <c r="AHR20" s="46"/>
      <c r="AHS20" s="46"/>
      <c r="AHT20" s="46"/>
      <c r="AHU20" s="46"/>
      <c r="AHV20" s="46"/>
      <c r="AHW20" s="46"/>
      <c r="AHX20" s="46"/>
      <c r="AHY20" s="46"/>
      <c r="AHZ20" s="46"/>
      <c r="AIA20" s="46"/>
      <c r="AIB20" s="46"/>
      <c r="AIC20" s="46"/>
      <c r="AID20" s="46"/>
      <c r="AIE20" s="46"/>
      <c r="AIF20" s="46"/>
      <c r="AIG20" s="46"/>
      <c r="AIH20" s="46"/>
      <c r="AII20" s="46"/>
      <c r="AIJ20" s="46"/>
      <c r="AIK20" s="46"/>
      <c r="AIL20" s="46"/>
      <c r="AIM20" s="46"/>
      <c r="AIN20" s="46"/>
      <c r="AIO20" s="46"/>
      <c r="AIP20" s="46"/>
      <c r="AIQ20" s="46"/>
      <c r="AIR20" s="46"/>
      <c r="AIS20" s="46"/>
      <c r="AIT20" s="46"/>
      <c r="AIU20" s="46"/>
      <c r="AIV20" s="46"/>
      <c r="AIW20" s="46"/>
      <c r="AIX20" s="46"/>
      <c r="AIY20" s="46"/>
      <c r="AIZ20" s="46"/>
      <c r="AJA20" s="46"/>
      <c r="AJB20" s="46"/>
      <c r="AJC20" s="46"/>
      <c r="AJD20" s="46"/>
      <c r="AJE20" s="46"/>
      <c r="AJF20" s="46"/>
      <c r="AJG20" s="46"/>
      <c r="AJH20" s="46"/>
      <c r="AJI20" s="46"/>
      <c r="AJJ20" s="46"/>
      <c r="AJK20" s="46"/>
      <c r="AJL20" s="46"/>
      <c r="AJM20" s="46"/>
      <c r="AJN20" s="46"/>
      <c r="AJO20" s="46"/>
      <c r="AJP20" s="46"/>
      <c r="AJQ20" s="46"/>
      <c r="AJR20" s="46"/>
      <c r="AJS20" s="46"/>
      <c r="AJT20" s="46"/>
      <c r="AJU20" s="46"/>
      <c r="AJV20" s="46"/>
      <c r="AJW20" s="46"/>
      <c r="AJX20" s="46"/>
      <c r="AJY20" s="46"/>
      <c r="AJZ20" s="46"/>
      <c r="AKA20" s="46"/>
      <c r="AKB20" s="46"/>
      <c r="AKC20" s="46"/>
      <c r="AKD20" s="46"/>
      <c r="AKE20" s="46"/>
      <c r="AKF20" s="46"/>
      <c r="AKG20" s="46"/>
      <c r="AKH20" s="46"/>
      <c r="AKI20" s="46"/>
      <c r="AKJ20" s="46"/>
      <c r="AKK20" s="46"/>
      <c r="AKL20" s="46"/>
      <c r="AKM20" s="46"/>
      <c r="AKN20" s="46"/>
      <c r="AKO20" s="46"/>
      <c r="AKP20" s="46"/>
      <c r="AKQ20" s="46"/>
      <c r="AKR20" s="46"/>
      <c r="AKS20" s="46"/>
      <c r="AKT20" s="46"/>
      <c r="AKU20" s="46"/>
      <c r="AKV20" s="46"/>
      <c r="AKW20" s="46"/>
      <c r="AKX20" s="46"/>
      <c r="AKY20" s="46"/>
      <c r="AKZ20" s="46"/>
      <c r="ALA20" s="46"/>
      <c r="ALB20" s="46"/>
      <c r="ALC20" s="46"/>
      <c r="ALD20" s="46"/>
      <c r="ALE20" s="46"/>
      <c r="ALF20" s="46"/>
      <c r="ALG20" s="46"/>
      <c r="ALH20" s="46"/>
      <c r="ALI20" s="46"/>
      <c r="ALJ20" s="46"/>
      <c r="ALK20" s="46"/>
      <c r="ALL20" s="46"/>
      <c r="ALM20" s="46"/>
      <c r="ALN20" s="46"/>
      <c r="ALO20" s="46"/>
      <c r="ALP20" s="46"/>
      <c r="ALQ20" s="46"/>
      <c r="ALR20" s="46"/>
      <c r="ALS20" s="46"/>
      <c r="ALT20" s="46"/>
      <c r="ALU20" s="46"/>
      <c r="ALV20" s="46"/>
      <c r="ALW20" s="46"/>
      <c r="ALX20" s="46"/>
      <c r="ALY20" s="46"/>
      <c r="ALZ20" s="46"/>
      <c r="AMA20" s="46"/>
      <c r="AMB20" s="46"/>
      <c r="AMC20" s="46"/>
      <c r="AMD20" s="46"/>
      <c r="AME20" s="46"/>
      <c r="AMF20" s="46"/>
      <c r="AMG20" s="46"/>
      <c r="AMH20" s="46"/>
      <c r="AMI20" s="46"/>
      <c r="AMJ20" s="46"/>
      <c r="AMK20" s="46"/>
      <c r="AML20" s="46"/>
      <c r="AMM20" s="46"/>
      <c r="AMN20" s="46"/>
      <c r="AMO20" s="46"/>
      <c r="AMP20" s="46"/>
      <c r="AMQ20" s="46"/>
      <c r="AMR20" s="46"/>
      <c r="AMS20" s="46"/>
      <c r="AMT20" s="46"/>
      <c r="AMU20" s="46"/>
      <c r="AMV20" s="46"/>
      <c r="AMW20" s="46"/>
      <c r="AMX20" s="46"/>
      <c r="AMY20" s="46"/>
      <c r="AMZ20" s="46"/>
      <c r="ANA20" s="46"/>
      <c r="ANB20" s="46"/>
      <c r="ANC20" s="46"/>
      <c r="AND20" s="46"/>
      <c r="ANE20" s="46"/>
      <c r="ANF20" s="46"/>
      <c r="ANG20" s="46"/>
      <c r="ANH20" s="46"/>
      <c r="ANI20" s="46"/>
      <c r="ANJ20" s="46"/>
      <c r="ANK20" s="46"/>
      <c r="ANL20" s="46"/>
      <c r="ANM20" s="46"/>
      <c r="ANN20" s="46"/>
      <c r="ANO20" s="46"/>
      <c r="ANP20" s="46"/>
      <c r="ANQ20" s="46"/>
      <c r="ANR20" s="46"/>
      <c r="ANS20" s="46"/>
      <c r="ANT20" s="46"/>
      <c r="ANU20" s="46"/>
      <c r="ANV20" s="46"/>
      <c r="ANW20" s="46"/>
      <c r="ANX20" s="46"/>
      <c r="ANY20" s="46"/>
      <c r="ANZ20" s="46"/>
      <c r="AOA20" s="46"/>
      <c r="AOB20" s="46"/>
      <c r="AOC20" s="46"/>
      <c r="AOD20" s="46"/>
      <c r="AOE20" s="46"/>
      <c r="AOF20" s="46"/>
      <c r="AOG20" s="46"/>
      <c r="AOH20" s="46"/>
      <c r="AOI20" s="46"/>
      <c r="AOJ20" s="46"/>
      <c r="AOK20" s="46"/>
      <c r="AOL20" s="46"/>
      <c r="AOM20" s="46"/>
      <c r="AON20" s="46"/>
      <c r="AOO20" s="46"/>
      <c r="AOP20" s="46"/>
      <c r="AOQ20" s="46"/>
      <c r="AOR20" s="46"/>
      <c r="AOS20" s="46"/>
      <c r="AOT20" s="46"/>
      <c r="AOU20" s="46"/>
      <c r="AOV20" s="46"/>
      <c r="AOW20" s="46"/>
      <c r="AOX20" s="46"/>
      <c r="AOY20" s="46"/>
      <c r="AOZ20" s="46"/>
      <c r="APA20" s="46"/>
      <c r="APB20" s="46"/>
      <c r="APC20" s="46"/>
      <c r="APD20" s="46"/>
      <c r="APE20" s="46"/>
      <c r="APF20" s="46"/>
      <c r="APG20" s="46"/>
      <c r="APH20" s="46"/>
      <c r="API20" s="46"/>
      <c r="APJ20" s="46"/>
      <c r="APK20" s="46"/>
      <c r="APL20" s="46"/>
      <c r="APM20" s="46"/>
      <c r="APN20" s="46"/>
      <c r="APO20" s="46"/>
      <c r="APP20" s="46"/>
      <c r="APQ20" s="46"/>
      <c r="APR20" s="46"/>
      <c r="APS20" s="46"/>
      <c r="APT20" s="46"/>
      <c r="APU20" s="46"/>
      <c r="APV20" s="46"/>
      <c r="APW20" s="46"/>
      <c r="APX20" s="46"/>
      <c r="APY20" s="46"/>
      <c r="APZ20" s="46"/>
      <c r="AQA20" s="46"/>
      <c r="AQB20" s="46"/>
      <c r="AQC20" s="46"/>
      <c r="AQD20" s="46"/>
      <c r="AQE20" s="46"/>
      <c r="AQF20" s="46"/>
      <c r="AQG20" s="46"/>
      <c r="AQH20" s="46"/>
      <c r="AQI20" s="46"/>
      <c r="AQJ20" s="46"/>
      <c r="AQK20" s="46"/>
      <c r="AQL20" s="46"/>
      <c r="AQM20" s="46"/>
      <c r="AQN20" s="46"/>
      <c r="AQO20" s="46"/>
      <c r="AQP20" s="46"/>
      <c r="AQQ20" s="46"/>
      <c r="AQR20" s="46"/>
      <c r="AQS20" s="46"/>
      <c r="AQT20" s="46"/>
      <c r="AQU20" s="46"/>
      <c r="AQV20" s="46"/>
      <c r="AQW20" s="46"/>
      <c r="AQX20" s="46"/>
      <c r="AQY20" s="46"/>
      <c r="AQZ20" s="46"/>
      <c r="ARA20" s="46"/>
      <c r="ARB20" s="46"/>
      <c r="ARC20" s="46"/>
      <c r="ARD20" s="46"/>
      <c r="ARE20" s="46"/>
      <c r="ARF20" s="46"/>
      <c r="ARG20" s="46"/>
      <c r="ARH20" s="46"/>
      <c r="ARI20" s="46"/>
      <c r="ARJ20" s="46"/>
      <c r="ARK20" s="46"/>
      <c r="ARL20" s="46"/>
      <c r="ARM20" s="46"/>
      <c r="ARN20" s="46"/>
      <c r="ARO20" s="46"/>
      <c r="ARP20" s="46"/>
      <c r="ARQ20" s="46"/>
      <c r="ARR20" s="46"/>
      <c r="ARS20" s="46"/>
      <c r="ART20" s="46"/>
      <c r="ARU20" s="46"/>
      <c r="ARV20" s="46"/>
      <c r="ARW20" s="46"/>
      <c r="ARX20" s="46"/>
      <c r="ARY20" s="46"/>
      <c r="ARZ20" s="46"/>
      <c r="ASA20" s="46"/>
      <c r="ASB20" s="46"/>
      <c r="ASC20" s="46"/>
      <c r="ASD20" s="46"/>
      <c r="ASE20" s="46"/>
      <c r="ASF20" s="46"/>
      <c r="ASG20" s="46"/>
      <c r="ASH20" s="46"/>
      <c r="ASI20" s="46"/>
      <c r="ASJ20" s="46"/>
      <c r="ASK20" s="46"/>
      <c r="ASL20" s="46"/>
      <c r="ASM20" s="46"/>
      <c r="ASN20" s="46"/>
      <c r="ASO20" s="46"/>
      <c r="ASP20" s="46"/>
      <c r="ASQ20" s="46"/>
      <c r="ASR20" s="46"/>
      <c r="ASS20" s="46"/>
      <c r="AST20" s="46"/>
      <c r="ASU20" s="46"/>
      <c r="ASV20" s="46"/>
      <c r="ASW20" s="46"/>
      <c r="ASX20" s="46"/>
      <c r="ASY20" s="46"/>
      <c r="ASZ20" s="46"/>
      <c r="ATA20" s="46"/>
      <c r="ATB20" s="46"/>
      <c r="ATC20" s="46"/>
      <c r="ATD20" s="46"/>
      <c r="ATE20" s="46"/>
      <c r="ATF20" s="46"/>
      <c r="ATG20" s="46"/>
      <c r="ATH20" s="46"/>
      <c r="ATI20" s="46"/>
      <c r="ATJ20" s="46"/>
      <c r="ATK20" s="46"/>
      <c r="ATL20" s="46"/>
      <c r="ATM20" s="46"/>
      <c r="ATN20" s="46"/>
      <c r="ATO20" s="46"/>
      <c r="ATP20" s="46"/>
      <c r="ATQ20" s="46"/>
      <c r="ATR20" s="46"/>
      <c r="ATS20" s="46"/>
      <c r="ATT20" s="46"/>
      <c r="ATU20" s="46"/>
      <c r="ATV20" s="46"/>
      <c r="ATW20" s="46"/>
      <c r="ATX20" s="46"/>
      <c r="ATY20" s="46"/>
      <c r="ATZ20" s="46"/>
      <c r="AUA20" s="46"/>
      <c r="AUB20" s="46"/>
      <c r="AUC20" s="46"/>
      <c r="AUD20" s="46"/>
      <c r="AUE20" s="46"/>
      <c r="AUF20" s="46"/>
      <c r="AUG20" s="46"/>
      <c r="AUH20" s="46"/>
      <c r="AUI20" s="46"/>
      <c r="AUJ20" s="46"/>
      <c r="AUK20" s="46"/>
      <c r="AUL20" s="46"/>
      <c r="AUM20" s="46"/>
      <c r="AUN20" s="46"/>
      <c r="AUO20" s="46"/>
      <c r="AUP20" s="46"/>
      <c r="AUQ20" s="46"/>
      <c r="AUR20" s="46"/>
      <c r="AUS20" s="46"/>
      <c r="AUT20" s="46"/>
      <c r="AUU20" s="46"/>
      <c r="AUV20" s="46"/>
      <c r="AUW20" s="46"/>
      <c r="AUX20" s="46"/>
      <c r="AUY20" s="46"/>
      <c r="AUZ20" s="46"/>
      <c r="AVA20" s="46"/>
      <c r="AVB20" s="46"/>
      <c r="AVC20" s="46"/>
      <c r="AVD20" s="46"/>
      <c r="AVE20" s="46"/>
      <c r="AVF20" s="46"/>
      <c r="AVG20" s="46"/>
      <c r="AVH20" s="46"/>
      <c r="AVI20" s="46"/>
      <c r="AVJ20" s="46"/>
      <c r="AVK20" s="46"/>
      <c r="AVL20" s="46"/>
      <c r="AVM20" s="46"/>
      <c r="AVN20" s="46"/>
      <c r="AVO20" s="46"/>
      <c r="AVP20" s="46"/>
      <c r="AVQ20" s="46"/>
      <c r="AVR20" s="46"/>
      <c r="AVS20" s="46"/>
      <c r="AVT20" s="46"/>
      <c r="AVU20" s="46"/>
      <c r="AVV20" s="46"/>
      <c r="AVW20" s="46"/>
      <c r="AVX20" s="46"/>
      <c r="AVY20" s="46"/>
      <c r="AVZ20" s="46"/>
      <c r="AWA20" s="46"/>
      <c r="AWB20" s="46"/>
      <c r="AWC20" s="46"/>
      <c r="AWD20" s="46"/>
      <c r="AWE20" s="46"/>
      <c r="AWF20" s="46"/>
      <c r="AWG20" s="46"/>
      <c r="AWH20" s="46"/>
      <c r="AWI20" s="46"/>
      <c r="AWJ20" s="46"/>
      <c r="AWK20" s="46"/>
      <c r="AWL20" s="46"/>
      <c r="AWM20" s="46"/>
      <c r="AWN20" s="46"/>
      <c r="AWO20" s="46"/>
      <c r="AWP20" s="46"/>
      <c r="AWQ20" s="46"/>
      <c r="AWR20" s="46"/>
      <c r="AWS20" s="46"/>
      <c r="AWT20" s="46"/>
      <c r="AWU20" s="46"/>
      <c r="AWV20" s="46"/>
      <c r="AWW20" s="46"/>
      <c r="AWX20" s="46"/>
      <c r="AWY20" s="46"/>
      <c r="AWZ20" s="46"/>
      <c r="AXA20" s="46"/>
      <c r="AXB20" s="46"/>
      <c r="AXC20" s="46"/>
      <c r="AXD20" s="46"/>
      <c r="AXE20" s="46"/>
      <c r="AXF20" s="46"/>
      <c r="AXG20" s="46"/>
      <c r="AXH20" s="46"/>
      <c r="AXI20" s="46"/>
      <c r="AXJ20" s="46"/>
      <c r="AXK20" s="46"/>
      <c r="AXL20" s="46"/>
      <c r="AXM20" s="46"/>
      <c r="AXN20" s="46"/>
      <c r="AXO20" s="46"/>
      <c r="AXP20" s="46"/>
      <c r="AXQ20" s="46"/>
      <c r="AXR20" s="46"/>
      <c r="AXS20" s="46"/>
      <c r="AXT20" s="46"/>
      <c r="AXU20" s="46"/>
      <c r="AXV20" s="46"/>
      <c r="AXW20" s="46"/>
      <c r="AXX20" s="46"/>
      <c r="AXY20" s="46"/>
      <c r="AXZ20" s="46"/>
      <c r="AYA20" s="46"/>
      <c r="AYB20" s="46"/>
      <c r="AYC20" s="46"/>
      <c r="AYD20" s="46"/>
      <c r="AYE20" s="46"/>
      <c r="AYF20" s="46"/>
      <c r="AYG20" s="46"/>
      <c r="AYH20" s="46"/>
      <c r="AYI20" s="46"/>
      <c r="AYJ20" s="46"/>
      <c r="AYK20" s="46"/>
      <c r="AYL20" s="46"/>
      <c r="AYM20" s="46"/>
      <c r="AYN20" s="46"/>
      <c r="AYO20" s="46"/>
      <c r="AYP20" s="46"/>
      <c r="AYQ20" s="46"/>
      <c r="AYR20" s="46"/>
      <c r="AYS20" s="46"/>
      <c r="AYT20" s="46"/>
      <c r="AYU20" s="46"/>
      <c r="AYV20" s="46"/>
      <c r="AYW20" s="46"/>
      <c r="AYX20" s="46"/>
      <c r="AYY20" s="46"/>
      <c r="AYZ20" s="46"/>
      <c r="AZA20" s="46"/>
      <c r="AZB20" s="46"/>
      <c r="AZC20" s="46"/>
      <c r="AZD20" s="46"/>
      <c r="AZE20" s="46"/>
      <c r="AZF20" s="46"/>
      <c r="AZG20" s="46"/>
      <c r="AZH20" s="46"/>
      <c r="AZI20" s="46"/>
      <c r="AZJ20" s="46"/>
      <c r="AZK20" s="46"/>
      <c r="AZL20" s="46"/>
      <c r="AZM20" s="46"/>
      <c r="AZN20" s="46"/>
      <c r="AZO20" s="46"/>
      <c r="AZP20" s="46"/>
      <c r="AZQ20" s="46"/>
      <c r="AZR20" s="46"/>
      <c r="AZS20" s="46"/>
      <c r="AZT20" s="46"/>
      <c r="AZU20" s="46"/>
      <c r="AZV20" s="46"/>
      <c r="AZW20" s="46"/>
      <c r="AZX20" s="46"/>
      <c r="AZY20" s="46"/>
      <c r="AZZ20" s="46"/>
      <c r="BAA20" s="46"/>
      <c r="BAB20" s="46"/>
      <c r="BAC20" s="46"/>
      <c r="BAD20" s="46"/>
      <c r="BAE20" s="46"/>
      <c r="BAF20" s="46"/>
      <c r="BAG20" s="46"/>
      <c r="BAH20" s="46"/>
      <c r="BAI20" s="46"/>
      <c r="BAJ20" s="46"/>
      <c r="BAK20" s="46"/>
      <c r="BAL20" s="46"/>
      <c r="BAM20" s="46"/>
      <c r="BAN20" s="46"/>
      <c r="BAO20" s="46"/>
      <c r="BAP20" s="46"/>
      <c r="BAQ20" s="46"/>
      <c r="BAR20" s="46"/>
      <c r="BAS20" s="46"/>
      <c r="BAT20" s="46"/>
      <c r="BAU20" s="46"/>
      <c r="BAV20" s="46"/>
      <c r="BAW20" s="46"/>
      <c r="BAX20" s="46"/>
      <c r="BAY20" s="46"/>
      <c r="BAZ20" s="46"/>
      <c r="BBA20" s="46"/>
      <c r="BBB20" s="46"/>
      <c r="BBC20" s="46"/>
      <c r="BBD20" s="46"/>
      <c r="BBE20" s="46"/>
      <c r="BBF20" s="46"/>
      <c r="BBG20" s="46"/>
      <c r="BBH20" s="46"/>
      <c r="BBI20" s="46"/>
      <c r="BBJ20" s="46"/>
      <c r="BBK20" s="46"/>
      <c r="BBL20" s="46"/>
      <c r="BBM20" s="46"/>
      <c r="BBN20" s="46"/>
      <c r="BBO20" s="46"/>
      <c r="BBP20" s="46"/>
      <c r="BBQ20" s="46"/>
      <c r="BBR20" s="46"/>
      <c r="BBS20" s="46"/>
      <c r="BBT20" s="46"/>
      <c r="BBU20" s="46"/>
      <c r="BBV20" s="46"/>
      <c r="BBW20" s="46"/>
      <c r="BBX20" s="46"/>
      <c r="BBY20" s="46"/>
      <c r="BBZ20" s="46"/>
      <c r="BCA20" s="46"/>
      <c r="BCB20" s="46"/>
      <c r="BCC20" s="46"/>
      <c r="BCD20" s="46"/>
      <c r="BCE20" s="46"/>
      <c r="BCF20" s="46"/>
      <c r="BCG20" s="46"/>
      <c r="BCH20" s="46"/>
      <c r="BCI20" s="46"/>
      <c r="BCJ20" s="46"/>
      <c r="BCK20" s="46"/>
      <c r="BCL20" s="46"/>
      <c r="BCM20" s="46"/>
      <c r="BCN20" s="46"/>
      <c r="BCO20" s="46"/>
      <c r="BCP20" s="46"/>
      <c r="BCQ20" s="46"/>
      <c r="BCR20" s="46"/>
      <c r="BCS20" s="46"/>
      <c r="BCT20" s="46"/>
      <c r="BCU20" s="46"/>
      <c r="BCV20" s="46"/>
      <c r="BCW20" s="46"/>
      <c r="BCX20" s="46"/>
      <c r="BCY20" s="46"/>
      <c r="BCZ20" s="46"/>
      <c r="BDA20" s="46"/>
      <c r="BDB20" s="46"/>
      <c r="BDC20" s="46"/>
      <c r="BDD20" s="46"/>
      <c r="BDE20" s="46"/>
      <c r="BDF20" s="46"/>
      <c r="BDG20" s="46"/>
      <c r="BDH20" s="46"/>
      <c r="BDI20" s="46"/>
      <c r="BDJ20" s="46"/>
      <c r="BDK20" s="46"/>
      <c r="BDL20" s="46"/>
      <c r="BDM20" s="46"/>
      <c r="BDN20" s="46"/>
      <c r="BDO20" s="46"/>
      <c r="BDP20" s="46"/>
      <c r="BDQ20" s="46"/>
      <c r="BDR20" s="46"/>
      <c r="BDS20" s="46"/>
      <c r="BDT20" s="46"/>
      <c r="BDU20" s="46"/>
      <c r="BDV20" s="46"/>
      <c r="BDW20" s="46"/>
      <c r="BDX20" s="46"/>
      <c r="BDY20" s="46"/>
      <c r="BDZ20" s="46"/>
      <c r="BEA20" s="46"/>
      <c r="BEB20" s="46"/>
      <c r="BEC20" s="46"/>
      <c r="BED20" s="46"/>
      <c r="BEE20" s="46"/>
      <c r="BEF20" s="46"/>
      <c r="BEG20" s="46"/>
      <c r="BEH20" s="46"/>
      <c r="BEI20" s="46"/>
      <c r="BEJ20" s="46"/>
      <c r="BEK20" s="46"/>
      <c r="BEL20" s="46"/>
      <c r="BEM20" s="46"/>
      <c r="BEN20" s="46"/>
      <c r="BEO20" s="46"/>
      <c r="BEP20" s="46"/>
      <c r="BEQ20" s="46"/>
      <c r="BER20" s="46"/>
      <c r="BES20" s="46"/>
      <c r="BET20" s="46"/>
      <c r="BEU20" s="46"/>
      <c r="BEV20" s="46"/>
      <c r="BEW20" s="46"/>
      <c r="BEX20" s="46"/>
      <c r="BEY20" s="46"/>
      <c r="BEZ20" s="46"/>
      <c r="BFA20" s="46"/>
      <c r="BFB20" s="46"/>
      <c r="BFC20" s="46"/>
      <c r="BFD20" s="46"/>
      <c r="BFE20" s="46"/>
      <c r="BFF20" s="46"/>
      <c r="BFG20" s="46"/>
      <c r="BFH20" s="46"/>
      <c r="BFI20" s="46"/>
      <c r="BFJ20" s="46"/>
      <c r="BFK20" s="46"/>
      <c r="BFL20" s="46"/>
      <c r="BFM20" s="46"/>
      <c r="BFN20" s="46"/>
      <c r="BFO20" s="46"/>
      <c r="BFP20" s="46"/>
      <c r="BFQ20" s="46"/>
      <c r="BFR20" s="46"/>
      <c r="BFS20" s="46"/>
      <c r="BFT20" s="46"/>
      <c r="BFU20" s="46"/>
      <c r="BFV20" s="46"/>
      <c r="BFW20" s="46"/>
      <c r="BFX20" s="46"/>
      <c r="BFY20" s="46"/>
      <c r="BFZ20" s="46"/>
      <c r="BGA20" s="46"/>
      <c r="BGB20" s="46"/>
      <c r="BGC20" s="46"/>
      <c r="BGD20" s="46"/>
      <c r="BGE20" s="46"/>
      <c r="BGF20" s="46"/>
      <c r="BGG20" s="46"/>
      <c r="BGH20" s="46"/>
      <c r="BGI20" s="46"/>
      <c r="BGJ20" s="46"/>
      <c r="BGK20" s="46"/>
      <c r="BGL20" s="46"/>
      <c r="BGM20" s="46"/>
      <c r="BGN20" s="46"/>
      <c r="BGO20" s="46"/>
      <c r="BGP20" s="46"/>
      <c r="BGQ20" s="46"/>
      <c r="BGR20" s="46"/>
      <c r="BGS20" s="46"/>
      <c r="BGT20" s="46"/>
      <c r="BGU20" s="46"/>
      <c r="BGV20" s="46"/>
      <c r="BGW20" s="46"/>
      <c r="BGX20" s="46"/>
      <c r="BGY20" s="46"/>
      <c r="BGZ20" s="46"/>
      <c r="BHA20" s="46"/>
      <c r="BHB20" s="46"/>
      <c r="BHC20" s="46"/>
      <c r="BHD20" s="46"/>
      <c r="BHE20" s="46"/>
      <c r="BHF20" s="46"/>
      <c r="BHG20" s="46"/>
      <c r="BHH20" s="46"/>
      <c r="BHI20" s="46"/>
      <c r="BHJ20" s="46"/>
      <c r="BHK20" s="46"/>
      <c r="BHL20" s="46"/>
      <c r="BHM20" s="46"/>
      <c r="BHN20" s="46"/>
      <c r="BHO20" s="46"/>
      <c r="BHP20" s="46"/>
      <c r="BHQ20" s="46"/>
      <c r="BHR20" s="46"/>
      <c r="BHS20" s="46"/>
      <c r="BHT20" s="46"/>
      <c r="BHU20" s="46"/>
      <c r="BHV20" s="46"/>
      <c r="BHW20" s="46"/>
      <c r="BHX20" s="46"/>
      <c r="BHY20" s="46"/>
      <c r="BHZ20" s="46"/>
      <c r="BIA20" s="46"/>
      <c r="BIB20" s="46"/>
      <c r="BIC20" s="46"/>
      <c r="BID20" s="46"/>
      <c r="BIE20" s="46"/>
      <c r="BIF20" s="46"/>
      <c r="BIG20" s="46"/>
      <c r="BIH20" s="46"/>
      <c r="BII20" s="46"/>
      <c r="BIJ20" s="46"/>
      <c r="BIK20" s="46"/>
      <c r="BIL20" s="46"/>
      <c r="BIM20" s="46"/>
      <c r="BIN20" s="46"/>
      <c r="BIO20" s="46"/>
      <c r="BIP20" s="46"/>
      <c r="BIQ20" s="46"/>
      <c r="BIR20" s="46"/>
      <c r="BIS20" s="46"/>
      <c r="BIT20" s="46"/>
      <c r="BIU20" s="46"/>
      <c r="BIV20" s="46"/>
      <c r="BIW20" s="46"/>
      <c r="BIX20" s="46"/>
      <c r="BIY20" s="46"/>
      <c r="BIZ20" s="46"/>
      <c r="BJA20" s="46"/>
      <c r="BJB20" s="46"/>
      <c r="BJC20" s="46"/>
      <c r="BJD20" s="46"/>
      <c r="BJE20" s="46"/>
      <c r="BJF20" s="46"/>
      <c r="BJG20" s="46"/>
      <c r="BJH20" s="46"/>
      <c r="BJI20" s="46"/>
      <c r="BJJ20" s="46"/>
      <c r="BJK20" s="46"/>
      <c r="BJL20" s="46"/>
      <c r="BJM20" s="46"/>
      <c r="BJN20" s="46"/>
      <c r="BJO20" s="46"/>
      <c r="BJP20" s="46"/>
      <c r="BJQ20" s="46"/>
      <c r="BJR20" s="46"/>
      <c r="BJS20" s="46"/>
      <c r="BJT20" s="46"/>
      <c r="BJU20" s="46"/>
      <c r="BJV20" s="46"/>
      <c r="BJW20" s="46"/>
      <c r="BJX20" s="46"/>
      <c r="BJY20" s="46"/>
      <c r="BJZ20" s="46"/>
      <c r="BKA20" s="46"/>
      <c r="BKB20" s="46"/>
      <c r="BKC20" s="46"/>
      <c r="BKD20" s="46"/>
      <c r="BKE20" s="46"/>
      <c r="BKF20" s="46"/>
      <c r="BKG20" s="46"/>
      <c r="BKH20" s="46"/>
      <c r="BKI20" s="46"/>
      <c r="BKJ20" s="46"/>
      <c r="BKK20" s="46"/>
      <c r="BKL20" s="46"/>
      <c r="BKM20" s="46"/>
      <c r="BKN20" s="46"/>
      <c r="BKO20" s="46"/>
      <c r="BKP20" s="46"/>
      <c r="BKQ20" s="46"/>
      <c r="BKR20" s="46"/>
      <c r="BKS20" s="46"/>
      <c r="BKT20" s="46"/>
      <c r="BKU20" s="46"/>
      <c r="BKV20" s="46"/>
      <c r="BKW20" s="46"/>
      <c r="BKX20" s="46"/>
      <c r="BKY20" s="46"/>
      <c r="BKZ20" s="46"/>
      <c r="BLA20" s="46"/>
      <c r="BLB20" s="46"/>
      <c r="BLC20" s="46"/>
      <c r="BLD20" s="46"/>
      <c r="BLE20" s="46"/>
      <c r="BLF20" s="46"/>
      <c r="BLG20" s="46"/>
      <c r="BLH20" s="46"/>
      <c r="BLI20" s="46"/>
      <c r="BLJ20" s="46"/>
      <c r="BLK20" s="46"/>
      <c r="BLL20" s="46"/>
      <c r="BLM20" s="46"/>
      <c r="BLN20" s="46"/>
      <c r="BLO20" s="46"/>
      <c r="BLP20" s="46"/>
      <c r="BLQ20" s="46"/>
      <c r="BLR20" s="46"/>
      <c r="BLS20" s="46"/>
      <c r="BLT20" s="46"/>
      <c r="BLU20" s="46"/>
      <c r="BLV20" s="46"/>
      <c r="BLW20" s="46"/>
      <c r="BLX20" s="46"/>
      <c r="BLY20" s="46"/>
      <c r="BLZ20" s="46"/>
      <c r="BMA20" s="46"/>
      <c r="BMB20" s="46"/>
      <c r="BMC20" s="46"/>
      <c r="BMD20" s="46"/>
      <c r="BME20" s="46"/>
      <c r="BMF20" s="46"/>
      <c r="BMG20" s="46"/>
      <c r="BMH20" s="46"/>
      <c r="BMI20" s="46"/>
      <c r="BMJ20" s="46"/>
      <c r="BMK20" s="46"/>
      <c r="BML20" s="46"/>
      <c r="BMM20" s="46"/>
      <c r="BMN20" s="46"/>
      <c r="BMO20" s="46"/>
      <c r="BMP20" s="46"/>
      <c r="BMQ20" s="46"/>
      <c r="BMR20" s="46"/>
      <c r="BMS20" s="46"/>
      <c r="BMT20" s="46"/>
      <c r="BMU20" s="46"/>
      <c r="BMV20" s="46"/>
      <c r="BMW20" s="46"/>
      <c r="BMX20" s="46"/>
      <c r="BMY20" s="46"/>
      <c r="BMZ20" s="46"/>
      <c r="BNA20" s="46"/>
      <c r="BNB20" s="46"/>
      <c r="BNC20" s="46"/>
      <c r="BND20" s="46"/>
      <c r="BNE20" s="46"/>
      <c r="BNF20" s="46"/>
      <c r="BNG20" s="46"/>
      <c r="BNH20" s="46"/>
      <c r="BNI20" s="46"/>
      <c r="BNJ20" s="46"/>
      <c r="BNK20" s="46"/>
      <c r="BNL20" s="46"/>
      <c r="BNM20" s="46"/>
      <c r="BNN20" s="46"/>
      <c r="BNO20" s="46"/>
      <c r="BNP20" s="46"/>
      <c r="BNQ20" s="46"/>
      <c r="BNR20" s="46"/>
      <c r="BNS20" s="46"/>
      <c r="BNT20" s="46"/>
      <c r="BNU20" s="46"/>
      <c r="BNV20" s="46"/>
      <c r="BNW20" s="46"/>
      <c r="BNX20" s="46"/>
      <c r="BNY20" s="46"/>
      <c r="BNZ20" s="46"/>
      <c r="BOA20" s="46"/>
      <c r="BOB20" s="46"/>
      <c r="BOC20" s="46"/>
      <c r="BOD20" s="46"/>
      <c r="BOE20" s="46"/>
      <c r="BOF20" s="46"/>
      <c r="BOG20" s="46"/>
      <c r="BOH20" s="46"/>
      <c r="BOI20" s="46"/>
      <c r="BOJ20" s="46"/>
      <c r="BOK20" s="46"/>
      <c r="BOL20" s="46"/>
      <c r="BOM20" s="46"/>
      <c r="BON20" s="46"/>
      <c r="BOO20" s="46"/>
      <c r="BOP20" s="46"/>
      <c r="BOQ20" s="46"/>
      <c r="BOR20" s="46"/>
      <c r="BOS20" s="46"/>
      <c r="BOT20" s="46"/>
      <c r="BOU20" s="46"/>
      <c r="BOV20" s="46"/>
      <c r="BOW20" s="46"/>
      <c r="BOX20" s="46"/>
      <c r="BOY20" s="46"/>
      <c r="BOZ20" s="46"/>
      <c r="BPA20" s="46"/>
      <c r="BPB20" s="46"/>
      <c r="BPC20" s="46"/>
      <c r="BPD20" s="46"/>
      <c r="BPE20" s="46"/>
      <c r="BPF20" s="46"/>
      <c r="BPG20" s="46"/>
      <c r="BPH20" s="46"/>
      <c r="BPI20" s="46"/>
      <c r="BPJ20" s="46"/>
      <c r="BPK20" s="46"/>
      <c r="BPL20" s="46"/>
      <c r="BPM20" s="46"/>
      <c r="BPN20" s="46"/>
      <c r="BPO20" s="46"/>
      <c r="BPP20" s="46"/>
      <c r="BPQ20" s="46"/>
      <c r="BPR20" s="46"/>
      <c r="BPS20" s="46"/>
      <c r="BPT20" s="46"/>
      <c r="BPU20" s="46"/>
      <c r="BPV20" s="46"/>
      <c r="BPW20" s="46"/>
      <c r="BPX20" s="46"/>
      <c r="BPY20" s="46"/>
      <c r="BPZ20" s="46"/>
      <c r="BQA20" s="46"/>
      <c r="BQB20" s="46"/>
      <c r="BQC20" s="46"/>
      <c r="BQD20" s="46"/>
      <c r="BQE20" s="46"/>
      <c r="BQF20" s="46"/>
      <c r="BQG20" s="46"/>
      <c r="BQH20" s="46"/>
      <c r="BQI20" s="46"/>
      <c r="BQJ20" s="46"/>
      <c r="BQK20" s="46"/>
      <c r="BQL20" s="46"/>
      <c r="BQM20" s="46"/>
      <c r="BQN20" s="46"/>
      <c r="BQO20" s="46"/>
      <c r="BQP20" s="46"/>
      <c r="BQQ20" s="46"/>
      <c r="BQR20" s="46"/>
      <c r="BQS20" s="46"/>
      <c r="BQT20" s="46"/>
      <c r="BQU20" s="46"/>
      <c r="BQV20" s="46"/>
      <c r="BQW20" s="46"/>
      <c r="BQX20" s="46"/>
      <c r="BQY20" s="46"/>
      <c r="BQZ20" s="46"/>
      <c r="BRA20" s="46"/>
      <c r="BRB20" s="46"/>
      <c r="BRC20" s="46"/>
      <c r="BRD20" s="46"/>
      <c r="BRE20" s="46"/>
      <c r="BRF20" s="46"/>
      <c r="BRG20" s="46"/>
      <c r="BRH20" s="46"/>
      <c r="BRI20" s="46"/>
      <c r="BRJ20" s="46"/>
      <c r="BRK20" s="46"/>
      <c r="BRL20" s="46"/>
      <c r="BRM20" s="46"/>
      <c r="BRN20" s="46"/>
      <c r="BRO20" s="46"/>
      <c r="BRP20" s="46"/>
      <c r="BRQ20" s="46"/>
      <c r="BRR20" s="46"/>
      <c r="BRS20" s="46"/>
      <c r="BRT20" s="46"/>
      <c r="BRU20" s="46"/>
      <c r="BRV20" s="46"/>
      <c r="BRW20" s="46"/>
      <c r="BRX20" s="46"/>
      <c r="BRY20" s="46"/>
      <c r="BRZ20" s="46"/>
      <c r="BSA20" s="46"/>
      <c r="BSB20" s="46"/>
      <c r="BSC20" s="46"/>
      <c r="BSD20" s="46"/>
      <c r="BSE20" s="46"/>
      <c r="BSF20" s="46"/>
      <c r="BSG20" s="46"/>
      <c r="BSH20" s="46"/>
      <c r="BSI20" s="46"/>
      <c r="BSJ20" s="46"/>
      <c r="BSK20" s="46"/>
      <c r="BSL20" s="46"/>
      <c r="BSM20" s="46"/>
      <c r="BSN20" s="46"/>
      <c r="BSO20" s="46"/>
      <c r="BSP20" s="46"/>
      <c r="BSQ20" s="46"/>
      <c r="BSR20" s="46"/>
      <c r="BSS20" s="46"/>
      <c r="BST20" s="46"/>
      <c r="BSU20" s="46"/>
      <c r="BSV20" s="46"/>
      <c r="BSW20" s="46"/>
      <c r="BSX20" s="46"/>
      <c r="BSY20" s="46"/>
      <c r="BSZ20" s="46"/>
      <c r="BTA20" s="46"/>
      <c r="BTB20" s="46"/>
      <c r="BTC20" s="46"/>
      <c r="BTD20" s="46"/>
      <c r="BTE20" s="46"/>
      <c r="BTF20" s="46"/>
      <c r="BTG20" s="46"/>
      <c r="BTH20" s="46"/>
      <c r="BTI20" s="46"/>
      <c r="BTJ20" s="46"/>
      <c r="BTK20" s="46"/>
      <c r="BTL20" s="46"/>
      <c r="BTM20" s="46"/>
      <c r="BTN20" s="46"/>
      <c r="BTO20" s="46"/>
      <c r="BTP20" s="46"/>
      <c r="BTQ20" s="46"/>
      <c r="BTR20" s="46"/>
      <c r="BTS20" s="46"/>
      <c r="BTT20" s="46"/>
      <c r="BTU20" s="46"/>
      <c r="BTV20" s="46"/>
      <c r="BTW20" s="46"/>
      <c r="BTX20" s="46"/>
      <c r="BTY20" s="46"/>
      <c r="BTZ20" s="46"/>
      <c r="BUA20" s="46"/>
      <c r="BUB20" s="46"/>
      <c r="BUC20" s="46"/>
      <c r="BUD20" s="46"/>
      <c r="BUE20" s="46"/>
      <c r="BUF20" s="46"/>
      <c r="BUG20" s="46"/>
      <c r="BUH20" s="46"/>
      <c r="BUI20" s="46"/>
      <c r="BUJ20" s="46"/>
      <c r="BUK20" s="46"/>
      <c r="BUL20" s="46"/>
      <c r="BUM20" s="46"/>
      <c r="BUN20" s="46"/>
      <c r="BUO20" s="46"/>
      <c r="BUP20" s="46"/>
      <c r="BUQ20" s="46"/>
      <c r="BUR20" s="46"/>
      <c r="BUS20" s="46"/>
      <c r="BUT20" s="46"/>
      <c r="BUU20" s="46"/>
      <c r="BUV20" s="46"/>
      <c r="BUW20" s="46"/>
      <c r="BUX20" s="46"/>
      <c r="BUY20" s="46"/>
      <c r="BUZ20" s="46"/>
      <c r="BVA20" s="46"/>
      <c r="BVB20" s="46"/>
      <c r="BVC20" s="46"/>
      <c r="BVD20" s="46"/>
      <c r="BVE20" s="46"/>
      <c r="BVF20" s="46"/>
      <c r="BVG20" s="46"/>
      <c r="BVH20" s="46"/>
      <c r="BVI20" s="46"/>
      <c r="BVJ20" s="46"/>
      <c r="BVK20" s="46"/>
      <c r="BVL20" s="46"/>
      <c r="BVM20" s="46"/>
      <c r="BVN20" s="46"/>
      <c r="BVO20" s="46"/>
      <c r="BVP20" s="46"/>
      <c r="BVQ20" s="46"/>
      <c r="BVR20" s="46"/>
      <c r="BVS20" s="46"/>
      <c r="BVT20" s="46"/>
      <c r="BVU20" s="46"/>
      <c r="BVV20" s="46"/>
      <c r="BVW20" s="46"/>
      <c r="BVX20" s="46"/>
      <c r="BVY20" s="46"/>
      <c r="BVZ20" s="46"/>
      <c r="BWA20" s="46"/>
      <c r="BWB20" s="46"/>
      <c r="BWC20" s="46"/>
      <c r="BWD20" s="46"/>
      <c r="BWE20" s="46"/>
      <c r="BWF20" s="46"/>
      <c r="BWG20" s="46"/>
      <c r="BWH20" s="46"/>
      <c r="BWI20" s="46"/>
      <c r="BWJ20" s="46"/>
      <c r="BWK20" s="46"/>
      <c r="BWL20" s="46"/>
      <c r="BWM20" s="46"/>
      <c r="BWN20" s="46"/>
      <c r="BWO20" s="46"/>
      <c r="BWP20" s="46"/>
      <c r="BWQ20" s="46"/>
      <c r="BWR20" s="46"/>
      <c r="BWS20" s="46"/>
      <c r="BWT20" s="46"/>
      <c r="BWU20" s="46"/>
      <c r="BWV20" s="46"/>
      <c r="BWW20" s="46"/>
      <c r="BWX20" s="46"/>
      <c r="BWY20" s="46"/>
      <c r="BWZ20" s="46"/>
      <c r="BXA20" s="46"/>
      <c r="BXB20" s="46"/>
      <c r="BXC20" s="46"/>
      <c r="BXD20" s="46"/>
      <c r="BXE20" s="46"/>
      <c r="BXF20" s="46"/>
      <c r="BXG20" s="46"/>
      <c r="BXH20" s="46"/>
      <c r="BXI20" s="46"/>
      <c r="BXJ20" s="46"/>
      <c r="BXK20" s="46"/>
      <c r="BXL20" s="46"/>
      <c r="BXM20" s="46"/>
      <c r="BXN20" s="46"/>
      <c r="BXO20" s="46"/>
      <c r="BXP20" s="46"/>
      <c r="BXQ20" s="46"/>
      <c r="BXR20" s="46"/>
      <c r="BXS20" s="46"/>
      <c r="BXT20" s="46"/>
      <c r="BXU20" s="46"/>
      <c r="BXV20" s="46"/>
      <c r="BXW20" s="46"/>
      <c r="BXX20" s="46"/>
      <c r="BXY20" s="46"/>
      <c r="BXZ20" s="46"/>
      <c r="BYA20" s="46"/>
      <c r="BYB20" s="46"/>
      <c r="BYC20" s="46"/>
      <c r="BYD20" s="46"/>
      <c r="BYE20" s="46"/>
      <c r="BYF20" s="46"/>
      <c r="BYG20" s="46"/>
      <c r="BYH20" s="46"/>
      <c r="BYI20" s="46"/>
      <c r="BYJ20" s="46"/>
      <c r="BYK20" s="46"/>
      <c r="BYL20" s="46"/>
      <c r="BYM20" s="46"/>
      <c r="BYN20" s="46"/>
      <c r="BYO20" s="46"/>
      <c r="BYP20" s="46"/>
      <c r="BYQ20" s="46"/>
      <c r="BYR20" s="46"/>
      <c r="BYS20" s="46"/>
      <c r="BYT20" s="46"/>
      <c r="BYU20" s="46"/>
      <c r="BYV20" s="46"/>
      <c r="BYW20" s="46"/>
      <c r="BYX20" s="46"/>
      <c r="BYY20" s="46"/>
      <c r="BYZ20" s="46"/>
      <c r="BZA20" s="46"/>
      <c r="BZB20" s="46"/>
      <c r="BZC20" s="46"/>
      <c r="BZD20" s="46"/>
      <c r="BZE20" s="46"/>
      <c r="BZF20" s="46"/>
      <c r="BZG20" s="46"/>
      <c r="BZH20" s="46"/>
      <c r="BZI20" s="46"/>
      <c r="BZJ20" s="46"/>
      <c r="BZK20" s="46"/>
      <c r="BZL20" s="46"/>
      <c r="BZM20" s="46"/>
      <c r="BZN20" s="46"/>
      <c r="BZO20" s="46"/>
      <c r="BZP20" s="46"/>
      <c r="BZQ20" s="46"/>
      <c r="BZR20" s="46"/>
      <c r="BZS20" s="46"/>
      <c r="BZT20" s="46"/>
      <c r="BZU20" s="46"/>
      <c r="BZV20" s="46"/>
      <c r="BZW20" s="46"/>
      <c r="BZX20" s="46"/>
      <c r="BZY20" s="46"/>
      <c r="BZZ20" s="46"/>
      <c r="CAA20" s="46"/>
      <c r="CAB20" s="46"/>
      <c r="CAC20" s="46"/>
      <c r="CAD20" s="46"/>
      <c r="CAE20" s="46"/>
      <c r="CAF20" s="46"/>
      <c r="CAG20" s="46"/>
      <c r="CAH20" s="46"/>
      <c r="CAI20" s="46"/>
      <c r="CAJ20" s="46"/>
      <c r="CAK20" s="46"/>
      <c r="CAL20" s="46"/>
      <c r="CAM20" s="46"/>
      <c r="CAN20" s="46"/>
      <c r="CAO20" s="46"/>
      <c r="CAP20" s="46"/>
      <c r="CAQ20" s="46"/>
      <c r="CAR20" s="46"/>
      <c r="CAS20" s="46"/>
      <c r="CAT20" s="46"/>
      <c r="CAU20" s="46"/>
      <c r="CAV20" s="46"/>
      <c r="CAW20" s="46"/>
      <c r="CAX20" s="46"/>
      <c r="CAY20" s="46"/>
      <c r="CAZ20" s="46"/>
      <c r="CBA20" s="46"/>
      <c r="CBB20" s="46"/>
      <c r="CBC20" s="46"/>
      <c r="CBD20" s="46"/>
      <c r="CBE20" s="46"/>
      <c r="CBF20" s="46"/>
      <c r="CBG20" s="46"/>
      <c r="CBH20" s="46"/>
      <c r="CBI20" s="46"/>
      <c r="CBJ20" s="46"/>
      <c r="CBK20" s="46"/>
      <c r="CBL20" s="46"/>
      <c r="CBM20" s="46"/>
      <c r="CBN20" s="46"/>
      <c r="CBO20" s="46"/>
      <c r="CBP20" s="46"/>
      <c r="CBQ20" s="46"/>
      <c r="CBR20" s="46"/>
      <c r="CBS20" s="46"/>
      <c r="CBT20" s="46"/>
      <c r="CBU20" s="46"/>
      <c r="CBV20" s="46"/>
      <c r="CBW20" s="46"/>
      <c r="CBX20" s="46"/>
      <c r="CBY20" s="46"/>
      <c r="CBZ20" s="46"/>
      <c r="CCA20" s="46"/>
      <c r="CCB20" s="46"/>
      <c r="CCC20" s="46"/>
      <c r="CCD20" s="46"/>
      <c r="CCE20" s="46"/>
      <c r="CCF20" s="46"/>
      <c r="CCG20" s="46"/>
      <c r="CCH20" s="46"/>
      <c r="CCI20" s="46"/>
      <c r="CCJ20" s="46"/>
      <c r="CCK20" s="46"/>
      <c r="CCL20" s="46"/>
      <c r="CCM20" s="46"/>
      <c r="CCN20" s="46"/>
      <c r="CCO20" s="46"/>
      <c r="CCP20" s="46"/>
      <c r="CCQ20" s="46"/>
      <c r="CCR20" s="46"/>
      <c r="CCS20" s="46"/>
      <c r="CCT20" s="46"/>
      <c r="CCU20" s="46"/>
      <c r="CCV20" s="46"/>
      <c r="CCW20" s="46"/>
      <c r="CCX20" s="46"/>
      <c r="CCY20" s="46"/>
      <c r="CCZ20" s="46"/>
      <c r="CDA20" s="46"/>
      <c r="CDB20" s="46"/>
      <c r="CDC20" s="46"/>
      <c r="CDD20" s="46"/>
      <c r="CDE20" s="46"/>
      <c r="CDF20" s="46"/>
      <c r="CDG20" s="46"/>
      <c r="CDH20" s="46"/>
      <c r="CDI20" s="46"/>
      <c r="CDJ20" s="46"/>
      <c r="CDK20" s="46"/>
      <c r="CDL20" s="46"/>
      <c r="CDM20" s="46"/>
      <c r="CDN20" s="46"/>
      <c r="CDO20" s="46"/>
      <c r="CDP20" s="46"/>
      <c r="CDQ20" s="46"/>
      <c r="CDR20" s="46"/>
      <c r="CDS20" s="46"/>
      <c r="CDT20" s="46"/>
      <c r="CDU20" s="46"/>
      <c r="CDV20" s="46"/>
      <c r="CDW20" s="46"/>
      <c r="CDX20" s="46"/>
      <c r="CDY20" s="46"/>
      <c r="CDZ20" s="46"/>
      <c r="CEA20" s="46"/>
      <c r="CEB20" s="46"/>
      <c r="CEC20" s="46"/>
      <c r="CED20" s="46"/>
      <c r="CEE20" s="46"/>
      <c r="CEF20" s="46"/>
      <c r="CEG20" s="46"/>
      <c r="CEH20" s="46"/>
      <c r="CEI20" s="46"/>
      <c r="CEJ20" s="46"/>
      <c r="CEK20" s="46"/>
      <c r="CEL20" s="46"/>
      <c r="CEM20" s="46"/>
      <c r="CEN20" s="46"/>
      <c r="CEO20" s="46"/>
      <c r="CEP20" s="46"/>
      <c r="CEQ20" s="46"/>
      <c r="CER20" s="46"/>
      <c r="CES20" s="46"/>
      <c r="CET20" s="46"/>
      <c r="CEU20" s="46"/>
      <c r="CEV20" s="46"/>
      <c r="CEW20" s="46"/>
      <c r="CEX20" s="46"/>
      <c r="CEY20" s="46"/>
      <c r="CEZ20" s="46"/>
      <c r="CFA20" s="46"/>
      <c r="CFB20" s="46"/>
      <c r="CFC20" s="46"/>
      <c r="CFD20" s="46"/>
      <c r="CFE20" s="46"/>
      <c r="CFF20" s="46"/>
      <c r="CFG20" s="46"/>
      <c r="CFH20" s="46"/>
      <c r="CFI20" s="46"/>
      <c r="CFJ20" s="46"/>
      <c r="CFK20" s="46"/>
      <c r="CFL20" s="46"/>
      <c r="CFM20" s="46"/>
      <c r="CFN20" s="46"/>
      <c r="CFO20" s="46"/>
      <c r="CFP20" s="46"/>
      <c r="CFQ20" s="46"/>
      <c r="CFR20" s="46"/>
      <c r="CFS20" s="46"/>
      <c r="CFT20" s="46"/>
      <c r="CFU20" s="46"/>
      <c r="CFV20" s="46"/>
      <c r="CFW20" s="46"/>
      <c r="CFX20" s="46"/>
      <c r="CFY20" s="46"/>
      <c r="CFZ20" s="46"/>
      <c r="CGA20" s="46"/>
      <c r="CGB20" s="46"/>
      <c r="CGC20" s="46"/>
      <c r="CGD20" s="46"/>
      <c r="CGE20" s="46"/>
      <c r="CGF20" s="46"/>
      <c r="CGG20" s="46"/>
      <c r="CGH20" s="46"/>
      <c r="CGI20" s="46"/>
      <c r="CGJ20" s="46"/>
      <c r="CGK20" s="46"/>
      <c r="CGL20" s="46"/>
      <c r="CGM20" s="46"/>
      <c r="CGN20" s="46"/>
      <c r="CGO20" s="46"/>
      <c r="CGP20" s="46"/>
      <c r="CGQ20" s="46"/>
      <c r="CGR20" s="46"/>
      <c r="CGS20" s="46"/>
      <c r="CGT20" s="46"/>
      <c r="CGU20" s="46"/>
      <c r="CGV20" s="46"/>
      <c r="CGW20" s="46"/>
      <c r="CGX20" s="46"/>
      <c r="CGY20" s="46"/>
      <c r="CGZ20" s="46"/>
      <c r="CHA20" s="46"/>
      <c r="CHB20" s="46"/>
      <c r="CHC20" s="46"/>
      <c r="CHD20" s="46"/>
      <c r="CHE20" s="46"/>
      <c r="CHF20" s="46"/>
      <c r="CHG20" s="46"/>
      <c r="CHH20" s="46"/>
      <c r="CHI20" s="46"/>
      <c r="CHJ20" s="46"/>
      <c r="CHK20" s="46"/>
      <c r="CHL20" s="46"/>
      <c r="CHM20" s="46"/>
      <c r="CHN20" s="46"/>
      <c r="CHO20" s="46"/>
      <c r="CHP20" s="46"/>
      <c r="CHQ20" s="46"/>
      <c r="CHR20" s="46"/>
      <c r="CHS20" s="46"/>
      <c r="CHT20" s="46"/>
      <c r="CHU20" s="46"/>
      <c r="CHV20" s="46"/>
      <c r="CHW20" s="46"/>
      <c r="CHX20" s="46"/>
      <c r="CHY20" s="46"/>
      <c r="CHZ20" s="46"/>
      <c r="CIA20" s="46"/>
      <c r="CIB20" s="46"/>
      <c r="CIC20" s="46"/>
      <c r="CID20" s="46"/>
      <c r="CIE20" s="46"/>
      <c r="CIF20" s="46"/>
      <c r="CIG20" s="46"/>
      <c r="CIH20" s="46"/>
      <c r="CII20" s="46"/>
      <c r="CIJ20" s="46"/>
      <c r="CIK20" s="46"/>
      <c r="CIL20" s="46"/>
      <c r="CIM20" s="46"/>
      <c r="CIN20" s="46"/>
      <c r="CIO20" s="46"/>
      <c r="CIP20" s="46"/>
      <c r="CIQ20" s="46"/>
      <c r="CIR20" s="46"/>
      <c r="CIS20" s="46"/>
      <c r="CIT20" s="46"/>
      <c r="CIU20" s="46"/>
      <c r="CIV20" s="46"/>
      <c r="CIW20" s="46"/>
      <c r="CIX20" s="46"/>
      <c r="CIY20" s="46"/>
      <c r="CIZ20" s="46"/>
      <c r="CJA20" s="46"/>
      <c r="CJB20" s="46"/>
      <c r="CJC20" s="46"/>
      <c r="CJD20" s="46"/>
      <c r="CJE20" s="46"/>
      <c r="CJF20" s="46"/>
      <c r="CJG20" s="46"/>
      <c r="CJH20" s="46"/>
      <c r="CJI20" s="46"/>
      <c r="CJJ20" s="46"/>
      <c r="CJK20" s="46"/>
      <c r="CJL20" s="46"/>
      <c r="CJM20" s="46"/>
      <c r="CJN20" s="46"/>
      <c r="CJO20" s="46"/>
      <c r="CJP20" s="46"/>
      <c r="CJQ20" s="46"/>
      <c r="CJR20" s="46"/>
      <c r="CJS20" s="46"/>
      <c r="CJT20" s="46"/>
      <c r="CJU20" s="46"/>
      <c r="CJV20" s="46"/>
      <c r="CJW20" s="46"/>
      <c r="CJX20" s="46"/>
      <c r="CJY20" s="46"/>
      <c r="CJZ20" s="46"/>
      <c r="CKA20" s="46"/>
      <c r="CKB20" s="46"/>
      <c r="CKC20" s="46"/>
      <c r="CKD20" s="46"/>
      <c r="CKE20" s="46"/>
      <c r="CKF20" s="46"/>
      <c r="CKG20" s="46"/>
      <c r="CKH20" s="46"/>
      <c r="CKI20" s="46"/>
      <c r="CKJ20" s="46"/>
      <c r="CKK20" s="46"/>
      <c r="CKL20" s="46"/>
      <c r="CKM20" s="46"/>
      <c r="CKN20" s="46"/>
      <c r="CKO20" s="46"/>
      <c r="CKP20" s="46"/>
      <c r="CKQ20" s="46"/>
      <c r="CKR20" s="46"/>
      <c r="CKS20" s="46"/>
      <c r="CKT20" s="46"/>
      <c r="CKU20" s="46"/>
      <c r="CKV20" s="46"/>
      <c r="CKW20" s="46"/>
      <c r="CKX20" s="46"/>
      <c r="CKY20" s="46"/>
      <c r="CKZ20" s="46"/>
      <c r="CLA20" s="46"/>
      <c r="CLB20" s="46"/>
      <c r="CLC20" s="46"/>
      <c r="CLD20" s="46"/>
      <c r="CLE20" s="46"/>
      <c r="CLF20" s="46"/>
      <c r="CLG20" s="46"/>
      <c r="CLH20" s="46"/>
      <c r="CLI20" s="46"/>
      <c r="CLJ20" s="46"/>
      <c r="CLK20" s="46"/>
      <c r="CLL20" s="46"/>
      <c r="CLM20" s="46"/>
      <c r="CLN20" s="46"/>
      <c r="CLO20" s="46"/>
      <c r="CLP20" s="46"/>
      <c r="CLQ20" s="46"/>
      <c r="CLR20" s="46"/>
      <c r="CLS20" s="46"/>
      <c r="CLT20" s="46"/>
      <c r="CLU20" s="46"/>
      <c r="CLV20" s="46"/>
      <c r="CLW20" s="46"/>
      <c r="CLX20" s="46"/>
      <c r="CLY20" s="46"/>
      <c r="CLZ20" s="46"/>
      <c r="CMA20" s="46"/>
      <c r="CMB20" s="46"/>
      <c r="CMC20" s="46"/>
      <c r="CMD20" s="46"/>
      <c r="CME20" s="46"/>
      <c r="CMF20" s="46"/>
      <c r="CMG20" s="46"/>
      <c r="CMH20" s="46"/>
      <c r="CMI20" s="46"/>
      <c r="CMJ20" s="46"/>
      <c r="CMK20" s="46"/>
      <c r="CML20" s="46"/>
      <c r="CMM20" s="46"/>
      <c r="CMN20" s="46"/>
      <c r="CMO20" s="46"/>
      <c r="CMP20" s="46"/>
      <c r="CMQ20" s="46"/>
      <c r="CMR20" s="46"/>
      <c r="CMS20" s="46"/>
      <c r="CMT20" s="46"/>
      <c r="CMU20" s="46"/>
      <c r="CMV20" s="46"/>
      <c r="CMW20" s="46"/>
      <c r="CMX20" s="46"/>
      <c r="CMY20" s="46"/>
      <c r="CMZ20" s="46"/>
      <c r="CNA20" s="46"/>
      <c r="CNB20" s="46"/>
      <c r="CNC20" s="46"/>
      <c r="CND20" s="46"/>
      <c r="CNE20" s="46"/>
      <c r="CNF20" s="46"/>
      <c r="CNG20" s="46"/>
      <c r="CNH20" s="46"/>
      <c r="CNI20" s="46"/>
      <c r="CNJ20" s="46"/>
      <c r="CNK20" s="46"/>
      <c r="CNL20" s="46"/>
      <c r="CNM20" s="46"/>
      <c r="CNN20" s="46"/>
      <c r="CNO20" s="46"/>
      <c r="CNP20" s="46"/>
      <c r="CNQ20" s="46"/>
      <c r="CNR20" s="46"/>
      <c r="CNS20" s="46"/>
      <c r="CNT20" s="46"/>
      <c r="CNU20" s="46"/>
      <c r="CNV20" s="46"/>
      <c r="CNW20" s="46"/>
      <c r="CNX20" s="46"/>
      <c r="CNY20" s="46"/>
      <c r="CNZ20" s="46"/>
      <c r="COA20" s="46"/>
      <c r="COB20" s="46"/>
      <c r="COC20" s="46"/>
      <c r="COD20" s="46"/>
      <c r="COE20" s="46"/>
      <c r="COF20" s="46"/>
      <c r="COG20" s="46"/>
      <c r="COH20" s="46"/>
      <c r="COI20" s="46"/>
      <c r="COJ20" s="46"/>
      <c r="COK20" s="46"/>
      <c r="COL20" s="46"/>
      <c r="COM20" s="46"/>
      <c r="CON20" s="46"/>
      <c r="COO20" s="46"/>
      <c r="COP20" s="46"/>
      <c r="COQ20" s="46"/>
      <c r="COR20" s="46"/>
      <c r="COS20" s="46"/>
      <c r="COT20" s="46"/>
      <c r="COU20" s="46"/>
      <c r="COV20" s="46"/>
      <c r="COW20" s="46"/>
      <c r="COX20" s="46"/>
      <c r="COY20" s="46"/>
      <c r="COZ20" s="46"/>
      <c r="CPA20" s="46"/>
      <c r="CPB20" s="46"/>
      <c r="CPC20" s="46"/>
      <c r="CPD20" s="46"/>
      <c r="CPE20" s="46"/>
      <c r="CPF20" s="46"/>
      <c r="CPG20" s="46"/>
      <c r="CPH20" s="46"/>
      <c r="CPI20" s="46"/>
      <c r="CPJ20" s="46"/>
      <c r="CPK20" s="46"/>
      <c r="CPL20" s="46"/>
      <c r="CPM20" s="46"/>
      <c r="CPN20" s="46"/>
      <c r="CPO20" s="46"/>
      <c r="CPP20" s="46"/>
      <c r="CPQ20" s="46"/>
      <c r="CPR20" s="46"/>
      <c r="CPS20" s="46"/>
      <c r="CPT20" s="46"/>
      <c r="CPU20" s="46"/>
      <c r="CPV20" s="46"/>
      <c r="CPW20" s="46"/>
      <c r="CPX20" s="46"/>
      <c r="CPY20" s="46"/>
      <c r="CPZ20" s="46"/>
      <c r="CQA20" s="46"/>
      <c r="CQB20" s="46"/>
      <c r="CQC20" s="46"/>
      <c r="CQD20" s="46"/>
      <c r="CQE20" s="46"/>
      <c r="CQF20" s="46"/>
      <c r="CQG20" s="46"/>
      <c r="CQH20" s="46"/>
      <c r="CQI20" s="46"/>
      <c r="CQJ20" s="46"/>
      <c r="CQK20" s="46"/>
      <c r="CQL20" s="46"/>
      <c r="CQM20" s="46"/>
      <c r="CQN20" s="46"/>
      <c r="CQO20" s="46"/>
      <c r="CQP20" s="46"/>
      <c r="CQQ20" s="46"/>
      <c r="CQR20" s="46"/>
      <c r="CQS20" s="46"/>
      <c r="CQT20" s="46"/>
      <c r="CQU20" s="46"/>
      <c r="CQV20" s="46"/>
      <c r="CQW20" s="46"/>
      <c r="CQX20" s="46"/>
      <c r="CQY20" s="46"/>
      <c r="CQZ20" s="46"/>
      <c r="CRA20" s="46"/>
      <c r="CRB20" s="46"/>
      <c r="CRC20" s="46"/>
      <c r="CRD20" s="46"/>
      <c r="CRE20" s="46"/>
      <c r="CRF20" s="46"/>
      <c r="CRG20" s="46"/>
      <c r="CRH20" s="46"/>
      <c r="CRI20" s="46"/>
      <c r="CRJ20" s="46"/>
      <c r="CRK20" s="46"/>
      <c r="CRL20" s="46"/>
      <c r="CRM20" s="46"/>
      <c r="CRN20" s="46"/>
      <c r="CRO20" s="46"/>
      <c r="CRP20" s="46"/>
      <c r="CRQ20" s="46"/>
      <c r="CRR20" s="46"/>
      <c r="CRS20" s="46"/>
      <c r="CRT20" s="46"/>
      <c r="CRU20" s="46"/>
      <c r="CRV20" s="46"/>
      <c r="CRW20" s="46"/>
      <c r="CRX20" s="46"/>
      <c r="CRY20" s="46"/>
      <c r="CRZ20" s="46"/>
      <c r="CSA20" s="46"/>
      <c r="CSB20" s="46"/>
      <c r="CSC20" s="46"/>
      <c r="CSD20" s="46"/>
      <c r="CSE20" s="46"/>
      <c r="CSF20" s="46"/>
      <c r="CSG20" s="46"/>
      <c r="CSH20" s="46"/>
      <c r="CSI20" s="46"/>
      <c r="CSJ20" s="46"/>
      <c r="CSK20" s="46"/>
      <c r="CSL20" s="46"/>
      <c r="CSM20" s="46"/>
      <c r="CSN20" s="46"/>
      <c r="CSO20" s="46"/>
      <c r="CSP20" s="46"/>
      <c r="CSQ20" s="46"/>
      <c r="CSR20" s="46"/>
      <c r="CSS20" s="46"/>
      <c r="CST20" s="46"/>
      <c r="CSU20" s="46"/>
      <c r="CSV20" s="46"/>
      <c r="CSW20" s="46"/>
      <c r="CSX20" s="46"/>
      <c r="CSY20" s="46"/>
      <c r="CSZ20" s="46"/>
      <c r="CTA20" s="46"/>
      <c r="CTB20" s="46"/>
      <c r="CTC20" s="46"/>
      <c r="CTD20" s="46"/>
      <c r="CTE20" s="46"/>
      <c r="CTF20" s="46"/>
      <c r="CTG20" s="46"/>
      <c r="CTH20" s="46"/>
      <c r="CTI20" s="46"/>
      <c r="CTJ20" s="46"/>
      <c r="CTK20" s="46"/>
      <c r="CTL20" s="46"/>
      <c r="CTM20" s="46"/>
      <c r="CTN20" s="46"/>
      <c r="CTO20" s="46"/>
      <c r="CTP20" s="46"/>
      <c r="CTQ20" s="46"/>
      <c r="CTR20" s="46"/>
      <c r="CTS20" s="46"/>
      <c r="CTT20" s="46"/>
      <c r="CTU20" s="46"/>
      <c r="CTV20" s="46"/>
      <c r="CTW20" s="46"/>
      <c r="CTX20" s="46"/>
      <c r="CTY20" s="46"/>
      <c r="CTZ20" s="46"/>
      <c r="CUA20" s="46"/>
      <c r="CUB20" s="46"/>
      <c r="CUC20" s="46"/>
      <c r="CUD20" s="46"/>
      <c r="CUE20" s="46"/>
      <c r="CUF20" s="46"/>
      <c r="CUG20" s="46"/>
      <c r="CUH20" s="46"/>
      <c r="CUI20" s="46"/>
      <c r="CUJ20" s="46"/>
      <c r="CUK20" s="46"/>
      <c r="CUL20" s="46"/>
      <c r="CUM20" s="46"/>
      <c r="CUN20" s="46"/>
      <c r="CUO20" s="46"/>
      <c r="CUP20" s="46"/>
      <c r="CUQ20" s="46"/>
      <c r="CUR20" s="46"/>
      <c r="CUS20" s="46"/>
      <c r="CUT20" s="46"/>
      <c r="CUU20" s="46"/>
      <c r="CUV20" s="46"/>
      <c r="CUW20" s="46"/>
      <c r="CUX20" s="46"/>
      <c r="CUY20" s="46"/>
      <c r="CUZ20" s="46"/>
      <c r="CVA20" s="46"/>
      <c r="CVB20" s="46"/>
      <c r="CVC20" s="46"/>
      <c r="CVD20" s="46"/>
      <c r="CVE20" s="46"/>
      <c r="CVF20" s="46"/>
      <c r="CVG20" s="46"/>
      <c r="CVH20" s="46"/>
      <c r="CVI20" s="46"/>
      <c r="CVJ20" s="46"/>
      <c r="CVK20" s="46"/>
      <c r="CVL20" s="46"/>
      <c r="CVM20" s="46"/>
      <c r="CVN20" s="46"/>
      <c r="CVO20" s="46"/>
      <c r="CVP20" s="46"/>
      <c r="CVQ20" s="46"/>
      <c r="CVR20" s="46"/>
      <c r="CVS20" s="46"/>
      <c r="CVT20" s="46"/>
      <c r="CVU20" s="46"/>
      <c r="CVV20" s="46"/>
      <c r="CVW20" s="46"/>
      <c r="CVX20" s="46"/>
      <c r="CVY20" s="46"/>
      <c r="CVZ20" s="46"/>
      <c r="CWA20" s="46"/>
      <c r="CWB20" s="46"/>
      <c r="CWC20" s="46"/>
      <c r="CWD20" s="46"/>
      <c r="CWE20" s="46"/>
      <c r="CWF20" s="46"/>
      <c r="CWG20" s="46"/>
      <c r="CWH20" s="46"/>
      <c r="CWI20" s="46"/>
      <c r="CWJ20" s="46"/>
      <c r="CWK20" s="46"/>
      <c r="CWL20" s="46"/>
      <c r="CWM20" s="46"/>
      <c r="CWN20" s="46"/>
      <c r="CWO20" s="46"/>
      <c r="CWP20" s="46"/>
      <c r="CWQ20" s="46"/>
      <c r="CWR20" s="46"/>
      <c r="CWS20" s="46"/>
      <c r="CWT20" s="46"/>
      <c r="CWU20" s="46"/>
      <c r="CWV20" s="46"/>
      <c r="CWW20" s="46"/>
      <c r="CWX20" s="46"/>
      <c r="CWY20" s="46"/>
      <c r="CWZ20" s="46"/>
      <c r="CXA20" s="46"/>
      <c r="CXB20" s="46"/>
      <c r="CXC20" s="46"/>
      <c r="CXD20" s="46"/>
      <c r="CXE20" s="46"/>
      <c r="CXF20" s="46"/>
      <c r="CXG20" s="46"/>
      <c r="CXH20" s="46"/>
      <c r="CXI20" s="46"/>
      <c r="CXJ20" s="46"/>
      <c r="CXK20" s="46"/>
      <c r="CXL20" s="46"/>
      <c r="CXM20" s="46"/>
      <c r="CXN20" s="46"/>
      <c r="CXO20" s="46"/>
      <c r="CXP20" s="46"/>
      <c r="CXQ20" s="46"/>
      <c r="CXR20" s="46"/>
      <c r="CXS20" s="46"/>
      <c r="CXT20" s="46"/>
      <c r="CXU20" s="46"/>
      <c r="CXV20" s="46"/>
      <c r="CXW20" s="46"/>
      <c r="CXX20" s="46"/>
      <c r="CXY20" s="46"/>
      <c r="CXZ20" s="46"/>
      <c r="CYA20" s="46"/>
      <c r="CYB20" s="46"/>
      <c r="CYC20" s="46"/>
      <c r="CYD20" s="46"/>
      <c r="CYE20" s="46"/>
      <c r="CYF20" s="46"/>
      <c r="CYG20" s="46"/>
      <c r="CYH20" s="46"/>
      <c r="CYI20" s="46"/>
      <c r="CYJ20" s="46"/>
      <c r="CYK20" s="46"/>
      <c r="CYL20" s="46"/>
      <c r="CYM20" s="46"/>
      <c r="CYN20" s="46"/>
      <c r="CYO20" s="46"/>
      <c r="CYP20" s="46"/>
      <c r="CYQ20" s="46"/>
      <c r="CYR20" s="46"/>
      <c r="CYS20" s="46"/>
      <c r="CYT20" s="46"/>
      <c r="CYU20" s="46"/>
      <c r="CYV20" s="46"/>
      <c r="CYW20" s="46"/>
      <c r="CYX20" s="46"/>
      <c r="CYY20" s="46"/>
      <c r="CYZ20" s="46"/>
      <c r="CZA20" s="46"/>
      <c r="CZB20" s="46"/>
      <c r="CZC20" s="46"/>
      <c r="CZD20" s="46"/>
      <c r="CZE20" s="46"/>
      <c r="CZF20" s="46"/>
      <c r="CZG20" s="46"/>
      <c r="CZH20" s="46"/>
      <c r="CZI20" s="46"/>
      <c r="CZJ20" s="46"/>
      <c r="CZK20" s="46"/>
      <c r="CZL20" s="46"/>
      <c r="CZM20" s="46"/>
      <c r="CZN20" s="46"/>
      <c r="CZO20" s="46"/>
      <c r="CZP20" s="46"/>
      <c r="CZQ20" s="46"/>
      <c r="CZR20" s="46"/>
      <c r="CZS20" s="46"/>
      <c r="CZT20" s="46"/>
      <c r="CZU20" s="46"/>
      <c r="CZV20" s="46"/>
      <c r="CZW20" s="46"/>
      <c r="CZX20" s="46"/>
      <c r="CZY20" s="46"/>
      <c r="CZZ20" s="46"/>
      <c r="DAA20" s="46"/>
      <c r="DAB20" s="46"/>
      <c r="DAC20" s="46"/>
      <c r="DAD20" s="46"/>
      <c r="DAE20" s="46"/>
      <c r="DAF20" s="46"/>
      <c r="DAG20" s="46"/>
      <c r="DAH20" s="46"/>
      <c r="DAI20" s="46"/>
      <c r="DAJ20" s="46"/>
      <c r="DAK20" s="46"/>
      <c r="DAL20" s="46"/>
      <c r="DAM20" s="46"/>
      <c r="DAN20" s="46"/>
      <c r="DAO20" s="46"/>
      <c r="DAP20" s="46"/>
      <c r="DAQ20" s="46"/>
      <c r="DAR20" s="46"/>
      <c r="DAS20" s="46"/>
      <c r="DAT20" s="46"/>
      <c r="DAU20" s="46"/>
      <c r="DAV20" s="46"/>
      <c r="DAW20" s="46"/>
      <c r="DAX20" s="46"/>
      <c r="DAY20" s="46"/>
      <c r="DAZ20" s="46"/>
      <c r="DBA20" s="46"/>
      <c r="DBB20" s="46"/>
      <c r="DBC20" s="46"/>
      <c r="DBD20" s="46"/>
      <c r="DBE20" s="46"/>
      <c r="DBF20" s="46"/>
      <c r="DBG20" s="46"/>
      <c r="DBH20" s="46"/>
      <c r="DBI20" s="46"/>
      <c r="DBJ20" s="46"/>
      <c r="DBK20" s="46"/>
      <c r="DBL20" s="46"/>
      <c r="DBM20" s="46"/>
      <c r="DBN20" s="46"/>
      <c r="DBO20" s="46"/>
      <c r="DBP20" s="46"/>
      <c r="DBQ20" s="46"/>
      <c r="DBR20" s="46"/>
      <c r="DBS20" s="46"/>
      <c r="DBT20" s="46"/>
      <c r="DBU20" s="46"/>
      <c r="DBV20" s="46"/>
      <c r="DBW20" s="46"/>
      <c r="DBX20" s="46"/>
      <c r="DBY20" s="46"/>
      <c r="DBZ20" s="46"/>
      <c r="DCA20" s="46"/>
      <c r="DCB20" s="46"/>
      <c r="DCC20" s="46"/>
      <c r="DCD20" s="46"/>
      <c r="DCE20" s="46"/>
      <c r="DCF20" s="46"/>
      <c r="DCG20" s="46"/>
      <c r="DCH20" s="46"/>
      <c r="DCI20" s="46"/>
      <c r="DCJ20" s="46"/>
      <c r="DCK20" s="46"/>
      <c r="DCL20" s="46"/>
      <c r="DCM20" s="46"/>
      <c r="DCN20" s="46"/>
      <c r="DCO20" s="46"/>
      <c r="DCP20" s="46"/>
      <c r="DCQ20" s="46"/>
      <c r="DCR20" s="46"/>
      <c r="DCS20" s="46"/>
      <c r="DCT20" s="46"/>
      <c r="DCU20" s="46"/>
      <c r="DCV20" s="46"/>
      <c r="DCW20" s="46"/>
      <c r="DCX20" s="46"/>
      <c r="DCY20" s="46"/>
      <c r="DCZ20" s="46"/>
      <c r="DDA20" s="46"/>
      <c r="DDB20" s="46"/>
      <c r="DDC20" s="46"/>
      <c r="DDD20" s="46"/>
      <c r="DDE20" s="46"/>
      <c r="DDF20" s="46"/>
      <c r="DDG20" s="46"/>
      <c r="DDH20" s="46"/>
      <c r="DDI20" s="46"/>
      <c r="DDJ20" s="46"/>
      <c r="DDK20" s="46"/>
      <c r="DDL20" s="46"/>
      <c r="DDM20" s="46"/>
      <c r="DDN20" s="46"/>
      <c r="DDO20" s="46"/>
      <c r="DDP20" s="46"/>
      <c r="DDQ20" s="46"/>
      <c r="DDR20" s="46"/>
      <c r="DDS20" s="46"/>
      <c r="DDT20" s="46"/>
      <c r="DDU20" s="46"/>
      <c r="DDV20" s="46"/>
      <c r="DDW20" s="46"/>
      <c r="DDX20" s="46"/>
      <c r="DDY20" s="46"/>
      <c r="DDZ20" s="46"/>
      <c r="DEA20" s="46"/>
      <c r="DEB20" s="46"/>
      <c r="DEC20" s="46"/>
      <c r="DED20" s="46"/>
      <c r="DEE20" s="46"/>
      <c r="DEF20" s="46"/>
      <c r="DEG20" s="46"/>
      <c r="DEH20" s="46"/>
      <c r="DEI20" s="46"/>
      <c r="DEJ20" s="46"/>
      <c r="DEK20" s="46"/>
      <c r="DEL20" s="46"/>
      <c r="DEM20" s="46"/>
      <c r="DEN20" s="46"/>
      <c r="DEO20" s="46"/>
      <c r="DEP20" s="46"/>
      <c r="DEQ20" s="46"/>
      <c r="DER20" s="46"/>
      <c r="DES20" s="46"/>
      <c r="DET20" s="46"/>
      <c r="DEU20" s="46"/>
      <c r="DEV20" s="46"/>
      <c r="DEW20" s="46"/>
      <c r="DEX20" s="46"/>
      <c r="DEY20" s="46"/>
      <c r="DEZ20" s="46"/>
      <c r="DFA20" s="46"/>
      <c r="DFB20" s="46"/>
      <c r="DFC20" s="46"/>
      <c r="DFD20" s="46"/>
      <c r="DFE20" s="46"/>
      <c r="DFF20" s="46"/>
      <c r="DFG20" s="46"/>
      <c r="DFH20" s="46"/>
      <c r="DFI20" s="46"/>
      <c r="DFJ20" s="46"/>
      <c r="DFK20" s="46"/>
      <c r="DFL20" s="46"/>
      <c r="DFM20" s="46"/>
      <c r="DFN20" s="46"/>
      <c r="DFO20" s="46"/>
      <c r="DFP20" s="46"/>
      <c r="DFQ20" s="46"/>
      <c r="DFR20" s="46"/>
      <c r="DFS20" s="46"/>
      <c r="DFT20" s="46"/>
      <c r="DFU20" s="46"/>
      <c r="DFV20" s="46"/>
      <c r="DFW20" s="46"/>
      <c r="DFX20" s="46"/>
      <c r="DFY20" s="46"/>
      <c r="DFZ20" s="46"/>
      <c r="DGA20" s="46"/>
      <c r="DGB20" s="46"/>
      <c r="DGC20" s="46"/>
      <c r="DGD20" s="46"/>
      <c r="DGE20" s="46"/>
      <c r="DGF20" s="46"/>
      <c r="DGG20" s="46"/>
      <c r="DGH20" s="46"/>
      <c r="DGI20" s="46"/>
      <c r="DGJ20" s="46"/>
      <c r="DGK20" s="46"/>
      <c r="DGL20" s="46"/>
      <c r="DGM20" s="46"/>
      <c r="DGN20" s="46"/>
      <c r="DGO20" s="46"/>
      <c r="DGP20" s="46"/>
      <c r="DGQ20" s="46"/>
      <c r="DGR20" s="46"/>
      <c r="DGS20" s="46"/>
      <c r="DGT20" s="46"/>
      <c r="DGU20" s="46"/>
      <c r="DGV20" s="46"/>
      <c r="DGW20" s="46"/>
      <c r="DGX20" s="46"/>
      <c r="DGY20" s="46"/>
      <c r="DGZ20" s="46"/>
      <c r="DHA20" s="46"/>
      <c r="DHB20" s="46"/>
      <c r="DHC20" s="46"/>
      <c r="DHD20" s="46"/>
      <c r="DHE20" s="46"/>
      <c r="DHF20" s="46"/>
      <c r="DHG20" s="46"/>
      <c r="DHH20" s="46"/>
      <c r="DHI20" s="46"/>
      <c r="DHJ20" s="46"/>
      <c r="DHK20" s="46"/>
      <c r="DHL20" s="46"/>
      <c r="DHM20" s="46"/>
      <c r="DHN20" s="46"/>
      <c r="DHO20" s="46"/>
      <c r="DHP20" s="46"/>
      <c r="DHQ20" s="46"/>
      <c r="DHR20" s="46"/>
      <c r="DHS20" s="46"/>
      <c r="DHT20" s="46"/>
      <c r="DHU20" s="46"/>
      <c r="DHV20" s="46"/>
      <c r="DHW20" s="46"/>
      <c r="DHX20" s="46"/>
      <c r="DHY20" s="46"/>
      <c r="DHZ20" s="46"/>
      <c r="DIA20" s="46"/>
      <c r="DIB20" s="46"/>
      <c r="DIC20" s="46"/>
      <c r="DID20" s="46"/>
      <c r="DIE20" s="46"/>
      <c r="DIF20" s="46"/>
      <c r="DIG20" s="46"/>
      <c r="DIH20" s="46"/>
      <c r="DII20" s="46"/>
      <c r="DIJ20" s="46"/>
      <c r="DIK20" s="46"/>
      <c r="DIL20" s="46"/>
      <c r="DIM20" s="46"/>
      <c r="DIN20" s="46"/>
      <c r="DIO20" s="46"/>
      <c r="DIP20" s="46"/>
      <c r="DIQ20" s="46"/>
      <c r="DIR20" s="46"/>
      <c r="DIS20" s="46"/>
      <c r="DIT20" s="46"/>
      <c r="DIU20" s="46"/>
      <c r="DIV20" s="46"/>
      <c r="DIW20" s="46"/>
      <c r="DIX20" s="46"/>
      <c r="DIY20" s="46"/>
      <c r="DIZ20" s="46"/>
      <c r="DJA20" s="46"/>
      <c r="DJB20" s="46"/>
      <c r="DJC20" s="46"/>
      <c r="DJD20" s="46"/>
      <c r="DJE20" s="46"/>
      <c r="DJF20" s="46"/>
      <c r="DJG20" s="46"/>
      <c r="DJH20" s="46"/>
      <c r="DJI20" s="46"/>
      <c r="DJJ20" s="46"/>
      <c r="DJK20" s="46"/>
      <c r="DJL20" s="46"/>
      <c r="DJM20" s="46"/>
      <c r="DJN20" s="46"/>
      <c r="DJO20" s="46"/>
      <c r="DJP20" s="46"/>
      <c r="DJQ20" s="46"/>
      <c r="DJR20" s="46"/>
      <c r="DJS20" s="46"/>
      <c r="DJT20" s="46"/>
      <c r="DJU20" s="46"/>
      <c r="DJV20" s="46"/>
      <c r="DJW20" s="46"/>
      <c r="DJX20" s="46"/>
      <c r="DJY20" s="46"/>
      <c r="DJZ20" s="46"/>
      <c r="DKA20" s="46"/>
      <c r="DKB20" s="46"/>
      <c r="DKC20" s="46"/>
      <c r="DKD20" s="46"/>
      <c r="DKE20" s="46"/>
      <c r="DKF20" s="46"/>
      <c r="DKG20" s="46"/>
      <c r="DKH20" s="46"/>
      <c r="DKI20" s="46"/>
      <c r="DKJ20" s="46"/>
      <c r="DKK20" s="46"/>
      <c r="DKL20" s="46"/>
      <c r="DKM20" s="46"/>
      <c r="DKN20" s="46"/>
      <c r="DKO20" s="46"/>
      <c r="DKP20" s="46"/>
      <c r="DKQ20" s="46"/>
      <c r="DKR20" s="46"/>
      <c r="DKS20" s="46"/>
      <c r="DKT20" s="46"/>
      <c r="DKU20" s="46"/>
      <c r="DKV20" s="46"/>
      <c r="DKW20" s="46"/>
      <c r="DKX20" s="46"/>
      <c r="DKY20" s="46"/>
      <c r="DKZ20" s="46"/>
      <c r="DLA20" s="46"/>
      <c r="DLB20" s="46"/>
      <c r="DLC20" s="46"/>
      <c r="DLD20" s="46"/>
      <c r="DLE20" s="46"/>
      <c r="DLF20" s="46"/>
      <c r="DLG20" s="46"/>
      <c r="DLH20" s="46"/>
      <c r="DLI20" s="46"/>
      <c r="DLJ20" s="46"/>
      <c r="DLK20" s="46"/>
      <c r="DLL20" s="46"/>
      <c r="DLM20" s="46"/>
      <c r="DLN20" s="46"/>
      <c r="DLO20" s="46"/>
      <c r="DLP20" s="46"/>
      <c r="DLQ20" s="46"/>
      <c r="DLR20" s="46"/>
      <c r="DLS20" s="46"/>
      <c r="DLT20" s="46"/>
      <c r="DLU20" s="46"/>
      <c r="DLV20" s="46"/>
      <c r="DLW20" s="46"/>
      <c r="DLX20" s="46"/>
      <c r="DLY20" s="46"/>
      <c r="DLZ20" s="46"/>
      <c r="DMA20" s="46"/>
      <c r="DMB20" s="46"/>
      <c r="DMC20" s="46"/>
      <c r="DMD20" s="46"/>
      <c r="DME20" s="46"/>
      <c r="DMF20" s="46"/>
      <c r="DMG20" s="46"/>
      <c r="DMH20" s="46"/>
      <c r="DMI20" s="46"/>
      <c r="DMJ20" s="46"/>
      <c r="DMK20" s="46"/>
      <c r="DML20" s="46"/>
      <c r="DMM20" s="46"/>
      <c r="DMN20" s="46"/>
      <c r="DMO20" s="46"/>
      <c r="DMP20" s="46"/>
      <c r="DMQ20" s="46"/>
      <c r="DMR20" s="46"/>
      <c r="DMS20" s="46"/>
      <c r="DMT20" s="46"/>
      <c r="DMU20" s="46"/>
      <c r="DMV20" s="46"/>
      <c r="DMW20" s="46"/>
      <c r="DMX20" s="46"/>
      <c r="DMY20" s="46"/>
      <c r="DMZ20" s="46"/>
      <c r="DNA20" s="46"/>
      <c r="DNB20" s="46"/>
      <c r="DNC20" s="46"/>
      <c r="DND20" s="46"/>
      <c r="DNE20" s="46"/>
      <c r="DNF20" s="46"/>
      <c r="DNG20" s="46"/>
      <c r="DNH20" s="46"/>
      <c r="DNI20" s="46"/>
      <c r="DNJ20" s="46"/>
      <c r="DNK20" s="46"/>
      <c r="DNL20" s="46"/>
      <c r="DNM20" s="46"/>
      <c r="DNN20" s="46"/>
      <c r="DNO20" s="46"/>
      <c r="DNP20" s="46"/>
      <c r="DNQ20" s="46"/>
      <c r="DNR20" s="46"/>
      <c r="DNS20" s="46"/>
      <c r="DNT20" s="46"/>
      <c r="DNU20" s="46"/>
      <c r="DNV20" s="46"/>
      <c r="DNW20" s="46"/>
      <c r="DNX20" s="46"/>
      <c r="DNY20" s="46"/>
      <c r="DNZ20" s="46"/>
      <c r="DOA20" s="46"/>
      <c r="DOB20" s="46"/>
      <c r="DOC20" s="46"/>
      <c r="DOD20" s="46"/>
      <c r="DOE20" s="46"/>
      <c r="DOF20" s="46"/>
      <c r="DOG20" s="46"/>
      <c r="DOH20" s="46"/>
      <c r="DOI20" s="46"/>
      <c r="DOJ20" s="46"/>
      <c r="DOK20" s="46"/>
      <c r="DOL20" s="46"/>
      <c r="DOM20" s="46"/>
      <c r="DON20" s="46"/>
      <c r="DOO20" s="46"/>
      <c r="DOP20" s="46"/>
      <c r="DOQ20" s="46"/>
      <c r="DOR20" s="46"/>
      <c r="DOS20" s="46"/>
      <c r="DOT20" s="46"/>
      <c r="DOU20" s="46"/>
      <c r="DOV20" s="46"/>
      <c r="DOW20" s="46"/>
      <c r="DOX20" s="46"/>
      <c r="DOY20" s="46"/>
      <c r="DOZ20" s="46"/>
      <c r="DPA20" s="46"/>
      <c r="DPB20" s="46"/>
      <c r="DPC20" s="46"/>
      <c r="DPD20" s="46"/>
      <c r="DPE20" s="46"/>
      <c r="DPF20" s="46"/>
      <c r="DPG20" s="46"/>
      <c r="DPH20" s="46"/>
      <c r="DPI20" s="46"/>
      <c r="DPJ20" s="46"/>
      <c r="DPK20" s="46"/>
      <c r="DPL20" s="46"/>
      <c r="DPM20" s="46"/>
      <c r="DPN20" s="46"/>
      <c r="DPO20" s="46"/>
      <c r="DPP20" s="46"/>
      <c r="DPQ20" s="46"/>
      <c r="DPR20" s="46"/>
      <c r="DPS20" s="46"/>
      <c r="DPT20" s="46"/>
      <c r="DPU20" s="46"/>
      <c r="DPV20" s="46"/>
      <c r="DPW20" s="46"/>
      <c r="DPX20" s="46"/>
      <c r="DPY20" s="46"/>
      <c r="DPZ20" s="46"/>
      <c r="DQA20" s="46"/>
      <c r="DQB20" s="46"/>
      <c r="DQC20" s="46"/>
      <c r="DQD20" s="46"/>
      <c r="DQE20" s="46"/>
      <c r="DQF20" s="46"/>
      <c r="DQG20" s="46"/>
      <c r="DQH20" s="46"/>
      <c r="DQI20" s="46"/>
      <c r="DQJ20" s="46"/>
      <c r="DQK20" s="46"/>
      <c r="DQL20" s="46"/>
      <c r="DQM20" s="46"/>
      <c r="DQN20" s="46"/>
      <c r="DQO20" s="46"/>
      <c r="DQP20" s="46"/>
      <c r="DQQ20" s="46"/>
      <c r="DQR20" s="46"/>
      <c r="DQS20" s="46"/>
      <c r="DQT20" s="46"/>
      <c r="DQU20" s="46"/>
      <c r="DQV20" s="46"/>
      <c r="DQW20" s="46"/>
      <c r="DQX20" s="46"/>
      <c r="DQY20" s="46"/>
      <c r="DQZ20" s="46"/>
      <c r="DRA20" s="46"/>
      <c r="DRB20" s="46"/>
      <c r="DRC20" s="46"/>
      <c r="DRD20" s="46"/>
      <c r="DRE20" s="46"/>
      <c r="DRF20" s="46"/>
      <c r="DRG20" s="46"/>
      <c r="DRH20" s="46"/>
      <c r="DRI20" s="46"/>
      <c r="DRJ20" s="46"/>
      <c r="DRK20" s="46"/>
      <c r="DRL20" s="46"/>
      <c r="DRM20" s="46"/>
      <c r="DRN20" s="46"/>
      <c r="DRO20" s="46"/>
      <c r="DRP20" s="46"/>
      <c r="DRQ20" s="46"/>
      <c r="DRR20" s="46"/>
      <c r="DRS20" s="46"/>
      <c r="DRT20" s="46"/>
      <c r="DRU20" s="46"/>
      <c r="DRV20" s="46"/>
      <c r="DRW20" s="46"/>
      <c r="DRX20" s="46"/>
      <c r="DRY20" s="46"/>
      <c r="DRZ20" s="46"/>
      <c r="DSA20" s="46"/>
      <c r="DSB20" s="46"/>
      <c r="DSC20" s="46"/>
      <c r="DSD20" s="46"/>
      <c r="DSE20" s="46"/>
      <c r="DSF20" s="46"/>
      <c r="DSG20" s="46"/>
      <c r="DSH20" s="46"/>
      <c r="DSI20" s="46"/>
      <c r="DSJ20" s="46"/>
      <c r="DSK20" s="46"/>
      <c r="DSL20" s="46"/>
      <c r="DSM20" s="46"/>
      <c r="DSN20" s="46"/>
      <c r="DSO20" s="46"/>
      <c r="DSP20" s="46"/>
      <c r="DSQ20" s="46"/>
      <c r="DSR20" s="46"/>
      <c r="DSS20" s="46"/>
      <c r="DST20" s="46"/>
      <c r="DSU20" s="46"/>
      <c r="DSV20" s="46"/>
      <c r="DSW20" s="46"/>
      <c r="DSX20" s="46"/>
      <c r="DSY20" s="46"/>
      <c r="DSZ20" s="46"/>
      <c r="DTA20" s="46"/>
      <c r="DTB20" s="46"/>
      <c r="DTC20" s="46"/>
      <c r="DTD20" s="46"/>
      <c r="DTE20" s="46"/>
      <c r="DTF20" s="46"/>
      <c r="DTG20" s="46"/>
      <c r="DTH20" s="46"/>
      <c r="DTI20" s="46"/>
      <c r="DTJ20" s="46"/>
      <c r="DTK20" s="46"/>
      <c r="DTL20" s="46"/>
      <c r="DTM20" s="46"/>
      <c r="DTN20" s="46"/>
      <c r="DTO20" s="46"/>
      <c r="DTP20" s="46"/>
      <c r="DTQ20" s="46"/>
      <c r="DTR20" s="46"/>
      <c r="DTS20" s="46"/>
      <c r="DTT20" s="46"/>
      <c r="DTU20" s="46"/>
      <c r="DTV20" s="46"/>
      <c r="DTW20" s="46"/>
      <c r="DTX20" s="46"/>
      <c r="DTY20" s="46"/>
      <c r="DTZ20" s="46"/>
      <c r="DUA20" s="46"/>
      <c r="DUB20" s="46"/>
      <c r="DUC20" s="46"/>
      <c r="DUD20" s="46"/>
      <c r="DUE20" s="46"/>
      <c r="DUF20" s="46"/>
      <c r="DUG20" s="46"/>
      <c r="DUH20" s="46"/>
      <c r="DUI20" s="46"/>
      <c r="DUJ20" s="46"/>
      <c r="DUK20" s="46"/>
      <c r="DUL20" s="46"/>
      <c r="DUM20" s="46"/>
      <c r="DUN20" s="46"/>
      <c r="DUO20" s="46"/>
      <c r="DUP20" s="46"/>
      <c r="DUQ20" s="46"/>
      <c r="DUR20" s="46"/>
      <c r="DUS20" s="46"/>
      <c r="DUT20" s="46"/>
      <c r="DUU20" s="46"/>
      <c r="DUV20" s="46"/>
      <c r="DUW20" s="46"/>
      <c r="DUX20" s="46"/>
      <c r="DUY20" s="46"/>
      <c r="DUZ20" s="46"/>
      <c r="DVA20" s="46"/>
      <c r="DVB20" s="46"/>
      <c r="DVC20" s="46"/>
      <c r="DVD20" s="46"/>
      <c r="DVE20" s="46"/>
      <c r="DVF20" s="46"/>
      <c r="DVG20" s="46"/>
      <c r="DVH20" s="46"/>
      <c r="DVI20" s="46"/>
      <c r="DVJ20" s="46"/>
      <c r="DVK20" s="46"/>
      <c r="DVL20" s="46"/>
      <c r="DVM20" s="46"/>
      <c r="DVN20" s="46"/>
      <c r="DVO20" s="46"/>
      <c r="DVP20" s="46"/>
      <c r="DVQ20" s="46"/>
      <c r="DVR20" s="46"/>
      <c r="DVS20" s="46"/>
      <c r="DVT20" s="46"/>
      <c r="DVU20" s="46"/>
      <c r="DVV20" s="46"/>
      <c r="DVW20" s="46"/>
      <c r="DVX20" s="46"/>
      <c r="DVY20" s="46"/>
      <c r="DVZ20" s="46"/>
      <c r="DWA20" s="46"/>
      <c r="DWB20" s="46"/>
      <c r="DWC20" s="46"/>
      <c r="DWD20" s="46"/>
      <c r="DWE20" s="46"/>
      <c r="DWF20" s="46"/>
      <c r="DWG20" s="46"/>
      <c r="DWH20" s="46"/>
      <c r="DWI20" s="46"/>
      <c r="DWJ20" s="46"/>
      <c r="DWK20" s="46"/>
      <c r="DWL20" s="46"/>
      <c r="DWM20" s="46"/>
      <c r="DWN20" s="46"/>
      <c r="DWO20" s="46"/>
      <c r="DWP20" s="46"/>
      <c r="DWQ20" s="46"/>
      <c r="DWR20" s="46"/>
      <c r="DWS20" s="46"/>
      <c r="DWT20" s="46"/>
      <c r="DWU20" s="46"/>
      <c r="DWV20" s="46"/>
      <c r="DWW20" s="46"/>
      <c r="DWX20" s="46"/>
      <c r="DWY20" s="46"/>
      <c r="DWZ20" s="46"/>
      <c r="DXA20" s="46"/>
      <c r="DXB20" s="46"/>
      <c r="DXC20" s="46"/>
      <c r="DXD20" s="46"/>
      <c r="DXE20" s="46"/>
      <c r="DXF20" s="46"/>
      <c r="DXG20" s="46"/>
      <c r="DXH20" s="46"/>
      <c r="DXI20" s="46"/>
      <c r="DXJ20" s="46"/>
      <c r="DXK20" s="46"/>
      <c r="DXL20" s="46"/>
      <c r="DXM20" s="46"/>
      <c r="DXN20" s="46"/>
      <c r="DXO20" s="46"/>
      <c r="DXP20" s="46"/>
      <c r="DXQ20" s="46"/>
      <c r="DXR20" s="46"/>
      <c r="DXS20" s="46"/>
      <c r="DXT20" s="46"/>
      <c r="DXU20" s="46"/>
      <c r="DXV20" s="46"/>
      <c r="DXW20" s="46"/>
      <c r="DXX20" s="46"/>
      <c r="DXY20" s="46"/>
      <c r="DXZ20" s="46"/>
      <c r="DYA20" s="46"/>
      <c r="DYB20" s="46"/>
      <c r="DYC20" s="46"/>
      <c r="DYD20" s="46"/>
      <c r="DYE20" s="46"/>
      <c r="DYF20" s="46"/>
      <c r="DYG20" s="46"/>
      <c r="DYH20" s="46"/>
      <c r="DYI20" s="46"/>
      <c r="DYJ20" s="46"/>
      <c r="DYK20" s="46"/>
      <c r="DYL20" s="46"/>
      <c r="DYM20" s="46"/>
      <c r="DYN20" s="46"/>
      <c r="DYO20" s="46"/>
      <c r="DYP20" s="46"/>
      <c r="DYQ20" s="46"/>
      <c r="DYR20" s="46"/>
      <c r="DYS20" s="46"/>
      <c r="DYT20" s="46"/>
      <c r="DYU20" s="46"/>
      <c r="DYV20" s="46"/>
      <c r="DYW20" s="46"/>
      <c r="DYX20" s="46"/>
      <c r="DYY20" s="46"/>
      <c r="DYZ20" s="46"/>
      <c r="DZA20" s="46"/>
      <c r="DZB20" s="46"/>
      <c r="DZC20" s="46"/>
      <c r="DZD20" s="46"/>
      <c r="DZE20" s="46"/>
      <c r="DZF20" s="46"/>
      <c r="DZG20" s="46"/>
      <c r="DZH20" s="46"/>
      <c r="DZI20" s="46"/>
      <c r="DZJ20" s="46"/>
      <c r="DZK20" s="46"/>
      <c r="DZL20" s="46"/>
      <c r="DZM20" s="46"/>
      <c r="DZN20" s="46"/>
      <c r="DZO20" s="46"/>
      <c r="DZP20" s="46"/>
      <c r="DZQ20" s="46"/>
      <c r="DZR20" s="46"/>
      <c r="DZS20" s="46"/>
      <c r="DZT20" s="46"/>
      <c r="DZU20" s="46"/>
      <c r="DZV20" s="46"/>
      <c r="DZW20" s="46"/>
      <c r="DZX20" s="46"/>
      <c r="DZY20" s="46"/>
      <c r="DZZ20" s="46"/>
      <c r="EAA20" s="46"/>
      <c r="EAB20" s="46"/>
      <c r="EAC20" s="46"/>
      <c r="EAD20" s="46"/>
      <c r="EAE20" s="46"/>
      <c r="EAF20" s="46"/>
      <c r="EAG20" s="46"/>
      <c r="EAH20" s="46"/>
      <c r="EAI20" s="46"/>
      <c r="EAJ20" s="46"/>
      <c r="EAK20" s="46"/>
      <c r="EAL20" s="46"/>
      <c r="EAM20" s="46"/>
      <c r="EAN20" s="46"/>
      <c r="EAO20" s="46"/>
      <c r="EAP20" s="46"/>
      <c r="EAQ20" s="46"/>
      <c r="EAR20" s="46"/>
      <c r="EAS20" s="46"/>
      <c r="EAT20" s="46"/>
      <c r="EAU20" s="46"/>
      <c r="EAV20" s="46"/>
      <c r="EAW20" s="46"/>
      <c r="EAX20" s="46"/>
      <c r="EAY20" s="46"/>
      <c r="EAZ20" s="46"/>
      <c r="EBA20" s="46"/>
      <c r="EBB20" s="46"/>
      <c r="EBC20" s="46"/>
      <c r="EBD20" s="46"/>
      <c r="EBE20" s="46"/>
      <c r="EBF20" s="46"/>
      <c r="EBG20" s="46"/>
      <c r="EBH20" s="46"/>
      <c r="EBI20" s="46"/>
      <c r="EBJ20" s="46"/>
      <c r="EBK20" s="46"/>
      <c r="EBL20" s="46"/>
      <c r="EBM20" s="46"/>
      <c r="EBN20" s="46"/>
      <c r="EBO20" s="46"/>
      <c r="EBP20" s="46"/>
      <c r="EBQ20" s="46"/>
      <c r="EBR20" s="46"/>
      <c r="EBS20" s="46"/>
      <c r="EBT20" s="46"/>
      <c r="EBU20" s="46"/>
      <c r="EBV20" s="46"/>
      <c r="EBW20" s="46"/>
      <c r="EBX20" s="46"/>
      <c r="EBY20" s="46"/>
      <c r="EBZ20" s="46"/>
      <c r="ECA20" s="46"/>
      <c r="ECB20" s="46"/>
      <c r="ECC20" s="46"/>
      <c r="ECD20" s="46"/>
      <c r="ECE20" s="46"/>
      <c r="ECF20" s="46"/>
      <c r="ECG20" s="46"/>
      <c r="ECH20" s="46"/>
      <c r="ECI20" s="46"/>
      <c r="ECJ20" s="46"/>
      <c r="ECK20" s="46"/>
      <c r="ECL20" s="46"/>
      <c r="ECM20" s="46"/>
      <c r="ECN20" s="46"/>
      <c r="ECO20" s="46"/>
      <c r="ECP20" s="46"/>
      <c r="ECQ20" s="46"/>
      <c r="ECR20" s="46"/>
      <c r="ECS20" s="46"/>
      <c r="ECT20" s="46"/>
      <c r="ECU20" s="46"/>
      <c r="ECV20" s="46"/>
      <c r="ECW20" s="46"/>
      <c r="ECX20" s="46"/>
      <c r="ECY20" s="46"/>
      <c r="ECZ20" s="46"/>
      <c r="EDA20" s="46"/>
      <c r="EDB20" s="46"/>
      <c r="EDC20" s="46"/>
      <c r="EDD20" s="46"/>
      <c r="EDE20" s="46"/>
      <c r="EDF20" s="46"/>
      <c r="EDG20" s="46"/>
      <c r="EDH20" s="46"/>
      <c r="EDI20" s="46"/>
      <c r="EDJ20" s="46"/>
      <c r="EDK20" s="46"/>
      <c r="EDL20" s="46"/>
      <c r="EDM20" s="46"/>
      <c r="EDN20" s="46"/>
      <c r="EDO20" s="46"/>
      <c r="EDP20" s="46"/>
      <c r="EDQ20" s="46"/>
      <c r="EDR20" s="46"/>
      <c r="EDS20" s="46"/>
      <c r="EDT20" s="46"/>
      <c r="EDU20" s="46"/>
      <c r="EDV20" s="46"/>
      <c r="EDW20" s="46"/>
      <c r="EDX20" s="46"/>
      <c r="EDY20" s="46"/>
      <c r="EDZ20" s="46"/>
      <c r="EEA20" s="46"/>
      <c r="EEB20" s="46"/>
      <c r="EEC20" s="46"/>
      <c r="EED20" s="46"/>
      <c r="EEE20" s="46"/>
      <c r="EEF20" s="46"/>
      <c r="EEG20" s="46"/>
      <c r="EEH20" s="46"/>
      <c r="EEI20" s="46"/>
      <c r="EEJ20" s="46"/>
      <c r="EEK20" s="46"/>
      <c r="EEL20" s="46"/>
      <c r="EEM20" s="46"/>
      <c r="EEN20" s="46"/>
      <c r="EEO20" s="46"/>
      <c r="EEP20" s="46"/>
      <c r="EEQ20" s="46"/>
      <c r="EER20" s="46"/>
      <c r="EES20" s="46"/>
      <c r="EET20" s="46"/>
      <c r="EEU20" s="46"/>
      <c r="EEV20" s="46"/>
      <c r="EEW20" s="46"/>
      <c r="EEX20" s="46"/>
      <c r="EEY20" s="46"/>
      <c r="EEZ20" s="46"/>
      <c r="EFA20" s="46"/>
      <c r="EFB20" s="46"/>
      <c r="EFC20" s="46"/>
      <c r="EFD20" s="46"/>
      <c r="EFE20" s="46"/>
      <c r="EFF20" s="46"/>
      <c r="EFG20" s="46"/>
      <c r="EFH20" s="46"/>
      <c r="EFI20" s="46"/>
      <c r="EFJ20" s="46"/>
      <c r="EFK20" s="46"/>
      <c r="EFL20" s="46"/>
      <c r="EFM20" s="46"/>
      <c r="EFN20" s="46"/>
      <c r="EFO20" s="46"/>
      <c r="EFP20" s="46"/>
      <c r="EFQ20" s="46"/>
      <c r="EFR20" s="46"/>
      <c r="EFS20" s="46"/>
      <c r="EFT20" s="46"/>
      <c r="EFU20" s="46"/>
      <c r="EFV20" s="46"/>
      <c r="EFW20" s="46"/>
      <c r="EFX20" s="46"/>
      <c r="EFY20" s="46"/>
      <c r="EFZ20" s="46"/>
      <c r="EGA20" s="46"/>
      <c r="EGB20" s="46"/>
      <c r="EGC20" s="46"/>
      <c r="EGD20" s="46"/>
      <c r="EGE20" s="46"/>
      <c r="EGF20" s="46"/>
      <c r="EGG20" s="46"/>
      <c r="EGH20" s="46"/>
      <c r="EGI20" s="46"/>
      <c r="EGJ20" s="46"/>
      <c r="EGK20" s="46"/>
      <c r="EGL20" s="46"/>
      <c r="EGM20" s="46"/>
      <c r="EGN20" s="46"/>
      <c r="EGO20" s="46"/>
      <c r="EGP20" s="46"/>
      <c r="EGQ20" s="46"/>
      <c r="EGR20" s="46"/>
      <c r="EGS20" s="46"/>
      <c r="EGT20" s="46"/>
      <c r="EGU20" s="46"/>
      <c r="EGV20" s="46"/>
      <c r="EGW20" s="46"/>
      <c r="EGX20" s="46"/>
      <c r="EGY20" s="46"/>
      <c r="EGZ20" s="46"/>
      <c r="EHA20" s="46"/>
      <c r="EHB20" s="46"/>
      <c r="EHC20" s="46"/>
      <c r="EHD20" s="46"/>
      <c r="EHE20" s="46"/>
      <c r="EHF20" s="46"/>
      <c r="EHG20" s="46"/>
      <c r="EHH20" s="46"/>
      <c r="EHI20" s="46"/>
      <c r="EHJ20" s="46"/>
      <c r="EHK20" s="46"/>
      <c r="EHL20" s="46"/>
      <c r="EHM20" s="46"/>
      <c r="EHN20" s="46"/>
      <c r="EHO20" s="46"/>
      <c r="EHP20" s="46"/>
      <c r="EHQ20" s="46"/>
      <c r="EHR20" s="46"/>
      <c r="EHS20" s="46"/>
      <c r="EHT20" s="46"/>
      <c r="EHU20" s="46"/>
      <c r="EHV20" s="46"/>
      <c r="EHW20" s="46"/>
      <c r="EHX20" s="46"/>
      <c r="EHY20" s="46"/>
      <c r="EHZ20" s="46"/>
      <c r="EIA20" s="46"/>
      <c r="EIB20" s="46"/>
      <c r="EIC20" s="46"/>
      <c r="EID20" s="46"/>
      <c r="EIE20" s="46"/>
      <c r="EIF20" s="46"/>
      <c r="EIG20" s="46"/>
      <c r="EIH20" s="46"/>
      <c r="EII20" s="46"/>
      <c r="EIJ20" s="46"/>
      <c r="EIK20" s="46"/>
      <c r="EIL20" s="46"/>
      <c r="EIM20" s="46"/>
      <c r="EIN20" s="46"/>
      <c r="EIO20" s="46"/>
      <c r="EIP20" s="46"/>
      <c r="EIQ20" s="46"/>
      <c r="EIR20" s="46"/>
      <c r="EIS20" s="46"/>
      <c r="EIT20" s="46"/>
      <c r="EIU20" s="46"/>
      <c r="EIV20" s="46"/>
      <c r="EIW20" s="46"/>
      <c r="EIX20" s="46"/>
      <c r="EIY20" s="46"/>
      <c r="EIZ20" s="46"/>
      <c r="EJA20" s="46"/>
      <c r="EJB20" s="46"/>
      <c r="EJC20" s="46"/>
      <c r="EJD20" s="46"/>
      <c r="EJE20" s="46"/>
      <c r="EJF20" s="46"/>
      <c r="EJG20" s="46"/>
      <c r="EJH20" s="46"/>
      <c r="EJI20" s="46"/>
      <c r="EJJ20" s="46"/>
      <c r="EJK20" s="46"/>
      <c r="EJL20" s="46"/>
      <c r="EJM20" s="46"/>
      <c r="EJN20" s="46"/>
      <c r="EJO20" s="46"/>
      <c r="EJP20" s="46"/>
      <c r="EJQ20" s="46"/>
      <c r="EJR20" s="46"/>
      <c r="EJS20" s="46"/>
      <c r="EJT20" s="46"/>
      <c r="EJU20" s="46"/>
      <c r="EJV20" s="46"/>
      <c r="EJW20" s="46"/>
      <c r="EJX20" s="46"/>
      <c r="EJY20" s="46"/>
      <c r="EJZ20" s="46"/>
      <c r="EKA20" s="46"/>
      <c r="EKB20" s="46"/>
      <c r="EKC20" s="46"/>
      <c r="EKD20" s="46"/>
      <c r="EKE20" s="46"/>
      <c r="EKF20" s="46"/>
      <c r="EKG20" s="46"/>
      <c r="EKH20" s="46"/>
      <c r="EKI20" s="46"/>
      <c r="EKJ20" s="46"/>
      <c r="EKK20" s="46"/>
      <c r="EKL20" s="46"/>
      <c r="EKM20" s="46"/>
      <c r="EKN20" s="46"/>
      <c r="EKO20" s="46"/>
      <c r="EKP20" s="46"/>
      <c r="EKQ20" s="46"/>
      <c r="EKR20" s="46"/>
      <c r="EKS20" s="46"/>
      <c r="EKT20" s="46"/>
      <c r="EKU20" s="46"/>
      <c r="EKV20" s="46"/>
      <c r="EKW20" s="46"/>
      <c r="EKX20" s="46"/>
      <c r="EKY20" s="46"/>
      <c r="EKZ20" s="46"/>
      <c r="ELA20" s="46"/>
      <c r="ELB20" s="46"/>
      <c r="ELC20" s="46"/>
      <c r="ELD20" s="46"/>
      <c r="ELE20" s="46"/>
      <c r="ELF20" s="46"/>
      <c r="ELG20" s="46"/>
      <c r="ELH20" s="46"/>
      <c r="ELI20" s="46"/>
      <c r="ELJ20" s="46"/>
      <c r="ELK20" s="46"/>
      <c r="ELL20" s="46"/>
      <c r="ELM20" s="46"/>
      <c r="ELN20" s="46"/>
      <c r="ELO20" s="46"/>
      <c r="ELP20" s="46"/>
      <c r="ELQ20" s="46"/>
      <c r="ELR20" s="46"/>
      <c r="ELS20" s="46"/>
      <c r="ELT20" s="46"/>
      <c r="ELU20" s="46"/>
      <c r="ELV20" s="46"/>
      <c r="ELW20" s="46"/>
      <c r="ELX20" s="46"/>
      <c r="ELY20" s="46"/>
      <c r="ELZ20" s="46"/>
      <c r="EMA20" s="46"/>
      <c r="EMB20" s="46"/>
      <c r="EMC20" s="46"/>
      <c r="EMD20" s="46"/>
      <c r="EME20" s="46"/>
      <c r="EMF20" s="46"/>
      <c r="EMG20" s="46"/>
      <c r="EMH20" s="46"/>
      <c r="EMI20" s="46"/>
      <c r="EMJ20" s="46"/>
      <c r="EMK20" s="46"/>
      <c r="EML20" s="46"/>
      <c r="EMM20" s="46"/>
      <c r="EMN20" s="46"/>
      <c r="EMO20" s="46"/>
      <c r="EMP20" s="46"/>
      <c r="EMQ20" s="46"/>
      <c r="EMR20" s="46"/>
      <c r="EMS20" s="46"/>
      <c r="EMT20" s="46"/>
      <c r="EMU20" s="46"/>
      <c r="EMV20" s="46"/>
      <c r="EMW20" s="46"/>
      <c r="EMX20" s="46"/>
      <c r="EMY20" s="46"/>
      <c r="EMZ20" s="46"/>
      <c r="ENA20" s="46"/>
      <c r="ENB20" s="46"/>
      <c r="ENC20" s="46"/>
      <c r="END20" s="46"/>
      <c r="ENE20" s="46"/>
      <c r="ENF20" s="46"/>
      <c r="ENG20" s="46"/>
      <c r="ENH20" s="46"/>
      <c r="ENI20" s="46"/>
      <c r="ENJ20" s="46"/>
      <c r="ENK20" s="46"/>
      <c r="ENL20" s="46"/>
      <c r="ENM20" s="46"/>
      <c r="ENN20" s="46"/>
      <c r="ENO20" s="46"/>
      <c r="ENP20" s="46"/>
      <c r="ENQ20" s="46"/>
      <c r="ENR20" s="46"/>
      <c r="ENS20" s="46"/>
      <c r="ENT20" s="46"/>
      <c r="ENU20" s="46"/>
      <c r="ENV20" s="46"/>
      <c r="ENW20" s="46"/>
      <c r="ENX20" s="46"/>
      <c r="ENY20" s="46"/>
      <c r="ENZ20" s="46"/>
      <c r="EOA20" s="46"/>
      <c r="EOB20" s="46"/>
      <c r="EOC20" s="46"/>
      <c r="EOD20" s="46"/>
      <c r="EOE20" s="46"/>
      <c r="EOF20" s="46"/>
      <c r="EOG20" s="46"/>
      <c r="EOH20" s="46"/>
      <c r="EOI20" s="46"/>
      <c r="EOJ20" s="46"/>
      <c r="EOK20" s="46"/>
      <c r="EOL20" s="46"/>
      <c r="EOM20" s="46"/>
      <c r="EON20" s="46"/>
      <c r="EOO20" s="46"/>
      <c r="EOP20" s="46"/>
      <c r="EOQ20" s="46"/>
      <c r="EOR20" s="46"/>
      <c r="EOS20" s="46"/>
      <c r="EOT20" s="46"/>
      <c r="EOU20" s="46"/>
      <c r="EOV20" s="46"/>
      <c r="EOW20" s="46"/>
      <c r="EOX20" s="46"/>
      <c r="EOY20" s="46"/>
      <c r="EOZ20" s="46"/>
      <c r="EPA20" s="46"/>
      <c r="EPB20" s="46"/>
      <c r="EPC20" s="46"/>
      <c r="EPD20" s="46"/>
      <c r="EPE20" s="46"/>
      <c r="EPF20" s="46"/>
      <c r="EPG20" s="46"/>
      <c r="EPH20" s="46"/>
      <c r="EPI20" s="46"/>
      <c r="EPJ20" s="46"/>
      <c r="EPK20" s="46"/>
      <c r="EPL20" s="46"/>
      <c r="EPM20" s="46"/>
      <c r="EPN20" s="46"/>
      <c r="EPO20" s="46"/>
      <c r="EPP20" s="46"/>
      <c r="EPQ20" s="46"/>
      <c r="EPR20" s="46"/>
      <c r="EPS20" s="46"/>
      <c r="EPT20" s="46"/>
      <c r="EPU20" s="46"/>
      <c r="EPV20" s="46"/>
      <c r="EPW20" s="46"/>
      <c r="EPX20" s="46"/>
      <c r="EPY20" s="46"/>
      <c r="EPZ20" s="46"/>
      <c r="EQA20" s="46"/>
      <c r="EQB20" s="46"/>
      <c r="EQC20" s="46"/>
      <c r="EQD20" s="46"/>
      <c r="EQE20" s="46"/>
      <c r="EQF20" s="46"/>
      <c r="EQG20" s="46"/>
      <c r="EQH20" s="46"/>
      <c r="EQI20" s="46"/>
      <c r="EQJ20" s="46"/>
      <c r="EQK20" s="46"/>
      <c r="EQL20" s="46"/>
      <c r="EQM20" s="46"/>
      <c r="EQN20" s="46"/>
      <c r="EQO20" s="46"/>
      <c r="EQP20" s="46"/>
      <c r="EQQ20" s="46"/>
      <c r="EQR20" s="46"/>
      <c r="EQS20" s="46"/>
      <c r="EQT20" s="46"/>
      <c r="EQU20" s="46"/>
      <c r="EQV20" s="46"/>
      <c r="EQW20" s="46"/>
      <c r="EQX20" s="46"/>
      <c r="EQY20" s="46"/>
      <c r="EQZ20" s="46"/>
      <c r="ERA20" s="46"/>
      <c r="ERB20" s="46"/>
      <c r="ERC20" s="46"/>
      <c r="ERD20" s="46"/>
      <c r="ERE20" s="46"/>
      <c r="ERF20" s="46"/>
      <c r="ERG20" s="46"/>
      <c r="ERH20" s="46"/>
      <c r="ERI20" s="46"/>
      <c r="ERJ20" s="46"/>
      <c r="ERK20" s="46"/>
      <c r="ERL20" s="46"/>
      <c r="ERM20" s="46"/>
      <c r="ERN20" s="46"/>
      <c r="ERO20" s="46"/>
      <c r="ERP20" s="46"/>
      <c r="ERQ20" s="46"/>
      <c r="ERR20" s="46"/>
      <c r="ERS20" s="46"/>
      <c r="ERT20" s="46"/>
      <c r="ERU20" s="46"/>
      <c r="ERV20" s="46"/>
      <c r="ERW20" s="46"/>
      <c r="ERX20" s="46"/>
      <c r="ERY20" s="46"/>
      <c r="ERZ20" s="46"/>
      <c r="ESA20" s="46"/>
      <c r="ESB20" s="46"/>
      <c r="ESC20" s="46"/>
      <c r="ESD20" s="46"/>
      <c r="ESE20" s="46"/>
      <c r="ESF20" s="46"/>
      <c r="ESG20" s="46"/>
      <c r="ESH20" s="46"/>
      <c r="ESI20" s="46"/>
      <c r="ESJ20" s="46"/>
      <c r="ESK20" s="46"/>
      <c r="ESL20" s="46"/>
      <c r="ESM20" s="46"/>
      <c r="ESN20" s="46"/>
      <c r="ESO20" s="46"/>
      <c r="ESP20" s="46"/>
      <c r="ESQ20" s="46"/>
      <c r="ESR20" s="46"/>
      <c r="ESS20" s="46"/>
      <c r="EST20" s="46"/>
      <c r="ESU20" s="46"/>
      <c r="ESV20" s="46"/>
      <c r="ESW20" s="46"/>
      <c r="ESX20" s="46"/>
      <c r="ESY20" s="46"/>
      <c r="ESZ20" s="46"/>
      <c r="ETA20" s="46"/>
      <c r="ETB20" s="46"/>
      <c r="ETC20" s="46"/>
      <c r="ETD20" s="46"/>
      <c r="ETE20" s="46"/>
      <c r="ETF20" s="46"/>
      <c r="ETG20" s="46"/>
      <c r="ETH20" s="46"/>
      <c r="ETI20" s="46"/>
      <c r="ETJ20" s="46"/>
      <c r="ETK20" s="46"/>
      <c r="ETL20" s="46"/>
      <c r="ETM20" s="46"/>
      <c r="ETN20" s="46"/>
      <c r="ETO20" s="46"/>
      <c r="ETP20" s="46"/>
      <c r="ETQ20" s="46"/>
      <c r="ETR20" s="46"/>
      <c r="ETS20" s="46"/>
      <c r="ETT20" s="46"/>
      <c r="ETU20" s="46"/>
      <c r="ETV20" s="46"/>
      <c r="ETW20" s="46"/>
      <c r="ETX20" s="46"/>
      <c r="ETY20" s="46"/>
      <c r="ETZ20" s="46"/>
      <c r="EUA20" s="46"/>
      <c r="EUB20" s="46"/>
      <c r="EUC20" s="46"/>
      <c r="EUD20" s="46"/>
      <c r="EUE20" s="46"/>
      <c r="EUF20" s="46"/>
      <c r="EUG20" s="46"/>
      <c r="EUH20" s="46"/>
      <c r="EUI20" s="46"/>
      <c r="EUJ20" s="46"/>
      <c r="EUK20" s="46"/>
      <c r="EUL20" s="46"/>
      <c r="EUM20" s="46"/>
      <c r="EUN20" s="46"/>
      <c r="EUO20" s="46"/>
      <c r="EUP20" s="46"/>
      <c r="EUQ20" s="46"/>
      <c r="EUR20" s="46"/>
      <c r="EUS20" s="46"/>
      <c r="EUT20" s="46"/>
      <c r="EUU20" s="46"/>
      <c r="EUV20" s="46"/>
      <c r="EUW20" s="46"/>
      <c r="EUX20" s="46"/>
      <c r="EUY20" s="46"/>
      <c r="EUZ20" s="46"/>
      <c r="EVA20" s="46"/>
      <c r="EVB20" s="46"/>
      <c r="EVC20" s="46"/>
      <c r="EVD20" s="46"/>
      <c r="EVE20" s="46"/>
      <c r="EVF20" s="46"/>
      <c r="EVG20" s="46"/>
      <c r="EVH20" s="46"/>
      <c r="EVI20" s="46"/>
      <c r="EVJ20" s="46"/>
      <c r="EVK20" s="46"/>
      <c r="EVL20" s="46"/>
      <c r="EVM20" s="46"/>
      <c r="EVN20" s="46"/>
      <c r="EVO20" s="46"/>
      <c r="EVP20" s="46"/>
      <c r="EVQ20" s="46"/>
      <c r="EVR20" s="46"/>
      <c r="EVS20" s="46"/>
      <c r="EVT20" s="46"/>
      <c r="EVU20" s="46"/>
      <c r="EVV20" s="46"/>
      <c r="EVW20" s="46"/>
      <c r="EVX20" s="46"/>
      <c r="EVY20" s="46"/>
      <c r="EVZ20" s="46"/>
      <c r="EWA20" s="46"/>
      <c r="EWB20" s="46"/>
      <c r="EWC20" s="46"/>
      <c r="EWD20" s="46"/>
      <c r="EWE20" s="46"/>
      <c r="EWF20" s="46"/>
      <c r="EWG20" s="46"/>
      <c r="EWH20" s="46"/>
      <c r="EWI20" s="46"/>
      <c r="EWJ20" s="46"/>
      <c r="EWK20" s="46"/>
      <c r="EWL20" s="46"/>
      <c r="EWM20" s="46"/>
      <c r="EWN20" s="46"/>
      <c r="EWO20" s="46"/>
      <c r="EWP20" s="46"/>
      <c r="EWQ20" s="46"/>
      <c r="EWR20" s="46"/>
      <c r="EWS20" s="46"/>
      <c r="EWT20" s="46"/>
      <c r="EWU20" s="46"/>
      <c r="EWV20" s="46"/>
      <c r="EWW20" s="46"/>
      <c r="EWX20" s="46"/>
      <c r="EWY20" s="46"/>
      <c r="EWZ20" s="46"/>
      <c r="EXA20" s="46"/>
      <c r="EXB20" s="46"/>
      <c r="EXC20" s="46"/>
      <c r="EXD20" s="46"/>
      <c r="EXE20" s="46"/>
      <c r="EXF20" s="46"/>
      <c r="EXG20" s="46"/>
      <c r="EXH20" s="46"/>
      <c r="EXI20" s="46"/>
      <c r="EXJ20" s="46"/>
      <c r="EXK20" s="46"/>
      <c r="EXL20" s="46"/>
      <c r="EXM20" s="46"/>
      <c r="EXN20" s="46"/>
      <c r="EXO20" s="46"/>
      <c r="EXP20" s="46"/>
      <c r="EXQ20" s="46"/>
      <c r="EXR20" s="46"/>
      <c r="EXS20" s="46"/>
      <c r="EXT20" s="46"/>
      <c r="EXU20" s="46"/>
      <c r="EXV20" s="46"/>
      <c r="EXW20" s="46"/>
      <c r="EXX20" s="46"/>
      <c r="EXY20" s="46"/>
      <c r="EXZ20" s="46"/>
      <c r="EYA20" s="46"/>
      <c r="EYB20" s="46"/>
      <c r="EYC20" s="46"/>
      <c r="EYD20" s="46"/>
      <c r="EYE20" s="46"/>
      <c r="EYF20" s="46"/>
      <c r="EYG20" s="46"/>
      <c r="EYH20" s="46"/>
      <c r="EYI20" s="46"/>
      <c r="EYJ20" s="46"/>
      <c r="EYK20" s="46"/>
      <c r="EYL20" s="46"/>
      <c r="EYM20" s="46"/>
      <c r="EYN20" s="46"/>
      <c r="EYO20" s="46"/>
      <c r="EYP20" s="46"/>
      <c r="EYQ20" s="46"/>
      <c r="EYR20" s="46"/>
      <c r="EYS20" s="46"/>
      <c r="EYT20" s="46"/>
      <c r="EYU20" s="46"/>
      <c r="EYV20" s="46"/>
      <c r="EYW20" s="46"/>
      <c r="EYX20" s="46"/>
      <c r="EYY20" s="46"/>
      <c r="EYZ20" s="46"/>
      <c r="EZA20" s="46"/>
      <c r="EZB20" s="46"/>
      <c r="EZC20" s="46"/>
      <c r="EZD20" s="46"/>
      <c r="EZE20" s="46"/>
      <c r="EZF20" s="46"/>
      <c r="EZG20" s="46"/>
      <c r="EZH20" s="46"/>
      <c r="EZI20" s="46"/>
      <c r="EZJ20" s="46"/>
      <c r="EZK20" s="46"/>
      <c r="EZL20" s="46"/>
      <c r="EZM20" s="46"/>
      <c r="EZN20" s="46"/>
      <c r="EZO20" s="46"/>
      <c r="EZP20" s="46"/>
      <c r="EZQ20" s="46"/>
      <c r="EZR20" s="46"/>
      <c r="EZS20" s="46"/>
      <c r="EZT20" s="46"/>
      <c r="EZU20" s="46"/>
      <c r="EZV20" s="46"/>
      <c r="EZW20" s="46"/>
      <c r="EZX20" s="46"/>
      <c r="EZY20" s="46"/>
      <c r="EZZ20" s="46"/>
      <c r="FAA20" s="46"/>
      <c r="FAB20" s="46"/>
      <c r="FAC20" s="46"/>
      <c r="FAD20" s="46"/>
      <c r="FAE20" s="46"/>
      <c r="FAF20" s="46"/>
      <c r="FAG20" s="46"/>
      <c r="FAH20" s="46"/>
      <c r="FAI20" s="46"/>
      <c r="FAJ20" s="46"/>
      <c r="FAK20" s="46"/>
      <c r="FAL20" s="46"/>
      <c r="FAM20" s="46"/>
      <c r="FAN20" s="46"/>
      <c r="FAO20" s="46"/>
      <c r="FAP20" s="46"/>
      <c r="FAQ20" s="46"/>
      <c r="FAR20" s="46"/>
      <c r="FAS20" s="46"/>
      <c r="FAT20" s="46"/>
      <c r="FAU20" s="46"/>
      <c r="FAV20" s="46"/>
      <c r="FAW20" s="46"/>
      <c r="FAX20" s="46"/>
      <c r="FAY20" s="46"/>
      <c r="FAZ20" s="46"/>
      <c r="FBA20" s="46"/>
      <c r="FBB20" s="46"/>
      <c r="FBC20" s="46"/>
      <c r="FBD20" s="46"/>
      <c r="FBE20" s="46"/>
      <c r="FBF20" s="46"/>
      <c r="FBG20" s="46"/>
      <c r="FBH20" s="46"/>
      <c r="FBI20" s="46"/>
      <c r="FBJ20" s="46"/>
      <c r="FBK20" s="46"/>
      <c r="FBL20" s="46"/>
      <c r="FBM20" s="46"/>
      <c r="FBN20" s="46"/>
      <c r="FBO20" s="46"/>
      <c r="FBP20" s="46"/>
      <c r="FBQ20" s="46"/>
      <c r="FBR20" s="46"/>
      <c r="FBS20" s="46"/>
      <c r="FBT20" s="46"/>
      <c r="FBU20" s="46"/>
      <c r="FBV20" s="46"/>
      <c r="FBW20" s="46"/>
      <c r="FBX20" s="46"/>
      <c r="FBY20" s="46"/>
      <c r="FBZ20" s="46"/>
      <c r="FCA20" s="46"/>
      <c r="FCB20" s="46"/>
      <c r="FCC20" s="46"/>
      <c r="FCD20" s="46"/>
      <c r="FCE20" s="46"/>
      <c r="FCF20" s="46"/>
      <c r="FCG20" s="46"/>
      <c r="FCH20" s="46"/>
      <c r="FCI20" s="46"/>
      <c r="FCJ20" s="46"/>
      <c r="FCK20" s="46"/>
      <c r="FCL20" s="46"/>
      <c r="FCM20" s="46"/>
      <c r="FCN20" s="46"/>
      <c r="FCO20" s="46"/>
      <c r="FCP20" s="46"/>
      <c r="FCQ20" s="46"/>
      <c r="FCR20" s="46"/>
      <c r="FCS20" s="46"/>
      <c r="FCT20" s="46"/>
      <c r="FCU20" s="46"/>
      <c r="FCV20" s="46"/>
      <c r="FCW20" s="46"/>
      <c r="FCX20" s="46"/>
      <c r="FCY20" s="46"/>
      <c r="FCZ20" s="46"/>
      <c r="FDA20" s="46"/>
      <c r="FDB20" s="46"/>
      <c r="FDC20" s="46"/>
      <c r="FDD20" s="46"/>
      <c r="FDE20" s="46"/>
      <c r="FDF20" s="46"/>
      <c r="FDG20" s="46"/>
      <c r="FDH20" s="46"/>
      <c r="FDI20" s="46"/>
      <c r="FDJ20" s="46"/>
      <c r="FDK20" s="46"/>
      <c r="FDL20" s="46"/>
      <c r="FDM20" s="46"/>
      <c r="FDN20" s="46"/>
      <c r="FDO20" s="46"/>
      <c r="FDP20" s="46"/>
      <c r="FDQ20" s="46"/>
      <c r="FDR20" s="46"/>
      <c r="FDS20" s="46"/>
      <c r="FDT20" s="46"/>
      <c r="FDU20" s="46"/>
      <c r="FDV20" s="46"/>
      <c r="FDW20" s="46"/>
      <c r="FDX20" s="46"/>
      <c r="FDY20" s="46"/>
      <c r="FDZ20" s="46"/>
      <c r="FEA20" s="46"/>
      <c r="FEB20" s="46"/>
      <c r="FEC20" s="46"/>
      <c r="FED20" s="46"/>
      <c r="FEE20" s="46"/>
      <c r="FEF20" s="46"/>
      <c r="FEG20" s="46"/>
      <c r="FEH20" s="46"/>
      <c r="FEI20" s="46"/>
      <c r="FEJ20" s="46"/>
      <c r="FEK20" s="46"/>
      <c r="FEL20" s="46"/>
      <c r="FEM20" s="46"/>
      <c r="FEN20" s="46"/>
      <c r="FEO20" s="46"/>
      <c r="FEP20" s="46"/>
      <c r="FEQ20" s="46"/>
      <c r="FER20" s="46"/>
      <c r="FES20" s="46"/>
      <c r="FET20" s="46"/>
      <c r="FEU20" s="46"/>
      <c r="FEV20" s="46"/>
      <c r="FEW20" s="46"/>
      <c r="FEX20" s="46"/>
      <c r="FEY20" s="46"/>
      <c r="FEZ20" s="46"/>
      <c r="FFA20" s="46"/>
      <c r="FFB20" s="46"/>
      <c r="FFC20" s="46"/>
      <c r="FFD20" s="46"/>
      <c r="FFE20" s="46"/>
      <c r="FFF20" s="46"/>
      <c r="FFG20" s="46"/>
      <c r="FFH20" s="46"/>
      <c r="FFI20" s="46"/>
      <c r="FFJ20" s="46"/>
      <c r="FFK20" s="46"/>
      <c r="FFL20" s="46"/>
      <c r="FFM20" s="46"/>
      <c r="FFN20" s="46"/>
      <c r="FFO20" s="46"/>
      <c r="FFP20" s="46"/>
      <c r="FFQ20" s="46"/>
      <c r="FFR20" s="46"/>
      <c r="FFS20" s="46"/>
      <c r="FFT20" s="46"/>
      <c r="FFU20" s="46"/>
      <c r="FFV20" s="46"/>
      <c r="FFW20" s="46"/>
      <c r="FFX20" s="46"/>
      <c r="FFY20" s="46"/>
      <c r="FFZ20" s="46"/>
      <c r="FGA20" s="46"/>
      <c r="FGB20" s="46"/>
      <c r="FGC20" s="46"/>
      <c r="FGD20" s="46"/>
      <c r="FGE20" s="46"/>
      <c r="FGF20" s="46"/>
      <c r="FGG20" s="46"/>
      <c r="FGH20" s="46"/>
      <c r="FGI20" s="46"/>
      <c r="FGJ20" s="46"/>
      <c r="FGK20" s="46"/>
      <c r="FGL20" s="46"/>
      <c r="FGM20" s="46"/>
      <c r="FGN20" s="46"/>
      <c r="FGO20" s="46"/>
      <c r="FGP20" s="46"/>
      <c r="FGQ20" s="46"/>
      <c r="FGR20" s="46"/>
      <c r="FGS20" s="46"/>
      <c r="FGT20" s="46"/>
      <c r="FGU20" s="46"/>
      <c r="FGV20" s="46"/>
      <c r="FGW20" s="46"/>
      <c r="FGX20" s="46"/>
      <c r="FGY20" s="46"/>
      <c r="FGZ20" s="46"/>
      <c r="FHA20" s="46"/>
      <c r="FHB20" s="46"/>
      <c r="FHC20" s="46"/>
      <c r="FHD20" s="46"/>
      <c r="FHE20" s="46"/>
      <c r="FHF20" s="46"/>
      <c r="FHG20" s="46"/>
      <c r="FHH20" s="46"/>
      <c r="FHI20" s="46"/>
      <c r="FHJ20" s="46"/>
      <c r="FHK20" s="46"/>
      <c r="FHL20" s="46"/>
      <c r="FHM20" s="46"/>
      <c r="FHN20" s="46"/>
      <c r="FHO20" s="46"/>
      <c r="FHP20" s="46"/>
      <c r="FHQ20" s="46"/>
      <c r="FHR20" s="46"/>
      <c r="FHS20" s="46"/>
      <c r="FHT20" s="46"/>
      <c r="FHU20" s="46"/>
      <c r="FHV20" s="46"/>
      <c r="FHW20" s="46"/>
      <c r="FHX20" s="46"/>
      <c r="FHY20" s="46"/>
      <c r="FHZ20" s="46"/>
      <c r="FIA20" s="46"/>
      <c r="FIB20" s="46"/>
      <c r="FIC20" s="46"/>
      <c r="FID20" s="46"/>
      <c r="FIE20" s="46"/>
      <c r="FIF20" s="46"/>
      <c r="FIG20" s="46"/>
      <c r="FIH20" s="46"/>
      <c r="FII20" s="46"/>
      <c r="FIJ20" s="46"/>
      <c r="FIK20" s="46"/>
      <c r="FIL20" s="46"/>
      <c r="FIM20" s="46"/>
      <c r="FIN20" s="46"/>
      <c r="FIO20" s="46"/>
      <c r="FIP20" s="46"/>
      <c r="FIQ20" s="46"/>
      <c r="FIR20" s="46"/>
      <c r="FIS20" s="46"/>
      <c r="FIT20" s="46"/>
      <c r="FIU20" s="46"/>
      <c r="FIV20" s="46"/>
      <c r="FIW20" s="46"/>
      <c r="FIX20" s="46"/>
      <c r="FIY20" s="46"/>
      <c r="FIZ20" s="46"/>
      <c r="FJA20" s="46"/>
      <c r="FJB20" s="46"/>
      <c r="FJC20" s="46"/>
      <c r="FJD20" s="46"/>
      <c r="FJE20" s="46"/>
      <c r="FJF20" s="46"/>
      <c r="FJG20" s="46"/>
      <c r="FJH20" s="46"/>
      <c r="FJI20" s="46"/>
      <c r="FJJ20" s="46"/>
      <c r="FJK20" s="46"/>
      <c r="FJL20" s="46"/>
      <c r="FJM20" s="46"/>
      <c r="FJN20" s="46"/>
      <c r="FJO20" s="46"/>
      <c r="FJP20" s="46"/>
      <c r="FJQ20" s="46"/>
      <c r="FJR20" s="46"/>
      <c r="FJS20" s="46"/>
      <c r="FJT20" s="46"/>
      <c r="FJU20" s="46"/>
      <c r="FJV20" s="46"/>
      <c r="FJW20" s="46"/>
      <c r="FJX20" s="46"/>
      <c r="FJY20" s="46"/>
      <c r="FJZ20" s="46"/>
      <c r="FKA20" s="46"/>
      <c r="FKB20" s="46"/>
      <c r="FKC20" s="46"/>
      <c r="FKD20" s="46"/>
      <c r="FKE20" s="46"/>
      <c r="FKF20" s="46"/>
      <c r="FKG20" s="46"/>
      <c r="FKH20" s="46"/>
      <c r="FKI20" s="46"/>
      <c r="FKJ20" s="46"/>
      <c r="FKK20" s="46"/>
      <c r="FKL20" s="46"/>
      <c r="FKM20" s="46"/>
      <c r="FKN20" s="46"/>
      <c r="FKO20" s="46"/>
      <c r="FKP20" s="46"/>
      <c r="FKQ20" s="46"/>
      <c r="FKR20" s="46"/>
      <c r="FKS20" s="46"/>
      <c r="FKT20" s="46"/>
      <c r="FKU20" s="46"/>
      <c r="FKV20" s="46"/>
      <c r="FKW20" s="46"/>
      <c r="FKX20" s="46"/>
      <c r="FKY20" s="46"/>
      <c r="FKZ20" s="46"/>
      <c r="FLA20" s="46"/>
      <c r="FLB20" s="46"/>
      <c r="FLC20" s="46"/>
      <c r="FLD20" s="46"/>
      <c r="FLE20" s="46"/>
      <c r="FLF20" s="46"/>
      <c r="FLG20" s="46"/>
      <c r="FLH20" s="46"/>
      <c r="FLI20" s="46"/>
      <c r="FLJ20" s="46"/>
      <c r="FLK20" s="46"/>
      <c r="FLL20" s="46"/>
      <c r="FLM20" s="46"/>
      <c r="FLN20" s="46"/>
      <c r="FLO20" s="46"/>
      <c r="FLP20" s="46"/>
      <c r="FLQ20" s="46"/>
      <c r="FLR20" s="46"/>
      <c r="FLS20" s="46"/>
      <c r="FLT20" s="46"/>
      <c r="FLU20" s="46"/>
      <c r="FLV20" s="46"/>
      <c r="FLW20" s="46"/>
      <c r="FLX20" s="46"/>
      <c r="FLY20" s="46"/>
      <c r="FLZ20" s="46"/>
      <c r="FMA20" s="46"/>
      <c r="FMB20" s="46"/>
      <c r="FMC20" s="46"/>
      <c r="FMD20" s="46"/>
      <c r="FME20" s="46"/>
      <c r="FMF20" s="46"/>
      <c r="FMG20" s="46"/>
      <c r="FMH20" s="46"/>
      <c r="FMI20" s="46"/>
      <c r="FMJ20" s="46"/>
      <c r="FMK20" s="46"/>
      <c r="FML20" s="46"/>
      <c r="FMM20" s="46"/>
      <c r="FMN20" s="46"/>
      <c r="FMO20" s="46"/>
      <c r="FMP20" s="46"/>
      <c r="FMQ20" s="46"/>
      <c r="FMR20" s="46"/>
      <c r="FMS20" s="46"/>
      <c r="FMT20" s="46"/>
      <c r="FMU20" s="46"/>
      <c r="FMV20" s="46"/>
      <c r="FMW20" s="46"/>
      <c r="FMX20" s="46"/>
      <c r="FMY20" s="46"/>
      <c r="FMZ20" s="46"/>
      <c r="FNA20" s="46"/>
      <c r="FNB20" s="46"/>
      <c r="FNC20" s="46"/>
      <c r="FND20" s="46"/>
      <c r="FNE20" s="46"/>
      <c r="FNF20" s="46"/>
      <c r="FNG20" s="46"/>
      <c r="FNH20" s="46"/>
      <c r="FNI20" s="46"/>
      <c r="FNJ20" s="46"/>
      <c r="FNK20" s="46"/>
      <c r="FNL20" s="46"/>
      <c r="FNM20" s="46"/>
      <c r="FNN20" s="46"/>
      <c r="FNO20" s="46"/>
      <c r="FNP20" s="46"/>
      <c r="FNQ20" s="46"/>
      <c r="FNR20" s="46"/>
      <c r="FNS20" s="46"/>
      <c r="FNT20" s="46"/>
      <c r="FNU20" s="46"/>
      <c r="FNV20" s="46"/>
      <c r="FNW20" s="46"/>
      <c r="FNX20" s="46"/>
      <c r="FNY20" s="46"/>
      <c r="FNZ20" s="46"/>
      <c r="FOA20" s="46"/>
      <c r="FOB20" s="46"/>
      <c r="FOC20" s="46"/>
      <c r="FOD20" s="46"/>
      <c r="FOE20" s="46"/>
      <c r="FOF20" s="46"/>
      <c r="FOG20" s="46"/>
      <c r="FOH20" s="46"/>
      <c r="FOI20" s="46"/>
      <c r="FOJ20" s="46"/>
      <c r="FOK20" s="46"/>
      <c r="FOL20" s="46"/>
      <c r="FOM20" s="46"/>
      <c r="FON20" s="46"/>
      <c r="FOO20" s="46"/>
      <c r="FOP20" s="46"/>
      <c r="FOQ20" s="46"/>
      <c r="FOR20" s="46"/>
      <c r="FOS20" s="46"/>
      <c r="FOT20" s="46"/>
      <c r="FOU20" s="46"/>
      <c r="FOV20" s="46"/>
      <c r="FOW20" s="46"/>
      <c r="FOX20" s="46"/>
      <c r="FOY20" s="46"/>
      <c r="FOZ20" s="46"/>
      <c r="FPA20" s="46"/>
      <c r="FPB20" s="46"/>
      <c r="FPC20" s="46"/>
      <c r="FPD20" s="46"/>
      <c r="FPE20" s="46"/>
      <c r="FPF20" s="46"/>
      <c r="FPG20" s="46"/>
      <c r="FPH20" s="46"/>
      <c r="FPI20" s="46"/>
      <c r="FPJ20" s="46"/>
      <c r="FPK20" s="46"/>
      <c r="FPL20" s="46"/>
      <c r="FPM20" s="46"/>
      <c r="FPN20" s="46"/>
      <c r="FPO20" s="46"/>
      <c r="FPP20" s="46"/>
      <c r="FPQ20" s="46"/>
      <c r="FPR20" s="46"/>
      <c r="FPS20" s="46"/>
      <c r="FPT20" s="46"/>
      <c r="FPU20" s="46"/>
      <c r="FPV20" s="46"/>
      <c r="FPW20" s="46"/>
      <c r="FPX20" s="46"/>
      <c r="FPY20" s="46"/>
      <c r="FPZ20" s="46"/>
      <c r="FQA20" s="46"/>
      <c r="FQB20" s="46"/>
      <c r="FQC20" s="46"/>
      <c r="FQD20" s="46"/>
      <c r="FQE20" s="46"/>
      <c r="FQF20" s="46"/>
      <c r="FQG20" s="46"/>
      <c r="FQH20" s="46"/>
      <c r="FQI20" s="46"/>
      <c r="FQJ20" s="46"/>
      <c r="FQK20" s="46"/>
      <c r="FQL20" s="46"/>
      <c r="FQM20" s="46"/>
      <c r="FQN20" s="46"/>
      <c r="FQO20" s="46"/>
      <c r="FQP20" s="46"/>
      <c r="FQQ20" s="46"/>
      <c r="FQR20" s="46"/>
      <c r="FQS20" s="46"/>
      <c r="FQT20" s="46"/>
      <c r="FQU20" s="46"/>
      <c r="FQV20" s="46"/>
      <c r="FQW20" s="46"/>
      <c r="FQX20" s="46"/>
      <c r="FQY20" s="46"/>
      <c r="FQZ20" s="46"/>
      <c r="FRA20" s="46"/>
      <c r="FRB20" s="46"/>
      <c r="FRC20" s="46"/>
      <c r="FRD20" s="46"/>
      <c r="FRE20" s="46"/>
      <c r="FRF20" s="46"/>
      <c r="FRG20" s="46"/>
      <c r="FRH20" s="46"/>
      <c r="FRI20" s="46"/>
      <c r="FRJ20" s="46"/>
      <c r="FRK20" s="46"/>
      <c r="FRL20" s="46"/>
      <c r="FRM20" s="46"/>
      <c r="FRN20" s="46"/>
      <c r="FRO20" s="46"/>
      <c r="FRP20" s="46"/>
      <c r="FRQ20" s="46"/>
      <c r="FRR20" s="46"/>
      <c r="FRS20" s="46"/>
      <c r="FRT20" s="46"/>
      <c r="FRU20" s="46"/>
      <c r="FRV20" s="46"/>
      <c r="FRW20" s="46"/>
      <c r="FRX20" s="46"/>
      <c r="FRY20" s="46"/>
      <c r="FRZ20" s="46"/>
      <c r="FSA20" s="46"/>
      <c r="FSB20" s="46"/>
      <c r="FSC20" s="46"/>
      <c r="FSD20" s="46"/>
      <c r="FSE20" s="46"/>
      <c r="FSF20" s="46"/>
      <c r="FSG20" s="46"/>
      <c r="FSH20" s="46"/>
      <c r="FSI20" s="46"/>
      <c r="FSJ20" s="46"/>
      <c r="FSK20" s="46"/>
      <c r="FSL20" s="46"/>
      <c r="FSM20" s="46"/>
      <c r="FSN20" s="46"/>
      <c r="FSO20" s="46"/>
      <c r="FSP20" s="46"/>
      <c r="FSQ20" s="46"/>
      <c r="FSR20" s="46"/>
      <c r="FSS20" s="46"/>
      <c r="FST20" s="46"/>
      <c r="FSU20" s="46"/>
      <c r="FSV20" s="46"/>
      <c r="FSW20" s="46"/>
      <c r="FSX20" s="46"/>
      <c r="FSY20" s="46"/>
      <c r="FSZ20" s="46"/>
      <c r="FTA20" s="46"/>
      <c r="FTB20" s="46"/>
      <c r="FTC20" s="46"/>
      <c r="FTD20" s="46"/>
      <c r="FTE20" s="46"/>
      <c r="FTF20" s="46"/>
      <c r="FTG20" s="46"/>
      <c r="FTH20" s="46"/>
      <c r="FTI20" s="46"/>
      <c r="FTJ20" s="46"/>
      <c r="FTK20" s="46"/>
      <c r="FTL20" s="46"/>
      <c r="FTM20" s="46"/>
      <c r="FTN20" s="46"/>
      <c r="FTO20" s="46"/>
      <c r="FTP20" s="46"/>
      <c r="FTQ20" s="46"/>
      <c r="FTR20" s="46"/>
      <c r="FTS20" s="46"/>
      <c r="FTT20" s="46"/>
      <c r="FTU20" s="46"/>
      <c r="FTV20" s="46"/>
      <c r="FTW20" s="46"/>
      <c r="FTX20" s="46"/>
      <c r="FTY20" s="46"/>
      <c r="FTZ20" s="46"/>
      <c r="FUA20" s="46"/>
      <c r="FUB20" s="46"/>
      <c r="FUC20" s="46"/>
      <c r="FUD20" s="46"/>
      <c r="FUE20" s="46"/>
      <c r="FUF20" s="46"/>
      <c r="FUG20" s="46"/>
      <c r="FUH20" s="46"/>
      <c r="FUI20" s="46"/>
      <c r="FUJ20" s="46"/>
      <c r="FUK20" s="46"/>
      <c r="FUL20" s="46"/>
      <c r="FUM20" s="46"/>
      <c r="FUN20" s="46"/>
      <c r="FUO20" s="46"/>
      <c r="FUP20" s="46"/>
      <c r="FUQ20" s="46"/>
      <c r="FUR20" s="46"/>
      <c r="FUS20" s="46"/>
      <c r="FUT20" s="46"/>
      <c r="FUU20" s="46"/>
      <c r="FUV20" s="46"/>
      <c r="FUW20" s="46"/>
      <c r="FUX20" s="46"/>
      <c r="FUY20" s="46"/>
      <c r="FUZ20" s="46"/>
      <c r="FVA20" s="46"/>
      <c r="FVB20" s="46"/>
      <c r="FVC20" s="46"/>
      <c r="FVD20" s="46"/>
      <c r="FVE20" s="46"/>
      <c r="FVF20" s="46"/>
      <c r="FVG20" s="46"/>
      <c r="FVH20" s="46"/>
      <c r="FVI20" s="46"/>
      <c r="FVJ20" s="46"/>
      <c r="FVK20" s="46"/>
      <c r="FVL20" s="46"/>
      <c r="FVM20" s="46"/>
      <c r="FVN20" s="46"/>
      <c r="FVO20" s="46"/>
      <c r="FVP20" s="46"/>
      <c r="FVQ20" s="46"/>
      <c r="FVR20" s="46"/>
      <c r="FVS20" s="46"/>
      <c r="FVT20" s="46"/>
      <c r="FVU20" s="46"/>
      <c r="FVV20" s="46"/>
      <c r="FVW20" s="46"/>
      <c r="FVX20" s="46"/>
      <c r="FVY20" s="46"/>
      <c r="FVZ20" s="46"/>
      <c r="FWA20" s="46"/>
      <c r="FWB20" s="46"/>
      <c r="FWC20" s="46"/>
      <c r="FWD20" s="46"/>
      <c r="FWE20" s="46"/>
      <c r="FWF20" s="46"/>
      <c r="FWG20" s="46"/>
      <c r="FWH20" s="46"/>
      <c r="FWI20" s="46"/>
      <c r="FWJ20" s="46"/>
      <c r="FWK20" s="46"/>
      <c r="FWL20" s="46"/>
      <c r="FWM20" s="46"/>
      <c r="FWN20" s="46"/>
      <c r="FWO20" s="46"/>
      <c r="FWP20" s="46"/>
      <c r="FWQ20" s="46"/>
      <c r="FWR20" s="46"/>
      <c r="FWS20" s="46"/>
      <c r="FWT20" s="46"/>
      <c r="FWU20" s="46"/>
      <c r="FWV20" s="46"/>
      <c r="FWW20" s="46"/>
      <c r="FWX20" s="46"/>
      <c r="FWY20" s="46"/>
      <c r="FWZ20" s="46"/>
      <c r="FXA20" s="46"/>
      <c r="FXB20" s="46"/>
      <c r="FXC20" s="46"/>
      <c r="FXD20" s="46"/>
      <c r="FXE20" s="46"/>
      <c r="FXF20" s="46"/>
      <c r="FXG20" s="46"/>
      <c r="FXH20" s="46"/>
      <c r="FXI20" s="46"/>
      <c r="FXJ20" s="46"/>
      <c r="FXK20" s="46"/>
      <c r="FXL20" s="46"/>
      <c r="FXM20" s="46"/>
      <c r="FXN20" s="46"/>
      <c r="FXO20" s="46"/>
      <c r="FXP20" s="46"/>
      <c r="FXQ20" s="46"/>
      <c r="FXR20" s="46"/>
      <c r="FXS20" s="46"/>
      <c r="FXT20" s="46"/>
      <c r="FXU20" s="46"/>
      <c r="FXV20" s="46"/>
      <c r="FXW20" s="46"/>
      <c r="FXX20" s="46"/>
      <c r="FXY20" s="46"/>
      <c r="FXZ20" s="46"/>
      <c r="FYA20" s="46"/>
      <c r="FYB20" s="46"/>
      <c r="FYC20" s="46"/>
      <c r="FYD20" s="46"/>
      <c r="FYE20" s="46"/>
      <c r="FYF20" s="46"/>
      <c r="FYG20" s="46"/>
      <c r="FYH20" s="46"/>
      <c r="FYI20" s="46"/>
      <c r="FYJ20" s="46"/>
      <c r="FYK20" s="46"/>
      <c r="FYL20" s="46"/>
      <c r="FYM20" s="46"/>
      <c r="FYN20" s="46"/>
      <c r="FYO20" s="46"/>
      <c r="FYP20" s="46"/>
      <c r="FYQ20" s="46"/>
      <c r="FYR20" s="46"/>
      <c r="FYS20" s="46"/>
      <c r="FYT20" s="46"/>
      <c r="FYU20" s="46"/>
      <c r="FYV20" s="46"/>
      <c r="FYW20" s="46"/>
      <c r="FYX20" s="46"/>
      <c r="FYY20" s="46"/>
      <c r="FYZ20" s="46"/>
      <c r="FZA20" s="46"/>
      <c r="FZB20" s="46"/>
      <c r="FZC20" s="46"/>
      <c r="FZD20" s="46"/>
      <c r="FZE20" s="46"/>
      <c r="FZF20" s="46"/>
      <c r="FZG20" s="46"/>
      <c r="FZH20" s="46"/>
      <c r="FZI20" s="46"/>
      <c r="FZJ20" s="46"/>
      <c r="FZK20" s="46"/>
      <c r="FZL20" s="46"/>
      <c r="FZM20" s="46"/>
      <c r="FZN20" s="46"/>
      <c r="FZO20" s="46"/>
      <c r="FZP20" s="46"/>
      <c r="FZQ20" s="46"/>
      <c r="FZR20" s="46"/>
      <c r="FZS20" s="46"/>
      <c r="FZT20" s="46"/>
      <c r="FZU20" s="46"/>
      <c r="FZV20" s="46"/>
      <c r="FZW20" s="46"/>
      <c r="FZX20" s="46"/>
      <c r="FZY20" s="46"/>
      <c r="FZZ20" s="46"/>
      <c r="GAA20" s="46"/>
      <c r="GAB20" s="46"/>
      <c r="GAC20" s="46"/>
      <c r="GAD20" s="46"/>
      <c r="GAE20" s="46"/>
      <c r="GAF20" s="46"/>
      <c r="GAG20" s="46"/>
      <c r="GAH20" s="46"/>
      <c r="GAI20" s="46"/>
      <c r="GAJ20" s="46"/>
      <c r="GAK20" s="46"/>
      <c r="GAL20" s="46"/>
      <c r="GAM20" s="46"/>
      <c r="GAN20" s="46"/>
      <c r="GAO20" s="46"/>
      <c r="GAP20" s="46"/>
      <c r="GAQ20" s="46"/>
      <c r="GAR20" s="46"/>
      <c r="GAS20" s="46"/>
      <c r="GAT20" s="46"/>
      <c r="GAU20" s="46"/>
      <c r="GAV20" s="46"/>
      <c r="GAW20" s="46"/>
      <c r="GAX20" s="46"/>
      <c r="GAY20" s="46"/>
      <c r="GAZ20" s="46"/>
      <c r="GBA20" s="46"/>
      <c r="GBB20" s="46"/>
      <c r="GBC20" s="46"/>
      <c r="GBD20" s="46"/>
      <c r="GBE20" s="46"/>
      <c r="GBF20" s="46"/>
      <c r="GBG20" s="46"/>
      <c r="GBH20" s="46"/>
      <c r="GBI20" s="46"/>
      <c r="GBJ20" s="46"/>
      <c r="GBK20" s="46"/>
      <c r="GBL20" s="46"/>
      <c r="GBM20" s="46"/>
      <c r="GBN20" s="46"/>
      <c r="GBO20" s="46"/>
      <c r="GBP20" s="46"/>
      <c r="GBQ20" s="46"/>
      <c r="GBR20" s="46"/>
      <c r="GBS20" s="46"/>
      <c r="GBT20" s="46"/>
      <c r="GBU20" s="46"/>
      <c r="GBV20" s="46"/>
      <c r="GBW20" s="46"/>
      <c r="GBX20" s="46"/>
      <c r="GBY20" s="46"/>
      <c r="GBZ20" s="46"/>
      <c r="GCA20" s="46"/>
      <c r="GCB20" s="46"/>
      <c r="GCC20" s="46"/>
      <c r="GCD20" s="46"/>
      <c r="GCE20" s="46"/>
      <c r="GCF20" s="46"/>
      <c r="GCG20" s="46"/>
      <c r="GCH20" s="46"/>
      <c r="GCI20" s="46"/>
      <c r="GCJ20" s="46"/>
      <c r="GCK20" s="46"/>
      <c r="GCL20" s="46"/>
      <c r="GCM20" s="46"/>
      <c r="GCN20" s="46"/>
      <c r="GCO20" s="46"/>
      <c r="GCP20" s="46"/>
      <c r="GCQ20" s="46"/>
      <c r="GCR20" s="46"/>
      <c r="GCS20" s="46"/>
      <c r="GCT20" s="46"/>
      <c r="GCU20" s="46"/>
      <c r="GCV20" s="46"/>
      <c r="GCW20" s="46"/>
      <c r="GCX20" s="46"/>
      <c r="GCY20" s="46"/>
      <c r="GCZ20" s="46"/>
      <c r="GDA20" s="46"/>
      <c r="GDB20" s="46"/>
      <c r="GDC20" s="46"/>
      <c r="GDD20" s="46"/>
      <c r="GDE20" s="46"/>
      <c r="GDF20" s="46"/>
      <c r="GDG20" s="46"/>
      <c r="GDH20" s="46"/>
      <c r="GDI20" s="46"/>
      <c r="GDJ20" s="46"/>
      <c r="GDK20" s="46"/>
      <c r="GDL20" s="46"/>
      <c r="GDM20" s="46"/>
      <c r="GDN20" s="46"/>
      <c r="GDO20" s="46"/>
      <c r="GDP20" s="46"/>
      <c r="GDQ20" s="46"/>
      <c r="GDR20" s="46"/>
      <c r="GDS20" s="46"/>
      <c r="GDT20" s="46"/>
      <c r="GDU20" s="46"/>
      <c r="GDV20" s="46"/>
      <c r="GDW20" s="46"/>
      <c r="GDX20" s="46"/>
      <c r="GDY20" s="46"/>
      <c r="GDZ20" s="46"/>
      <c r="GEA20" s="46"/>
      <c r="GEB20" s="46"/>
      <c r="GEC20" s="46"/>
      <c r="GED20" s="46"/>
      <c r="GEE20" s="46"/>
      <c r="GEF20" s="46"/>
      <c r="GEG20" s="46"/>
      <c r="GEH20" s="46"/>
      <c r="GEI20" s="46"/>
      <c r="GEJ20" s="46"/>
      <c r="GEK20" s="46"/>
      <c r="GEL20" s="46"/>
      <c r="GEM20" s="46"/>
      <c r="GEN20" s="46"/>
      <c r="GEO20" s="46"/>
      <c r="GEP20" s="46"/>
      <c r="GEQ20" s="46"/>
      <c r="GER20" s="46"/>
      <c r="GES20" s="46"/>
      <c r="GET20" s="46"/>
      <c r="GEU20" s="46"/>
      <c r="GEV20" s="46"/>
      <c r="GEW20" s="46"/>
      <c r="GEX20" s="46"/>
      <c r="GEY20" s="46"/>
      <c r="GEZ20" s="46"/>
      <c r="GFA20" s="46"/>
      <c r="GFB20" s="46"/>
      <c r="GFC20" s="46"/>
      <c r="GFD20" s="46"/>
      <c r="GFE20" s="46"/>
      <c r="GFF20" s="46"/>
      <c r="GFG20" s="46"/>
      <c r="GFH20" s="46"/>
      <c r="GFI20" s="46"/>
      <c r="GFJ20" s="46"/>
      <c r="GFK20" s="46"/>
      <c r="GFL20" s="46"/>
      <c r="GFM20" s="46"/>
      <c r="GFN20" s="46"/>
      <c r="GFO20" s="46"/>
      <c r="GFP20" s="46"/>
      <c r="GFQ20" s="46"/>
      <c r="GFR20" s="46"/>
      <c r="GFS20" s="46"/>
      <c r="GFT20" s="46"/>
      <c r="GFU20" s="46"/>
      <c r="GFV20" s="46"/>
      <c r="GFW20" s="46"/>
      <c r="GFX20" s="46"/>
      <c r="GFY20" s="46"/>
      <c r="GFZ20" s="46"/>
      <c r="GGA20" s="46"/>
      <c r="GGB20" s="46"/>
      <c r="GGC20" s="46"/>
      <c r="GGD20" s="46"/>
      <c r="GGE20" s="46"/>
      <c r="GGF20" s="46"/>
      <c r="GGG20" s="46"/>
      <c r="GGH20" s="46"/>
      <c r="GGI20" s="46"/>
      <c r="GGJ20" s="46"/>
      <c r="GGK20" s="46"/>
      <c r="GGL20" s="46"/>
      <c r="GGM20" s="46"/>
      <c r="GGN20" s="46"/>
      <c r="GGO20" s="46"/>
      <c r="GGP20" s="46"/>
      <c r="GGQ20" s="46"/>
      <c r="GGR20" s="46"/>
      <c r="GGS20" s="46"/>
      <c r="GGT20" s="46"/>
      <c r="GGU20" s="46"/>
      <c r="GGV20" s="46"/>
      <c r="GGW20" s="46"/>
      <c r="GGX20" s="46"/>
      <c r="GGY20" s="46"/>
      <c r="GGZ20" s="46"/>
      <c r="GHA20" s="46"/>
      <c r="GHB20" s="46"/>
      <c r="GHC20" s="46"/>
      <c r="GHD20" s="46"/>
      <c r="GHE20" s="46"/>
      <c r="GHF20" s="46"/>
      <c r="GHG20" s="46"/>
      <c r="GHH20" s="46"/>
      <c r="GHI20" s="46"/>
      <c r="GHJ20" s="46"/>
      <c r="GHK20" s="46"/>
      <c r="GHL20" s="46"/>
      <c r="GHM20" s="46"/>
      <c r="GHN20" s="46"/>
      <c r="GHO20" s="46"/>
      <c r="GHP20" s="46"/>
      <c r="GHQ20" s="46"/>
      <c r="GHR20" s="46"/>
      <c r="GHS20" s="46"/>
      <c r="GHT20" s="46"/>
      <c r="GHU20" s="46"/>
      <c r="GHV20" s="46"/>
      <c r="GHW20" s="46"/>
      <c r="GHX20" s="46"/>
      <c r="GHY20" s="46"/>
      <c r="GHZ20" s="46"/>
      <c r="GIA20" s="46"/>
      <c r="GIB20" s="46"/>
      <c r="GIC20" s="46"/>
      <c r="GID20" s="46"/>
      <c r="GIE20" s="46"/>
      <c r="GIF20" s="46"/>
      <c r="GIG20" s="46"/>
      <c r="GIH20" s="46"/>
      <c r="GII20" s="46"/>
      <c r="GIJ20" s="46"/>
      <c r="GIK20" s="46"/>
      <c r="GIL20" s="46"/>
      <c r="GIM20" s="46"/>
      <c r="GIN20" s="46"/>
      <c r="GIO20" s="46"/>
      <c r="GIP20" s="46"/>
      <c r="GIQ20" s="46"/>
      <c r="GIR20" s="46"/>
      <c r="GIS20" s="46"/>
      <c r="GIT20" s="46"/>
      <c r="GIU20" s="46"/>
      <c r="GIV20" s="46"/>
      <c r="GIW20" s="46"/>
      <c r="GIX20" s="46"/>
      <c r="GIY20" s="46"/>
      <c r="GIZ20" s="46"/>
      <c r="GJA20" s="46"/>
      <c r="GJB20" s="46"/>
      <c r="GJC20" s="46"/>
      <c r="GJD20" s="46"/>
      <c r="GJE20" s="46"/>
      <c r="GJF20" s="46"/>
      <c r="GJG20" s="46"/>
      <c r="GJH20" s="46"/>
      <c r="GJI20" s="46"/>
      <c r="GJJ20" s="46"/>
      <c r="GJK20" s="46"/>
      <c r="GJL20" s="46"/>
      <c r="GJM20" s="46"/>
      <c r="GJN20" s="46"/>
      <c r="GJO20" s="46"/>
      <c r="GJP20" s="46"/>
      <c r="GJQ20" s="46"/>
      <c r="GJR20" s="46"/>
      <c r="GJS20" s="46"/>
      <c r="GJT20" s="46"/>
      <c r="GJU20" s="46"/>
      <c r="GJV20" s="46"/>
      <c r="GJW20" s="46"/>
      <c r="GJX20" s="46"/>
      <c r="GJY20" s="46"/>
      <c r="GJZ20" s="46"/>
      <c r="GKA20" s="46"/>
      <c r="GKB20" s="46"/>
      <c r="GKC20" s="46"/>
      <c r="GKD20" s="46"/>
      <c r="GKE20" s="46"/>
      <c r="GKF20" s="46"/>
      <c r="GKG20" s="46"/>
      <c r="GKH20" s="46"/>
      <c r="GKI20" s="46"/>
      <c r="GKJ20" s="46"/>
      <c r="GKK20" s="46"/>
      <c r="GKL20" s="46"/>
      <c r="GKM20" s="46"/>
      <c r="GKN20" s="46"/>
      <c r="GKO20" s="46"/>
      <c r="GKP20" s="46"/>
      <c r="GKQ20" s="46"/>
      <c r="GKR20" s="46"/>
      <c r="GKS20" s="46"/>
      <c r="GKT20" s="46"/>
      <c r="GKU20" s="46"/>
      <c r="GKV20" s="46"/>
      <c r="GKW20" s="46"/>
      <c r="GKX20" s="46"/>
      <c r="GKY20" s="46"/>
      <c r="GKZ20" s="46"/>
      <c r="GLA20" s="46"/>
      <c r="GLB20" s="46"/>
      <c r="GLC20" s="46"/>
      <c r="GLD20" s="46"/>
      <c r="GLE20" s="46"/>
      <c r="GLF20" s="46"/>
      <c r="GLG20" s="46"/>
      <c r="GLH20" s="46"/>
      <c r="GLI20" s="46"/>
      <c r="GLJ20" s="46"/>
      <c r="GLK20" s="46"/>
      <c r="GLL20" s="46"/>
      <c r="GLM20" s="46"/>
      <c r="GLN20" s="46"/>
      <c r="GLO20" s="46"/>
      <c r="GLP20" s="46"/>
      <c r="GLQ20" s="46"/>
      <c r="GLR20" s="46"/>
      <c r="GLS20" s="46"/>
      <c r="GLT20" s="46"/>
      <c r="GLU20" s="46"/>
      <c r="GLV20" s="46"/>
      <c r="GLW20" s="46"/>
      <c r="GLX20" s="46"/>
      <c r="GLY20" s="46"/>
      <c r="GLZ20" s="46"/>
      <c r="GMA20" s="46"/>
      <c r="GMB20" s="46"/>
      <c r="GMC20" s="46"/>
      <c r="GMD20" s="46"/>
      <c r="GME20" s="46"/>
      <c r="GMF20" s="46"/>
      <c r="GMG20" s="46"/>
      <c r="GMH20" s="46"/>
      <c r="GMI20" s="46"/>
      <c r="GMJ20" s="46"/>
      <c r="GMK20" s="46"/>
      <c r="GML20" s="46"/>
      <c r="GMM20" s="46"/>
      <c r="GMN20" s="46"/>
      <c r="GMO20" s="46"/>
      <c r="GMP20" s="46"/>
      <c r="GMQ20" s="46"/>
      <c r="GMR20" s="46"/>
      <c r="GMS20" s="46"/>
      <c r="GMT20" s="46"/>
      <c r="GMU20" s="46"/>
      <c r="GMV20" s="46"/>
      <c r="GMW20" s="46"/>
      <c r="GMX20" s="46"/>
      <c r="GMY20" s="46"/>
      <c r="GMZ20" s="46"/>
      <c r="GNA20" s="46"/>
      <c r="GNB20" s="46"/>
      <c r="GNC20" s="46"/>
      <c r="GND20" s="46"/>
      <c r="GNE20" s="46"/>
      <c r="GNF20" s="46"/>
      <c r="GNG20" s="46"/>
      <c r="GNH20" s="46"/>
      <c r="GNI20" s="46"/>
      <c r="GNJ20" s="46"/>
      <c r="GNK20" s="46"/>
      <c r="GNL20" s="46"/>
      <c r="GNM20" s="46"/>
      <c r="GNN20" s="46"/>
      <c r="GNO20" s="46"/>
      <c r="GNP20" s="46"/>
      <c r="GNQ20" s="46"/>
      <c r="GNR20" s="46"/>
      <c r="GNS20" s="46"/>
      <c r="GNT20" s="46"/>
      <c r="GNU20" s="46"/>
      <c r="GNV20" s="46"/>
      <c r="GNW20" s="46"/>
      <c r="GNX20" s="46"/>
      <c r="GNY20" s="46"/>
      <c r="GNZ20" s="46"/>
      <c r="GOA20" s="46"/>
      <c r="GOB20" s="46"/>
      <c r="GOC20" s="46"/>
      <c r="GOD20" s="46"/>
      <c r="GOE20" s="46"/>
      <c r="GOF20" s="46"/>
      <c r="GOG20" s="46"/>
      <c r="GOH20" s="46"/>
      <c r="GOI20" s="46"/>
      <c r="GOJ20" s="46"/>
      <c r="GOK20" s="46"/>
      <c r="GOL20" s="46"/>
      <c r="GOM20" s="46"/>
      <c r="GON20" s="46"/>
      <c r="GOO20" s="46"/>
      <c r="GOP20" s="46"/>
      <c r="GOQ20" s="46"/>
      <c r="GOR20" s="46"/>
      <c r="GOS20" s="46"/>
      <c r="GOT20" s="46"/>
      <c r="GOU20" s="46"/>
      <c r="GOV20" s="46"/>
      <c r="GOW20" s="46"/>
      <c r="GOX20" s="46"/>
      <c r="GOY20" s="46"/>
      <c r="GOZ20" s="46"/>
      <c r="GPA20" s="46"/>
      <c r="GPB20" s="46"/>
      <c r="GPC20" s="46"/>
      <c r="GPD20" s="46"/>
      <c r="GPE20" s="46"/>
      <c r="GPF20" s="46"/>
      <c r="GPG20" s="46"/>
      <c r="GPH20" s="46"/>
      <c r="GPI20" s="46"/>
      <c r="GPJ20" s="46"/>
      <c r="GPK20" s="46"/>
      <c r="GPL20" s="46"/>
      <c r="GPM20" s="46"/>
      <c r="GPN20" s="46"/>
      <c r="GPO20" s="46"/>
      <c r="GPP20" s="46"/>
      <c r="GPQ20" s="46"/>
      <c r="GPR20" s="46"/>
      <c r="GPS20" s="46"/>
      <c r="GPT20" s="46"/>
      <c r="GPU20" s="46"/>
      <c r="GPV20" s="46"/>
      <c r="GPW20" s="46"/>
      <c r="GPX20" s="46"/>
      <c r="GPY20" s="46"/>
      <c r="GPZ20" s="46"/>
      <c r="GQA20" s="46"/>
      <c r="GQB20" s="46"/>
      <c r="GQC20" s="46"/>
      <c r="GQD20" s="46"/>
      <c r="GQE20" s="46"/>
      <c r="GQF20" s="46"/>
      <c r="GQG20" s="46"/>
      <c r="GQH20" s="46"/>
      <c r="GQI20" s="46"/>
      <c r="GQJ20" s="46"/>
      <c r="GQK20" s="46"/>
      <c r="GQL20" s="46"/>
      <c r="GQM20" s="46"/>
      <c r="GQN20" s="46"/>
      <c r="GQO20" s="46"/>
      <c r="GQP20" s="46"/>
      <c r="GQQ20" s="46"/>
      <c r="GQR20" s="46"/>
      <c r="GQS20" s="46"/>
      <c r="GQT20" s="46"/>
      <c r="GQU20" s="46"/>
      <c r="GQV20" s="46"/>
      <c r="GQW20" s="46"/>
      <c r="GQX20" s="46"/>
      <c r="GQY20" s="46"/>
      <c r="GQZ20" s="46"/>
      <c r="GRA20" s="46"/>
      <c r="GRB20" s="46"/>
      <c r="GRC20" s="46"/>
      <c r="GRD20" s="46"/>
      <c r="GRE20" s="46"/>
      <c r="GRF20" s="46"/>
      <c r="GRG20" s="46"/>
      <c r="GRH20" s="46"/>
      <c r="GRI20" s="46"/>
      <c r="GRJ20" s="46"/>
      <c r="GRK20" s="46"/>
      <c r="GRL20" s="46"/>
      <c r="GRM20" s="46"/>
      <c r="GRN20" s="46"/>
      <c r="GRO20" s="46"/>
      <c r="GRP20" s="46"/>
      <c r="GRQ20" s="46"/>
      <c r="GRR20" s="46"/>
      <c r="GRS20" s="46"/>
      <c r="GRT20" s="46"/>
      <c r="GRU20" s="46"/>
      <c r="GRV20" s="46"/>
      <c r="GRW20" s="46"/>
      <c r="GRX20" s="46"/>
      <c r="GRY20" s="46"/>
      <c r="GRZ20" s="46"/>
      <c r="GSA20" s="46"/>
      <c r="GSB20" s="46"/>
      <c r="GSC20" s="46"/>
      <c r="GSD20" s="46"/>
      <c r="GSE20" s="46"/>
      <c r="GSF20" s="46"/>
      <c r="GSG20" s="46"/>
      <c r="GSH20" s="46"/>
      <c r="GSI20" s="46"/>
      <c r="GSJ20" s="46"/>
      <c r="GSK20" s="46"/>
      <c r="GSL20" s="46"/>
      <c r="GSM20" s="46"/>
      <c r="GSN20" s="46"/>
      <c r="GSO20" s="46"/>
      <c r="GSP20" s="46"/>
      <c r="GSQ20" s="46"/>
      <c r="GSR20" s="46"/>
      <c r="GSS20" s="46"/>
      <c r="GST20" s="46"/>
      <c r="GSU20" s="46"/>
      <c r="GSV20" s="46"/>
      <c r="GSW20" s="46"/>
      <c r="GSX20" s="46"/>
      <c r="GSY20" s="46"/>
      <c r="GSZ20" s="46"/>
      <c r="GTA20" s="46"/>
      <c r="GTB20" s="46"/>
      <c r="GTC20" s="46"/>
      <c r="GTD20" s="46"/>
      <c r="GTE20" s="46"/>
      <c r="GTF20" s="46"/>
      <c r="GTG20" s="46"/>
      <c r="GTH20" s="46"/>
      <c r="GTI20" s="46"/>
      <c r="GTJ20" s="46"/>
      <c r="GTK20" s="46"/>
      <c r="GTL20" s="46"/>
      <c r="GTM20" s="46"/>
      <c r="GTN20" s="46"/>
      <c r="GTO20" s="46"/>
      <c r="GTP20" s="46"/>
      <c r="GTQ20" s="46"/>
      <c r="GTR20" s="46"/>
      <c r="GTS20" s="46"/>
      <c r="GTT20" s="46"/>
      <c r="GTU20" s="46"/>
      <c r="GTV20" s="46"/>
      <c r="GTW20" s="46"/>
      <c r="GTX20" s="46"/>
      <c r="GTY20" s="46"/>
      <c r="GTZ20" s="46"/>
      <c r="GUA20" s="46"/>
      <c r="GUB20" s="46"/>
      <c r="GUC20" s="46"/>
      <c r="GUD20" s="46"/>
      <c r="GUE20" s="46"/>
      <c r="GUF20" s="46"/>
      <c r="GUG20" s="46"/>
      <c r="GUH20" s="46"/>
      <c r="GUI20" s="46"/>
      <c r="GUJ20" s="46"/>
      <c r="GUK20" s="46"/>
      <c r="GUL20" s="46"/>
      <c r="GUM20" s="46"/>
      <c r="GUN20" s="46"/>
      <c r="GUO20" s="46"/>
      <c r="GUP20" s="46"/>
      <c r="GUQ20" s="46"/>
      <c r="GUR20" s="46"/>
      <c r="GUS20" s="46"/>
      <c r="GUT20" s="46"/>
      <c r="GUU20" s="46"/>
      <c r="GUV20" s="46"/>
      <c r="GUW20" s="46"/>
      <c r="GUX20" s="46"/>
      <c r="GUY20" s="46"/>
      <c r="GUZ20" s="46"/>
      <c r="GVA20" s="46"/>
      <c r="GVB20" s="46"/>
      <c r="GVC20" s="46"/>
      <c r="GVD20" s="46"/>
      <c r="GVE20" s="46"/>
      <c r="GVF20" s="46"/>
      <c r="GVG20" s="46"/>
      <c r="GVH20" s="46"/>
      <c r="GVI20" s="46"/>
      <c r="GVJ20" s="46"/>
      <c r="GVK20" s="46"/>
      <c r="GVL20" s="46"/>
      <c r="GVM20" s="46"/>
      <c r="GVN20" s="46"/>
      <c r="GVO20" s="46"/>
      <c r="GVP20" s="46"/>
      <c r="GVQ20" s="46"/>
      <c r="GVR20" s="46"/>
      <c r="GVS20" s="46"/>
      <c r="GVT20" s="46"/>
      <c r="GVU20" s="46"/>
      <c r="GVV20" s="46"/>
      <c r="GVW20" s="46"/>
      <c r="GVX20" s="46"/>
      <c r="GVY20" s="46"/>
      <c r="GVZ20" s="46"/>
      <c r="GWA20" s="46"/>
      <c r="GWB20" s="46"/>
      <c r="GWC20" s="46"/>
      <c r="GWD20" s="46"/>
      <c r="GWE20" s="46"/>
      <c r="GWF20" s="46"/>
      <c r="GWG20" s="46"/>
      <c r="GWH20" s="46"/>
      <c r="GWI20" s="46"/>
      <c r="GWJ20" s="46"/>
      <c r="GWK20" s="46"/>
      <c r="GWL20" s="46"/>
      <c r="GWM20" s="46"/>
      <c r="GWN20" s="46"/>
      <c r="GWO20" s="46"/>
      <c r="GWP20" s="46"/>
      <c r="GWQ20" s="46"/>
      <c r="GWR20" s="46"/>
      <c r="GWS20" s="46"/>
      <c r="GWT20" s="46"/>
      <c r="GWU20" s="46"/>
      <c r="GWV20" s="46"/>
      <c r="GWW20" s="46"/>
      <c r="GWX20" s="46"/>
      <c r="GWY20" s="46"/>
      <c r="GWZ20" s="46"/>
      <c r="GXA20" s="46"/>
      <c r="GXB20" s="46"/>
      <c r="GXC20" s="46"/>
      <c r="GXD20" s="46"/>
      <c r="GXE20" s="46"/>
      <c r="GXF20" s="46"/>
      <c r="GXG20" s="46"/>
      <c r="GXH20" s="46"/>
      <c r="GXI20" s="46"/>
      <c r="GXJ20" s="46"/>
      <c r="GXK20" s="46"/>
      <c r="GXL20" s="46"/>
      <c r="GXM20" s="46"/>
      <c r="GXN20" s="46"/>
      <c r="GXO20" s="46"/>
      <c r="GXP20" s="46"/>
      <c r="GXQ20" s="46"/>
      <c r="GXR20" s="46"/>
      <c r="GXS20" s="46"/>
      <c r="GXT20" s="46"/>
      <c r="GXU20" s="46"/>
      <c r="GXV20" s="46"/>
      <c r="GXW20" s="46"/>
      <c r="GXX20" s="46"/>
      <c r="GXY20" s="46"/>
      <c r="GXZ20" s="46"/>
      <c r="GYA20" s="46"/>
      <c r="GYB20" s="46"/>
      <c r="GYC20" s="46"/>
      <c r="GYD20" s="46"/>
      <c r="GYE20" s="46"/>
      <c r="GYF20" s="46"/>
      <c r="GYG20" s="46"/>
      <c r="GYH20" s="46"/>
      <c r="GYI20" s="46"/>
      <c r="GYJ20" s="46"/>
      <c r="GYK20" s="46"/>
      <c r="GYL20" s="46"/>
      <c r="GYM20" s="46"/>
      <c r="GYN20" s="46"/>
      <c r="GYO20" s="46"/>
      <c r="GYP20" s="46"/>
      <c r="GYQ20" s="46"/>
      <c r="GYR20" s="46"/>
      <c r="GYS20" s="46"/>
      <c r="GYT20" s="46"/>
      <c r="GYU20" s="46"/>
      <c r="GYV20" s="46"/>
      <c r="GYW20" s="46"/>
      <c r="GYX20" s="46"/>
      <c r="GYY20" s="46"/>
      <c r="GYZ20" s="46"/>
      <c r="GZA20" s="46"/>
      <c r="GZB20" s="46"/>
      <c r="GZC20" s="46"/>
      <c r="GZD20" s="46"/>
      <c r="GZE20" s="46"/>
      <c r="GZF20" s="46"/>
      <c r="GZG20" s="46"/>
      <c r="GZH20" s="46"/>
      <c r="GZI20" s="46"/>
      <c r="GZJ20" s="46"/>
      <c r="GZK20" s="46"/>
      <c r="GZL20" s="46"/>
      <c r="GZM20" s="46"/>
      <c r="GZN20" s="46"/>
      <c r="GZO20" s="46"/>
      <c r="GZP20" s="46"/>
      <c r="GZQ20" s="46"/>
      <c r="GZR20" s="46"/>
      <c r="GZS20" s="46"/>
      <c r="GZT20" s="46"/>
      <c r="GZU20" s="46"/>
      <c r="GZV20" s="46"/>
      <c r="GZW20" s="46"/>
      <c r="GZX20" s="46"/>
      <c r="GZY20" s="46"/>
      <c r="GZZ20" s="46"/>
      <c r="HAA20" s="46"/>
      <c r="HAB20" s="46"/>
      <c r="HAC20" s="46"/>
      <c r="HAD20" s="46"/>
      <c r="HAE20" s="46"/>
      <c r="HAF20" s="46"/>
      <c r="HAG20" s="46"/>
      <c r="HAH20" s="46"/>
      <c r="HAI20" s="46"/>
      <c r="HAJ20" s="46"/>
      <c r="HAK20" s="46"/>
      <c r="HAL20" s="46"/>
      <c r="HAM20" s="46"/>
      <c r="HAN20" s="46"/>
      <c r="HAO20" s="46"/>
      <c r="HAP20" s="46"/>
      <c r="HAQ20" s="46"/>
      <c r="HAR20" s="46"/>
      <c r="HAS20" s="46"/>
      <c r="HAT20" s="46"/>
      <c r="HAU20" s="46"/>
      <c r="HAV20" s="46"/>
      <c r="HAW20" s="46"/>
      <c r="HAX20" s="46"/>
      <c r="HAY20" s="46"/>
      <c r="HAZ20" s="46"/>
      <c r="HBA20" s="46"/>
      <c r="HBB20" s="46"/>
      <c r="HBC20" s="46"/>
      <c r="HBD20" s="46"/>
      <c r="HBE20" s="46"/>
      <c r="HBF20" s="46"/>
      <c r="HBG20" s="46"/>
      <c r="HBH20" s="46"/>
      <c r="HBI20" s="46"/>
      <c r="HBJ20" s="46"/>
      <c r="HBK20" s="46"/>
      <c r="HBL20" s="46"/>
      <c r="HBM20" s="46"/>
      <c r="HBN20" s="46"/>
      <c r="HBO20" s="46"/>
      <c r="HBP20" s="46"/>
      <c r="HBQ20" s="46"/>
      <c r="HBR20" s="46"/>
      <c r="HBS20" s="46"/>
      <c r="HBT20" s="46"/>
      <c r="HBU20" s="46"/>
      <c r="HBV20" s="46"/>
      <c r="HBW20" s="46"/>
      <c r="HBX20" s="46"/>
      <c r="HBY20" s="46"/>
      <c r="HBZ20" s="46"/>
      <c r="HCA20" s="46"/>
      <c r="HCB20" s="46"/>
      <c r="HCC20" s="46"/>
      <c r="HCD20" s="46"/>
      <c r="HCE20" s="46"/>
      <c r="HCF20" s="46"/>
      <c r="HCG20" s="46"/>
      <c r="HCH20" s="46"/>
      <c r="HCI20" s="46"/>
      <c r="HCJ20" s="46"/>
      <c r="HCK20" s="46"/>
      <c r="HCL20" s="46"/>
      <c r="HCM20" s="46"/>
      <c r="HCN20" s="46"/>
      <c r="HCO20" s="46"/>
      <c r="HCP20" s="46"/>
      <c r="HCQ20" s="46"/>
      <c r="HCR20" s="46"/>
      <c r="HCS20" s="46"/>
      <c r="HCT20" s="46"/>
      <c r="HCU20" s="46"/>
      <c r="HCV20" s="46"/>
      <c r="HCW20" s="46"/>
      <c r="HCX20" s="46"/>
      <c r="HCY20" s="46"/>
      <c r="HCZ20" s="46"/>
      <c r="HDA20" s="46"/>
      <c r="HDB20" s="46"/>
      <c r="HDC20" s="46"/>
      <c r="HDD20" s="46"/>
      <c r="HDE20" s="46"/>
      <c r="HDF20" s="46"/>
      <c r="HDG20" s="46"/>
      <c r="HDH20" s="46"/>
      <c r="HDI20" s="46"/>
      <c r="HDJ20" s="46"/>
      <c r="HDK20" s="46"/>
      <c r="HDL20" s="46"/>
      <c r="HDM20" s="46"/>
      <c r="HDN20" s="46"/>
      <c r="HDO20" s="46"/>
      <c r="HDP20" s="46"/>
      <c r="HDQ20" s="46"/>
      <c r="HDR20" s="46"/>
      <c r="HDS20" s="46"/>
      <c r="HDT20" s="46"/>
      <c r="HDU20" s="46"/>
      <c r="HDV20" s="46"/>
      <c r="HDW20" s="46"/>
      <c r="HDX20" s="46"/>
      <c r="HDY20" s="46"/>
      <c r="HDZ20" s="46"/>
      <c r="HEA20" s="46"/>
      <c r="HEB20" s="46"/>
      <c r="HEC20" s="46"/>
      <c r="HED20" s="46"/>
      <c r="HEE20" s="46"/>
      <c r="HEF20" s="46"/>
      <c r="HEG20" s="46"/>
      <c r="HEH20" s="46"/>
      <c r="HEI20" s="46"/>
      <c r="HEJ20" s="46"/>
      <c r="HEK20" s="46"/>
      <c r="HEL20" s="46"/>
      <c r="HEM20" s="46"/>
      <c r="HEN20" s="46"/>
      <c r="HEO20" s="46"/>
      <c r="HEP20" s="46"/>
      <c r="HEQ20" s="46"/>
      <c r="HER20" s="46"/>
      <c r="HES20" s="46"/>
      <c r="HET20" s="46"/>
      <c r="HEU20" s="46"/>
      <c r="HEV20" s="46"/>
      <c r="HEW20" s="46"/>
      <c r="HEX20" s="46"/>
      <c r="HEY20" s="46"/>
      <c r="HEZ20" s="46"/>
      <c r="HFA20" s="46"/>
      <c r="HFB20" s="46"/>
      <c r="HFC20" s="46"/>
      <c r="HFD20" s="46"/>
      <c r="HFE20" s="46"/>
      <c r="HFF20" s="46"/>
      <c r="HFG20" s="46"/>
      <c r="HFH20" s="46"/>
      <c r="HFI20" s="46"/>
      <c r="HFJ20" s="46"/>
      <c r="HFK20" s="46"/>
      <c r="HFL20" s="46"/>
      <c r="HFM20" s="46"/>
      <c r="HFN20" s="46"/>
      <c r="HFO20" s="46"/>
      <c r="HFP20" s="46"/>
      <c r="HFQ20" s="46"/>
      <c r="HFR20" s="46"/>
      <c r="HFS20" s="46"/>
      <c r="HFT20" s="46"/>
      <c r="HFU20" s="46"/>
      <c r="HFV20" s="46"/>
      <c r="HFW20" s="46"/>
      <c r="HFX20" s="46"/>
      <c r="HFY20" s="46"/>
      <c r="HFZ20" s="46"/>
      <c r="HGA20" s="46"/>
      <c r="HGB20" s="46"/>
      <c r="HGC20" s="46"/>
      <c r="HGD20" s="46"/>
      <c r="HGE20" s="46"/>
      <c r="HGF20" s="46"/>
      <c r="HGG20" s="46"/>
      <c r="HGH20" s="46"/>
      <c r="HGI20" s="46"/>
      <c r="HGJ20" s="46"/>
      <c r="HGK20" s="46"/>
      <c r="HGL20" s="46"/>
      <c r="HGM20" s="46"/>
      <c r="HGN20" s="46"/>
      <c r="HGO20" s="46"/>
      <c r="HGP20" s="46"/>
      <c r="HGQ20" s="46"/>
      <c r="HGR20" s="46"/>
      <c r="HGS20" s="46"/>
      <c r="HGT20" s="46"/>
      <c r="HGU20" s="46"/>
      <c r="HGV20" s="46"/>
      <c r="HGW20" s="46"/>
      <c r="HGX20" s="46"/>
      <c r="HGY20" s="46"/>
      <c r="HGZ20" s="46"/>
      <c r="HHA20" s="46"/>
      <c r="HHB20" s="46"/>
      <c r="HHC20" s="46"/>
      <c r="HHD20" s="46"/>
      <c r="HHE20" s="46"/>
      <c r="HHF20" s="46"/>
      <c r="HHG20" s="46"/>
      <c r="HHH20" s="46"/>
      <c r="HHI20" s="46"/>
      <c r="HHJ20" s="46"/>
      <c r="HHK20" s="46"/>
      <c r="HHL20" s="46"/>
      <c r="HHM20" s="46"/>
      <c r="HHN20" s="46"/>
      <c r="HHO20" s="46"/>
      <c r="HHP20" s="46"/>
      <c r="HHQ20" s="46"/>
      <c r="HHR20" s="46"/>
      <c r="HHS20" s="46"/>
      <c r="HHT20" s="46"/>
      <c r="HHU20" s="46"/>
      <c r="HHV20" s="46"/>
      <c r="HHW20" s="46"/>
      <c r="HHX20" s="46"/>
      <c r="HHY20" s="46"/>
      <c r="HHZ20" s="46"/>
      <c r="HIA20" s="46"/>
      <c r="HIB20" s="46"/>
      <c r="HIC20" s="46"/>
      <c r="HID20" s="46"/>
      <c r="HIE20" s="46"/>
      <c r="HIF20" s="46"/>
      <c r="HIG20" s="46"/>
      <c r="HIH20" s="46"/>
      <c r="HII20" s="46"/>
      <c r="HIJ20" s="46"/>
      <c r="HIK20" s="46"/>
      <c r="HIL20" s="46"/>
      <c r="HIM20" s="46"/>
      <c r="HIN20" s="46"/>
      <c r="HIO20" s="46"/>
      <c r="HIP20" s="46"/>
      <c r="HIQ20" s="46"/>
      <c r="HIR20" s="46"/>
      <c r="HIS20" s="46"/>
      <c r="HIT20" s="46"/>
      <c r="HIU20" s="46"/>
      <c r="HIV20" s="46"/>
      <c r="HIW20" s="46"/>
      <c r="HIX20" s="46"/>
      <c r="HIY20" s="46"/>
      <c r="HIZ20" s="46"/>
      <c r="HJA20" s="46"/>
      <c r="HJB20" s="46"/>
      <c r="HJC20" s="46"/>
      <c r="HJD20" s="46"/>
      <c r="HJE20" s="46"/>
      <c r="HJF20" s="46"/>
      <c r="HJG20" s="46"/>
      <c r="HJH20" s="46"/>
      <c r="HJI20" s="46"/>
      <c r="HJJ20" s="46"/>
      <c r="HJK20" s="46"/>
      <c r="HJL20" s="46"/>
      <c r="HJM20" s="46"/>
      <c r="HJN20" s="46"/>
      <c r="HJO20" s="46"/>
      <c r="HJP20" s="46"/>
      <c r="HJQ20" s="46"/>
      <c r="HJR20" s="46"/>
      <c r="HJS20" s="46"/>
      <c r="HJT20" s="46"/>
      <c r="HJU20" s="46"/>
      <c r="HJV20" s="46"/>
      <c r="HJW20" s="46"/>
      <c r="HJX20" s="46"/>
      <c r="HJY20" s="46"/>
      <c r="HJZ20" s="46"/>
      <c r="HKA20" s="46"/>
      <c r="HKB20" s="46"/>
      <c r="HKC20" s="46"/>
      <c r="HKD20" s="46"/>
      <c r="HKE20" s="46"/>
      <c r="HKF20" s="46"/>
      <c r="HKG20" s="46"/>
      <c r="HKH20" s="46"/>
      <c r="HKI20" s="46"/>
      <c r="HKJ20" s="46"/>
      <c r="HKK20" s="46"/>
      <c r="HKL20" s="46"/>
      <c r="HKM20" s="46"/>
      <c r="HKN20" s="46"/>
      <c r="HKO20" s="46"/>
      <c r="HKP20" s="46"/>
      <c r="HKQ20" s="46"/>
      <c r="HKR20" s="46"/>
      <c r="HKS20" s="46"/>
      <c r="HKT20" s="46"/>
      <c r="HKU20" s="46"/>
      <c r="HKV20" s="46"/>
      <c r="HKW20" s="46"/>
      <c r="HKX20" s="46"/>
      <c r="HKY20" s="46"/>
      <c r="HKZ20" s="46"/>
      <c r="HLA20" s="46"/>
      <c r="HLB20" s="46"/>
      <c r="HLC20" s="46"/>
      <c r="HLD20" s="46"/>
      <c r="HLE20" s="46"/>
      <c r="HLF20" s="46"/>
      <c r="HLG20" s="46"/>
      <c r="HLH20" s="46"/>
      <c r="HLI20" s="46"/>
      <c r="HLJ20" s="46"/>
      <c r="HLK20" s="46"/>
      <c r="HLL20" s="46"/>
      <c r="HLM20" s="46"/>
      <c r="HLN20" s="46"/>
      <c r="HLO20" s="46"/>
      <c r="HLP20" s="46"/>
      <c r="HLQ20" s="46"/>
      <c r="HLR20" s="46"/>
      <c r="HLS20" s="46"/>
      <c r="HLT20" s="46"/>
      <c r="HLU20" s="46"/>
      <c r="HLV20" s="46"/>
      <c r="HLW20" s="46"/>
      <c r="HLX20" s="46"/>
      <c r="HLY20" s="46"/>
      <c r="HLZ20" s="46"/>
      <c r="HMA20" s="46"/>
      <c r="HMB20" s="46"/>
      <c r="HMC20" s="46"/>
      <c r="HMD20" s="46"/>
      <c r="HME20" s="46"/>
      <c r="HMF20" s="46"/>
      <c r="HMG20" s="46"/>
      <c r="HMH20" s="46"/>
      <c r="HMI20" s="46"/>
      <c r="HMJ20" s="46"/>
      <c r="HMK20" s="46"/>
      <c r="HML20" s="46"/>
      <c r="HMM20" s="46"/>
      <c r="HMN20" s="46"/>
      <c r="HMO20" s="46"/>
      <c r="HMP20" s="46"/>
      <c r="HMQ20" s="46"/>
      <c r="HMR20" s="46"/>
      <c r="HMS20" s="46"/>
      <c r="HMT20" s="46"/>
      <c r="HMU20" s="46"/>
      <c r="HMV20" s="46"/>
      <c r="HMW20" s="46"/>
      <c r="HMX20" s="46"/>
      <c r="HMY20" s="46"/>
      <c r="HMZ20" s="46"/>
      <c r="HNA20" s="46"/>
      <c r="HNB20" s="46"/>
      <c r="HNC20" s="46"/>
      <c r="HND20" s="46"/>
      <c r="HNE20" s="46"/>
      <c r="HNF20" s="46"/>
      <c r="HNG20" s="46"/>
      <c r="HNH20" s="46"/>
      <c r="HNI20" s="46"/>
      <c r="HNJ20" s="46"/>
      <c r="HNK20" s="46"/>
      <c r="HNL20" s="46"/>
      <c r="HNM20" s="46"/>
      <c r="HNN20" s="46"/>
      <c r="HNO20" s="46"/>
      <c r="HNP20" s="46"/>
      <c r="HNQ20" s="46"/>
      <c r="HNR20" s="46"/>
      <c r="HNS20" s="46"/>
      <c r="HNT20" s="46"/>
      <c r="HNU20" s="46"/>
      <c r="HNV20" s="46"/>
      <c r="HNW20" s="46"/>
      <c r="HNX20" s="46"/>
      <c r="HNY20" s="46"/>
      <c r="HNZ20" s="46"/>
      <c r="HOA20" s="46"/>
      <c r="HOB20" s="46"/>
      <c r="HOC20" s="46"/>
      <c r="HOD20" s="46"/>
      <c r="HOE20" s="46"/>
      <c r="HOF20" s="46"/>
      <c r="HOG20" s="46"/>
      <c r="HOH20" s="46"/>
      <c r="HOI20" s="46"/>
      <c r="HOJ20" s="46"/>
      <c r="HOK20" s="46"/>
      <c r="HOL20" s="46"/>
      <c r="HOM20" s="46"/>
      <c r="HON20" s="46"/>
      <c r="HOO20" s="46"/>
      <c r="HOP20" s="46"/>
      <c r="HOQ20" s="46"/>
      <c r="HOR20" s="46"/>
      <c r="HOS20" s="46"/>
      <c r="HOT20" s="46"/>
      <c r="HOU20" s="46"/>
      <c r="HOV20" s="46"/>
      <c r="HOW20" s="46"/>
      <c r="HOX20" s="46"/>
      <c r="HOY20" s="46"/>
      <c r="HOZ20" s="46"/>
      <c r="HPA20" s="46"/>
      <c r="HPB20" s="46"/>
      <c r="HPC20" s="46"/>
      <c r="HPD20" s="46"/>
      <c r="HPE20" s="46"/>
      <c r="HPF20" s="46"/>
      <c r="HPG20" s="46"/>
      <c r="HPH20" s="46"/>
      <c r="HPI20" s="46"/>
      <c r="HPJ20" s="46"/>
      <c r="HPK20" s="46"/>
      <c r="HPL20" s="46"/>
      <c r="HPM20" s="46"/>
      <c r="HPN20" s="46"/>
      <c r="HPO20" s="46"/>
      <c r="HPP20" s="46"/>
      <c r="HPQ20" s="46"/>
      <c r="HPR20" s="46"/>
      <c r="HPS20" s="46"/>
      <c r="HPT20" s="46"/>
      <c r="HPU20" s="46"/>
      <c r="HPV20" s="46"/>
      <c r="HPW20" s="46"/>
      <c r="HPX20" s="46"/>
      <c r="HPY20" s="46"/>
      <c r="HPZ20" s="46"/>
      <c r="HQA20" s="46"/>
      <c r="HQB20" s="46"/>
      <c r="HQC20" s="46"/>
      <c r="HQD20" s="46"/>
      <c r="HQE20" s="46"/>
      <c r="HQF20" s="46"/>
      <c r="HQG20" s="46"/>
      <c r="HQH20" s="46"/>
      <c r="HQI20" s="46"/>
      <c r="HQJ20" s="46"/>
      <c r="HQK20" s="46"/>
      <c r="HQL20" s="46"/>
      <c r="HQM20" s="46"/>
      <c r="HQN20" s="46"/>
      <c r="HQO20" s="46"/>
      <c r="HQP20" s="46"/>
      <c r="HQQ20" s="46"/>
      <c r="HQR20" s="46"/>
      <c r="HQS20" s="46"/>
      <c r="HQT20" s="46"/>
      <c r="HQU20" s="46"/>
      <c r="HQV20" s="46"/>
      <c r="HQW20" s="46"/>
      <c r="HQX20" s="46"/>
      <c r="HQY20" s="46"/>
      <c r="HQZ20" s="46"/>
      <c r="HRA20" s="46"/>
      <c r="HRB20" s="46"/>
      <c r="HRC20" s="46"/>
      <c r="HRD20" s="46"/>
      <c r="HRE20" s="46"/>
      <c r="HRF20" s="46"/>
      <c r="HRG20" s="46"/>
      <c r="HRH20" s="46"/>
      <c r="HRI20" s="46"/>
      <c r="HRJ20" s="46"/>
      <c r="HRK20" s="46"/>
      <c r="HRL20" s="46"/>
      <c r="HRM20" s="46"/>
      <c r="HRN20" s="46"/>
      <c r="HRO20" s="46"/>
      <c r="HRP20" s="46"/>
      <c r="HRQ20" s="46"/>
      <c r="HRR20" s="46"/>
      <c r="HRS20" s="46"/>
      <c r="HRT20" s="46"/>
      <c r="HRU20" s="46"/>
      <c r="HRV20" s="46"/>
      <c r="HRW20" s="46"/>
      <c r="HRX20" s="46"/>
      <c r="HRY20" s="46"/>
      <c r="HRZ20" s="46"/>
      <c r="HSA20" s="46"/>
      <c r="HSB20" s="46"/>
      <c r="HSC20" s="46"/>
      <c r="HSD20" s="46"/>
      <c r="HSE20" s="46"/>
      <c r="HSF20" s="46"/>
      <c r="HSG20" s="46"/>
      <c r="HSH20" s="46"/>
      <c r="HSI20" s="46"/>
      <c r="HSJ20" s="46"/>
      <c r="HSK20" s="46"/>
      <c r="HSL20" s="46"/>
      <c r="HSM20" s="46"/>
      <c r="HSN20" s="46"/>
      <c r="HSO20" s="46"/>
      <c r="HSP20" s="46"/>
      <c r="HSQ20" s="46"/>
      <c r="HSR20" s="46"/>
      <c r="HSS20" s="46"/>
      <c r="HST20" s="46"/>
      <c r="HSU20" s="46"/>
      <c r="HSV20" s="46"/>
      <c r="HSW20" s="46"/>
      <c r="HSX20" s="46"/>
      <c r="HSY20" s="46"/>
      <c r="HSZ20" s="46"/>
      <c r="HTA20" s="46"/>
      <c r="HTB20" s="46"/>
      <c r="HTC20" s="46"/>
      <c r="HTD20" s="46"/>
      <c r="HTE20" s="46"/>
      <c r="HTF20" s="46"/>
      <c r="HTG20" s="46"/>
      <c r="HTH20" s="46"/>
      <c r="HTI20" s="46"/>
      <c r="HTJ20" s="46"/>
      <c r="HTK20" s="46"/>
      <c r="HTL20" s="46"/>
      <c r="HTM20" s="46"/>
      <c r="HTN20" s="46"/>
      <c r="HTO20" s="46"/>
      <c r="HTP20" s="46"/>
      <c r="HTQ20" s="46"/>
      <c r="HTR20" s="46"/>
      <c r="HTS20" s="46"/>
      <c r="HTT20" s="46"/>
      <c r="HTU20" s="46"/>
      <c r="HTV20" s="46"/>
      <c r="HTW20" s="46"/>
      <c r="HTX20" s="46"/>
      <c r="HTY20" s="46"/>
      <c r="HTZ20" s="46"/>
      <c r="HUA20" s="46"/>
      <c r="HUB20" s="46"/>
      <c r="HUC20" s="46"/>
      <c r="HUD20" s="46"/>
      <c r="HUE20" s="46"/>
      <c r="HUF20" s="46"/>
      <c r="HUG20" s="46"/>
      <c r="HUH20" s="46"/>
      <c r="HUI20" s="46"/>
      <c r="HUJ20" s="46"/>
      <c r="HUK20" s="46"/>
      <c r="HUL20" s="46"/>
      <c r="HUM20" s="46"/>
      <c r="HUN20" s="46"/>
      <c r="HUO20" s="46"/>
      <c r="HUP20" s="46"/>
      <c r="HUQ20" s="46"/>
      <c r="HUR20" s="46"/>
      <c r="HUS20" s="46"/>
      <c r="HUT20" s="46"/>
      <c r="HUU20" s="46"/>
      <c r="HUV20" s="46"/>
      <c r="HUW20" s="46"/>
      <c r="HUX20" s="46"/>
      <c r="HUY20" s="46"/>
      <c r="HUZ20" s="46"/>
      <c r="HVA20" s="46"/>
      <c r="HVB20" s="46"/>
      <c r="HVC20" s="46"/>
      <c r="HVD20" s="46"/>
      <c r="HVE20" s="46"/>
      <c r="HVF20" s="46"/>
      <c r="HVG20" s="46"/>
      <c r="HVH20" s="46"/>
      <c r="HVI20" s="46"/>
      <c r="HVJ20" s="46"/>
      <c r="HVK20" s="46"/>
      <c r="HVL20" s="46"/>
      <c r="HVM20" s="46"/>
      <c r="HVN20" s="46"/>
      <c r="HVO20" s="46"/>
      <c r="HVP20" s="46"/>
      <c r="HVQ20" s="46"/>
      <c r="HVR20" s="46"/>
      <c r="HVS20" s="46"/>
      <c r="HVT20" s="46"/>
      <c r="HVU20" s="46"/>
      <c r="HVV20" s="46"/>
      <c r="HVW20" s="46"/>
      <c r="HVX20" s="46"/>
      <c r="HVY20" s="46"/>
      <c r="HVZ20" s="46"/>
      <c r="HWA20" s="46"/>
      <c r="HWB20" s="46"/>
      <c r="HWC20" s="46"/>
      <c r="HWD20" s="46"/>
      <c r="HWE20" s="46"/>
      <c r="HWF20" s="46"/>
      <c r="HWG20" s="46"/>
      <c r="HWH20" s="46"/>
      <c r="HWI20" s="46"/>
      <c r="HWJ20" s="46"/>
      <c r="HWK20" s="46"/>
      <c r="HWL20" s="46"/>
      <c r="HWM20" s="46"/>
      <c r="HWN20" s="46"/>
      <c r="HWO20" s="46"/>
      <c r="HWP20" s="46"/>
      <c r="HWQ20" s="46"/>
      <c r="HWR20" s="46"/>
      <c r="HWS20" s="46"/>
      <c r="HWT20" s="46"/>
      <c r="HWU20" s="46"/>
      <c r="HWV20" s="46"/>
      <c r="HWW20" s="46"/>
      <c r="HWX20" s="46"/>
      <c r="HWY20" s="46"/>
      <c r="HWZ20" s="46"/>
      <c r="HXA20" s="46"/>
      <c r="HXB20" s="46"/>
      <c r="HXC20" s="46"/>
      <c r="HXD20" s="46"/>
      <c r="HXE20" s="46"/>
      <c r="HXF20" s="46"/>
      <c r="HXG20" s="46"/>
      <c r="HXH20" s="46"/>
      <c r="HXI20" s="46"/>
      <c r="HXJ20" s="46"/>
      <c r="HXK20" s="46"/>
      <c r="HXL20" s="46"/>
      <c r="HXM20" s="46"/>
      <c r="HXN20" s="46"/>
      <c r="HXO20" s="46"/>
      <c r="HXP20" s="46"/>
      <c r="HXQ20" s="46"/>
      <c r="HXR20" s="46"/>
      <c r="HXS20" s="46"/>
      <c r="HXT20" s="46"/>
      <c r="HXU20" s="46"/>
      <c r="HXV20" s="46"/>
      <c r="HXW20" s="46"/>
      <c r="HXX20" s="46"/>
      <c r="HXY20" s="46"/>
      <c r="HXZ20" s="46"/>
      <c r="HYA20" s="46"/>
      <c r="HYB20" s="46"/>
      <c r="HYC20" s="46"/>
      <c r="HYD20" s="46"/>
      <c r="HYE20" s="46"/>
      <c r="HYF20" s="46"/>
      <c r="HYG20" s="46"/>
      <c r="HYH20" s="46"/>
      <c r="HYI20" s="46"/>
      <c r="HYJ20" s="46"/>
      <c r="HYK20" s="46"/>
      <c r="HYL20" s="46"/>
      <c r="HYM20" s="46"/>
      <c r="HYN20" s="46"/>
      <c r="HYO20" s="46"/>
      <c r="HYP20" s="46"/>
      <c r="HYQ20" s="46"/>
      <c r="HYR20" s="46"/>
      <c r="HYS20" s="46"/>
      <c r="HYT20" s="46"/>
      <c r="HYU20" s="46"/>
      <c r="HYV20" s="46"/>
      <c r="HYW20" s="46"/>
      <c r="HYX20" s="46"/>
      <c r="HYY20" s="46"/>
      <c r="HYZ20" s="46"/>
      <c r="HZA20" s="46"/>
      <c r="HZB20" s="46"/>
      <c r="HZC20" s="46"/>
      <c r="HZD20" s="46"/>
      <c r="HZE20" s="46"/>
      <c r="HZF20" s="46"/>
      <c r="HZG20" s="46"/>
      <c r="HZH20" s="46"/>
      <c r="HZI20" s="46"/>
      <c r="HZJ20" s="46"/>
      <c r="HZK20" s="46"/>
      <c r="HZL20" s="46"/>
      <c r="HZM20" s="46"/>
      <c r="HZN20" s="46"/>
      <c r="HZO20" s="46"/>
      <c r="HZP20" s="46"/>
      <c r="HZQ20" s="46"/>
      <c r="HZR20" s="46"/>
      <c r="HZS20" s="46"/>
      <c r="HZT20" s="46"/>
      <c r="HZU20" s="46"/>
      <c r="HZV20" s="46"/>
      <c r="HZW20" s="46"/>
      <c r="HZX20" s="46"/>
      <c r="HZY20" s="46"/>
      <c r="HZZ20" s="46"/>
      <c r="IAA20" s="46"/>
      <c r="IAB20" s="46"/>
      <c r="IAC20" s="46"/>
      <c r="IAD20" s="46"/>
      <c r="IAE20" s="46"/>
      <c r="IAF20" s="46"/>
      <c r="IAG20" s="46"/>
      <c r="IAH20" s="46"/>
      <c r="IAI20" s="46"/>
      <c r="IAJ20" s="46"/>
      <c r="IAK20" s="46"/>
      <c r="IAL20" s="46"/>
      <c r="IAM20" s="46"/>
      <c r="IAN20" s="46"/>
      <c r="IAO20" s="46"/>
      <c r="IAP20" s="46"/>
      <c r="IAQ20" s="46"/>
      <c r="IAR20" s="46"/>
      <c r="IAS20" s="46"/>
      <c r="IAT20" s="46"/>
      <c r="IAU20" s="46"/>
      <c r="IAV20" s="46"/>
      <c r="IAW20" s="46"/>
      <c r="IAX20" s="46"/>
      <c r="IAY20" s="46"/>
      <c r="IAZ20" s="46"/>
      <c r="IBA20" s="46"/>
      <c r="IBB20" s="46"/>
      <c r="IBC20" s="46"/>
      <c r="IBD20" s="46"/>
      <c r="IBE20" s="46"/>
      <c r="IBF20" s="46"/>
      <c r="IBG20" s="46"/>
      <c r="IBH20" s="46"/>
      <c r="IBI20" s="46"/>
      <c r="IBJ20" s="46"/>
      <c r="IBK20" s="46"/>
      <c r="IBL20" s="46"/>
      <c r="IBM20" s="46"/>
      <c r="IBN20" s="46"/>
      <c r="IBO20" s="46"/>
      <c r="IBP20" s="46"/>
      <c r="IBQ20" s="46"/>
      <c r="IBR20" s="46"/>
      <c r="IBS20" s="46"/>
      <c r="IBT20" s="46"/>
      <c r="IBU20" s="46"/>
      <c r="IBV20" s="46"/>
      <c r="IBW20" s="46"/>
      <c r="IBX20" s="46"/>
      <c r="IBY20" s="46"/>
      <c r="IBZ20" s="46"/>
      <c r="ICA20" s="46"/>
      <c r="ICB20" s="46"/>
      <c r="ICC20" s="46"/>
      <c r="ICD20" s="46"/>
      <c r="ICE20" s="46"/>
      <c r="ICF20" s="46"/>
      <c r="ICG20" s="46"/>
      <c r="ICH20" s="46"/>
      <c r="ICI20" s="46"/>
      <c r="ICJ20" s="46"/>
      <c r="ICK20" s="46"/>
      <c r="ICL20" s="46"/>
      <c r="ICM20" s="46"/>
      <c r="ICN20" s="46"/>
      <c r="ICO20" s="46"/>
      <c r="ICP20" s="46"/>
      <c r="ICQ20" s="46"/>
      <c r="ICR20" s="46"/>
      <c r="ICS20" s="46"/>
      <c r="ICT20" s="46"/>
      <c r="ICU20" s="46"/>
      <c r="ICV20" s="46"/>
      <c r="ICW20" s="46"/>
      <c r="ICX20" s="46"/>
      <c r="ICY20" s="46"/>
      <c r="ICZ20" s="46"/>
      <c r="IDA20" s="46"/>
      <c r="IDB20" s="46"/>
      <c r="IDC20" s="46"/>
      <c r="IDD20" s="46"/>
      <c r="IDE20" s="46"/>
      <c r="IDF20" s="46"/>
      <c r="IDG20" s="46"/>
      <c r="IDH20" s="46"/>
      <c r="IDI20" s="46"/>
      <c r="IDJ20" s="46"/>
      <c r="IDK20" s="46"/>
      <c r="IDL20" s="46"/>
      <c r="IDM20" s="46"/>
      <c r="IDN20" s="46"/>
      <c r="IDO20" s="46"/>
      <c r="IDP20" s="46"/>
      <c r="IDQ20" s="46"/>
      <c r="IDR20" s="46"/>
      <c r="IDS20" s="46"/>
      <c r="IDT20" s="46"/>
      <c r="IDU20" s="46"/>
      <c r="IDV20" s="46"/>
      <c r="IDW20" s="46"/>
      <c r="IDX20" s="46"/>
      <c r="IDY20" s="46"/>
      <c r="IDZ20" s="46"/>
      <c r="IEA20" s="46"/>
      <c r="IEB20" s="46"/>
      <c r="IEC20" s="46"/>
      <c r="IED20" s="46"/>
      <c r="IEE20" s="46"/>
      <c r="IEF20" s="46"/>
      <c r="IEG20" s="46"/>
      <c r="IEH20" s="46"/>
      <c r="IEI20" s="46"/>
      <c r="IEJ20" s="46"/>
      <c r="IEK20" s="46"/>
      <c r="IEL20" s="46"/>
      <c r="IEM20" s="46"/>
      <c r="IEN20" s="46"/>
      <c r="IEO20" s="46"/>
      <c r="IEP20" s="46"/>
      <c r="IEQ20" s="46"/>
      <c r="IER20" s="46"/>
      <c r="IES20" s="46"/>
      <c r="IET20" s="46"/>
      <c r="IEU20" s="46"/>
      <c r="IEV20" s="46"/>
      <c r="IEW20" s="46"/>
      <c r="IEX20" s="46"/>
      <c r="IEY20" s="46"/>
      <c r="IEZ20" s="46"/>
      <c r="IFA20" s="46"/>
      <c r="IFB20" s="46"/>
      <c r="IFC20" s="46"/>
      <c r="IFD20" s="46"/>
      <c r="IFE20" s="46"/>
      <c r="IFF20" s="46"/>
      <c r="IFG20" s="46"/>
      <c r="IFH20" s="46"/>
      <c r="IFI20" s="46"/>
      <c r="IFJ20" s="46"/>
      <c r="IFK20" s="46"/>
      <c r="IFL20" s="46"/>
      <c r="IFM20" s="46"/>
      <c r="IFN20" s="46"/>
      <c r="IFO20" s="46"/>
      <c r="IFP20" s="46"/>
      <c r="IFQ20" s="46"/>
      <c r="IFR20" s="46"/>
      <c r="IFS20" s="46"/>
      <c r="IFT20" s="46"/>
      <c r="IFU20" s="46"/>
      <c r="IFV20" s="46"/>
      <c r="IFW20" s="46"/>
      <c r="IFX20" s="46"/>
      <c r="IFY20" s="46"/>
      <c r="IFZ20" s="46"/>
      <c r="IGA20" s="46"/>
      <c r="IGB20" s="46"/>
      <c r="IGC20" s="46"/>
      <c r="IGD20" s="46"/>
      <c r="IGE20" s="46"/>
      <c r="IGF20" s="46"/>
      <c r="IGG20" s="46"/>
      <c r="IGH20" s="46"/>
      <c r="IGI20" s="46"/>
      <c r="IGJ20" s="46"/>
      <c r="IGK20" s="46"/>
      <c r="IGL20" s="46"/>
      <c r="IGM20" s="46"/>
      <c r="IGN20" s="46"/>
      <c r="IGO20" s="46"/>
      <c r="IGP20" s="46"/>
      <c r="IGQ20" s="46"/>
      <c r="IGR20" s="46"/>
      <c r="IGS20" s="46"/>
      <c r="IGT20" s="46"/>
      <c r="IGU20" s="46"/>
      <c r="IGV20" s="46"/>
      <c r="IGW20" s="46"/>
      <c r="IGX20" s="46"/>
      <c r="IGY20" s="46"/>
      <c r="IGZ20" s="46"/>
      <c r="IHA20" s="46"/>
      <c r="IHB20" s="46"/>
      <c r="IHC20" s="46"/>
      <c r="IHD20" s="46"/>
      <c r="IHE20" s="46"/>
      <c r="IHF20" s="46"/>
      <c r="IHG20" s="46"/>
      <c r="IHH20" s="46"/>
      <c r="IHI20" s="46"/>
      <c r="IHJ20" s="46"/>
      <c r="IHK20" s="46"/>
      <c r="IHL20" s="46"/>
      <c r="IHM20" s="46"/>
      <c r="IHN20" s="46"/>
      <c r="IHO20" s="46"/>
      <c r="IHP20" s="46"/>
      <c r="IHQ20" s="46"/>
      <c r="IHR20" s="46"/>
      <c r="IHS20" s="46"/>
      <c r="IHT20" s="46"/>
      <c r="IHU20" s="46"/>
      <c r="IHV20" s="46"/>
      <c r="IHW20" s="46"/>
      <c r="IHX20" s="46"/>
      <c r="IHY20" s="46"/>
      <c r="IHZ20" s="46"/>
      <c r="IIA20" s="46"/>
      <c r="IIB20" s="46"/>
      <c r="IIC20" s="46"/>
      <c r="IID20" s="46"/>
      <c r="IIE20" s="46"/>
      <c r="IIF20" s="46"/>
      <c r="IIG20" s="46"/>
      <c r="IIH20" s="46"/>
      <c r="III20" s="46"/>
      <c r="IIJ20" s="46"/>
      <c r="IIK20" s="46"/>
      <c r="IIL20" s="46"/>
      <c r="IIM20" s="46"/>
      <c r="IIN20" s="46"/>
      <c r="IIO20" s="46"/>
      <c r="IIP20" s="46"/>
      <c r="IIQ20" s="46"/>
      <c r="IIR20" s="46"/>
      <c r="IIS20" s="46"/>
      <c r="IIT20" s="46"/>
      <c r="IIU20" s="46"/>
      <c r="IIV20" s="46"/>
      <c r="IIW20" s="46"/>
      <c r="IIX20" s="46"/>
      <c r="IIY20" s="46"/>
      <c r="IIZ20" s="46"/>
      <c r="IJA20" s="46"/>
      <c r="IJB20" s="46"/>
      <c r="IJC20" s="46"/>
      <c r="IJD20" s="46"/>
      <c r="IJE20" s="46"/>
      <c r="IJF20" s="46"/>
      <c r="IJG20" s="46"/>
      <c r="IJH20" s="46"/>
      <c r="IJI20" s="46"/>
      <c r="IJJ20" s="46"/>
      <c r="IJK20" s="46"/>
      <c r="IJL20" s="46"/>
      <c r="IJM20" s="46"/>
      <c r="IJN20" s="46"/>
      <c r="IJO20" s="46"/>
      <c r="IJP20" s="46"/>
      <c r="IJQ20" s="46"/>
      <c r="IJR20" s="46"/>
      <c r="IJS20" s="46"/>
      <c r="IJT20" s="46"/>
      <c r="IJU20" s="46"/>
      <c r="IJV20" s="46"/>
      <c r="IJW20" s="46"/>
      <c r="IJX20" s="46"/>
      <c r="IJY20" s="46"/>
      <c r="IJZ20" s="46"/>
      <c r="IKA20" s="46"/>
      <c r="IKB20" s="46"/>
      <c r="IKC20" s="46"/>
      <c r="IKD20" s="46"/>
      <c r="IKE20" s="46"/>
      <c r="IKF20" s="46"/>
      <c r="IKG20" s="46"/>
      <c r="IKH20" s="46"/>
      <c r="IKI20" s="46"/>
      <c r="IKJ20" s="46"/>
      <c r="IKK20" s="46"/>
      <c r="IKL20" s="46"/>
      <c r="IKM20" s="46"/>
      <c r="IKN20" s="46"/>
      <c r="IKO20" s="46"/>
      <c r="IKP20" s="46"/>
      <c r="IKQ20" s="46"/>
      <c r="IKR20" s="46"/>
      <c r="IKS20" s="46"/>
      <c r="IKT20" s="46"/>
      <c r="IKU20" s="46"/>
      <c r="IKV20" s="46"/>
      <c r="IKW20" s="46"/>
      <c r="IKX20" s="46"/>
      <c r="IKY20" s="46"/>
      <c r="IKZ20" s="46"/>
      <c r="ILA20" s="46"/>
      <c r="ILB20" s="46"/>
      <c r="ILC20" s="46"/>
      <c r="ILD20" s="46"/>
      <c r="ILE20" s="46"/>
      <c r="ILF20" s="46"/>
      <c r="ILG20" s="46"/>
      <c r="ILH20" s="46"/>
      <c r="ILI20" s="46"/>
      <c r="ILJ20" s="46"/>
      <c r="ILK20" s="46"/>
      <c r="ILL20" s="46"/>
      <c r="ILM20" s="46"/>
      <c r="ILN20" s="46"/>
      <c r="ILO20" s="46"/>
      <c r="ILP20" s="46"/>
      <c r="ILQ20" s="46"/>
      <c r="ILR20" s="46"/>
      <c r="ILS20" s="46"/>
      <c r="ILT20" s="46"/>
      <c r="ILU20" s="46"/>
      <c r="ILV20" s="46"/>
      <c r="ILW20" s="46"/>
      <c r="ILX20" s="46"/>
      <c r="ILY20" s="46"/>
      <c r="ILZ20" s="46"/>
      <c r="IMA20" s="46"/>
      <c r="IMB20" s="46"/>
      <c r="IMC20" s="46"/>
      <c r="IMD20" s="46"/>
      <c r="IME20" s="46"/>
      <c r="IMF20" s="46"/>
      <c r="IMG20" s="46"/>
      <c r="IMH20" s="46"/>
      <c r="IMI20" s="46"/>
      <c r="IMJ20" s="46"/>
      <c r="IMK20" s="46"/>
      <c r="IML20" s="46"/>
      <c r="IMM20" s="46"/>
      <c r="IMN20" s="46"/>
      <c r="IMO20" s="46"/>
      <c r="IMP20" s="46"/>
      <c r="IMQ20" s="46"/>
      <c r="IMR20" s="46"/>
      <c r="IMS20" s="46"/>
      <c r="IMT20" s="46"/>
      <c r="IMU20" s="46"/>
      <c r="IMV20" s="46"/>
      <c r="IMW20" s="46"/>
      <c r="IMX20" s="46"/>
      <c r="IMY20" s="46"/>
      <c r="IMZ20" s="46"/>
      <c r="INA20" s="46"/>
      <c r="INB20" s="46"/>
      <c r="INC20" s="46"/>
      <c r="IND20" s="46"/>
      <c r="INE20" s="46"/>
      <c r="INF20" s="46"/>
      <c r="ING20" s="46"/>
      <c r="INH20" s="46"/>
      <c r="INI20" s="46"/>
      <c r="INJ20" s="46"/>
      <c r="INK20" s="46"/>
      <c r="INL20" s="46"/>
      <c r="INM20" s="46"/>
      <c r="INN20" s="46"/>
      <c r="INO20" s="46"/>
      <c r="INP20" s="46"/>
      <c r="INQ20" s="46"/>
      <c r="INR20" s="46"/>
      <c r="INS20" s="46"/>
      <c r="INT20" s="46"/>
      <c r="INU20" s="46"/>
      <c r="INV20" s="46"/>
      <c r="INW20" s="46"/>
      <c r="INX20" s="46"/>
      <c r="INY20" s="46"/>
      <c r="INZ20" s="46"/>
      <c r="IOA20" s="46"/>
      <c r="IOB20" s="46"/>
      <c r="IOC20" s="46"/>
      <c r="IOD20" s="46"/>
      <c r="IOE20" s="46"/>
      <c r="IOF20" s="46"/>
      <c r="IOG20" s="46"/>
      <c r="IOH20" s="46"/>
      <c r="IOI20" s="46"/>
      <c r="IOJ20" s="46"/>
      <c r="IOK20" s="46"/>
      <c r="IOL20" s="46"/>
      <c r="IOM20" s="46"/>
      <c r="ION20" s="46"/>
      <c r="IOO20" s="46"/>
      <c r="IOP20" s="46"/>
      <c r="IOQ20" s="46"/>
      <c r="IOR20" s="46"/>
      <c r="IOS20" s="46"/>
      <c r="IOT20" s="46"/>
      <c r="IOU20" s="46"/>
      <c r="IOV20" s="46"/>
      <c r="IOW20" s="46"/>
      <c r="IOX20" s="46"/>
      <c r="IOY20" s="46"/>
      <c r="IOZ20" s="46"/>
      <c r="IPA20" s="46"/>
      <c r="IPB20" s="46"/>
      <c r="IPC20" s="46"/>
      <c r="IPD20" s="46"/>
      <c r="IPE20" s="46"/>
      <c r="IPF20" s="46"/>
      <c r="IPG20" s="46"/>
      <c r="IPH20" s="46"/>
      <c r="IPI20" s="46"/>
      <c r="IPJ20" s="46"/>
      <c r="IPK20" s="46"/>
      <c r="IPL20" s="46"/>
      <c r="IPM20" s="46"/>
      <c r="IPN20" s="46"/>
      <c r="IPO20" s="46"/>
      <c r="IPP20" s="46"/>
      <c r="IPQ20" s="46"/>
      <c r="IPR20" s="46"/>
      <c r="IPS20" s="46"/>
      <c r="IPT20" s="46"/>
      <c r="IPU20" s="46"/>
      <c r="IPV20" s="46"/>
      <c r="IPW20" s="46"/>
      <c r="IPX20" s="46"/>
      <c r="IPY20" s="46"/>
      <c r="IPZ20" s="46"/>
      <c r="IQA20" s="46"/>
      <c r="IQB20" s="46"/>
      <c r="IQC20" s="46"/>
      <c r="IQD20" s="46"/>
      <c r="IQE20" s="46"/>
      <c r="IQF20" s="46"/>
      <c r="IQG20" s="46"/>
      <c r="IQH20" s="46"/>
      <c r="IQI20" s="46"/>
      <c r="IQJ20" s="46"/>
      <c r="IQK20" s="46"/>
      <c r="IQL20" s="46"/>
      <c r="IQM20" s="46"/>
      <c r="IQN20" s="46"/>
      <c r="IQO20" s="46"/>
      <c r="IQP20" s="46"/>
      <c r="IQQ20" s="46"/>
      <c r="IQR20" s="46"/>
      <c r="IQS20" s="46"/>
      <c r="IQT20" s="46"/>
      <c r="IQU20" s="46"/>
      <c r="IQV20" s="46"/>
      <c r="IQW20" s="46"/>
      <c r="IQX20" s="46"/>
      <c r="IQY20" s="46"/>
      <c r="IQZ20" s="46"/>
      <c r="IRA20" s="46"/>
      <c r="IRB20" s="46"/>
      <c r="IRC20" s="46"/>
      <c r="IRD20" s="46"/>
      <c r="IRE20" s="46"/>
      <c r="IRF20" s="46"/>
      <c r="IRG20" s="46"/>
      <c r="IRH20" s="46"/>
      <c r="IRI20" s="46"/>
      <c r="IRJ20" s="46"/>
      <c r="IRK20" s="46"/>
      <c r="IRL20" s="46"/>
      <c r="IRM20" s="46"/>
      <c r="IRN20" s="46"/>
      <c r="IRO20" s="46"/>
      <c r="IRP20" s="46"/>
      <c r="IRQ20" s="46"/>
      <c r="IRR20" s="46"/>
      <c r="IRS20" s="46"/>
      <c r="IRT20" s="46"/>
      <c r="IRU20" s="46"/>
      <c r="IRV20" s="46"/>
      <c r="IRW20" s="46"/>
      <c r="IRX20" s="46"/>
      <c r="IRY20" s="46"/>
      <c r="IRZ20" s="46"/>
      <c r="ISA20" s="46"/>
      <c r="ISB20" s="46"/>
      <c r="ISC20" s="46"/>
      <c r="ISD20" s="46"/>
      <c r="ISE20" s="46"/>
      <c r="ISF20" s="46"/>
      <c r="ISG20" s="46"/>
      <c r="ISH20" s="46"/>
      <c r="ISI20" s="46"/>
      <c r="ISJ20" s="46"/>
      <c r="ISK20" s="46"/>
      <c r="ISL20" s="46"/>
      <c r="ISM20" s="46"/>
      <c r="ISN20" s="46"/>
      <c r="ISO20" s="46"/>
      <c r="ISP20" s="46"/>
      <c r="ISQ20" s="46"/>
      <c r="ISR20" s="46"/>
      <c r="ISS20" s="46"/>
      <c r="IST20" s="46"/>
      <c r="ISU20" s="46"/>
      <c r="ISV20" s="46"/>
      <c r="ISW20" s="46"/>
      <c r="ISX20" s="46"/>
      <c r="ISY20" s="46"/>
      <c r="ISZ20" s="46"/>
      <c r="ITA20" s="46"/>
      <c r="ITB20" s="46"/>
      <c r="ITC20" s="46"/>
      <c r="ITD20" s="46"/>
      <c r="ITE20" s="46"/>
      <c r="ITF20" s="46"/>
      <c r="ITG20" s="46"/>
      <c r="ITH20" s="46"/>
      <c r="ITI20" s="46"/>
      <c r="ITJ20" s="46"/>
      <c r="ITK20" s="46"/>
      <c r="ITL20" s="46"/>
      <c r="ITM20" s="46"/>
      <c r="ITN20" s="46"/>
      <c r="ITO20" s="46"/>
      <c r="ITP20" s="46"/>
      <c r="ITQ20" s="46"/>
      <c r="ITR20" s="46"/>
      <c r="ITS20" s="46"/>
      <c r="ITT20" s="46"/>
      <c r="ITU20" s="46"/>
      <c r="ITV20" s="46"/>
      <c r="ITW20" s="46"/>
      <c r="ITX20" s="46"/>
      <c r="ITY20" s="46"/>
      <c r="ITZ20" s="46"/>
      <c r="IUA20" s="46"/>
      <c r="IUB20" s="46"/>
      <c r="IUC20" s="46"/>
      <c r="IUD20" s="46"/>
      <c r="IUE20" s="46"/>
      <c r="IUF20" s="46"/>
      <c r="IUG20" s="46"/>
      <c r="IUH20" s="46"/>
      <c r="IUI20" s="46"/>
      <c r="IUJ20" s="46"/>
      <c r="IUK20" s="46"/>
      <c r="IUL20" s="46"/>
      <c r="IUM20" s="46"/>
      <c r="IUN20" s="46"/>
      <c r="IUO20" s="46"/>
      <c r="IUP20" s="46"/>
      <c r="IUQ20" s="46"/>
      <c r="IUR20" s="46"/>
      <c r="IUS20" s="46"/>
      <c r="IUT20" s="46"/>
      <c r="IUU20" s="46"/>
      <c r="IUV20" s="46"/>
      <c r="IUW20" s="46"/>
      <c r="IUX20" s="46"/>
      <c r="IUY20" s="46"/>
      <c r="IUZ20" s="46"/>
      <c r="IVA20" s="46"/>
      <c r="IVB20" s="46"/>
      <c r="IVC20" s="46"/>
      <c r="IVD20" s="46"/>
      <c r="IVE20" s="46"/>
      <c r="IVF20" s="46"/>
      <c r="IVG20" s="46"/>
      <c r="IVH20" s="46"/>
      <c r="IVI20" s="46"/>
      <c r="IVJ20" s="46"/>
      <c r="IVK20" s="46"/>
      <c r="IVL20" s="46"/>
      <c r="IVM20" s="46"/>
      <c r="IVN20" s="46"/>
      <c r="IVO20" s="46"/>
      <c r="IVP20" s="46"/>
      <c r="IVQ20" s="46"/>
      <c r="IVR20" s="46"/>
      <c r="IVS20" s="46"/>
      <c r="IVT20" s="46"/>
      <c r="IVU20" s="46"/>
      <c r="IVV20" s="46"/>
      <c r="IVW20" s="46"/>
      <c r="IVX20" s="46"/>
      <c r="IVY20" s="46"/>
      <c r="IVZ20" s="46"/>
      <c r="IWA20" s="46"/>
      <c r="IWB20" s="46"/>
      <c r="IWC20" s="46"/>
      <c r="IWD20" s="46"/>
      <c r="IWE20" s="46"/>
      <c r="IWF20" s="46"/>
      <c r="IWG20" s="46"/>
      <c r="IWH20" s="46"/>
      <c r="IWI20" s="46"/>
      <c r="IWJ20" s="46"/>
      <c r="IWK20" s="46"/>
      <c r="IWL20" s="46"/>
      <c r="IWM20" s="46"/>
      <c r="IWN20" s="46"/>
      <c r="IWO20" s="46"/>
      <c r="IWP20" s="46"/>
      <c r="IWQ20" s="46"/>
      <c r="IWR20" s="46"/>
      <c r="IWS20" s="46"/>
      <c r="IWT20" s="46"/>
      <c r="IWU20" s="46"/>
      <c r="IWV20" s="46"/>
      <c r="IWW20" s="46"/>
      <c r="IWX20" s="46"/>
      <c r="IWY20" s="46"/>
      <c r="IWZ20" s="46"/>
      <c r="IXA20" s="46"/>
      <c r="IXB20" s="46"/>
      <c r="IXC20" s="46"/>
      <c r="IXD20" s="46"/>
      <c r="IXE20" s="46"/>
      <c r="IXF20" s="46"/>
      <c r="IXG20" s="46"/>
      <c r="IXH20" s="46"/>
      <c r="IXI20" s="46"/>
      <c r="IXJ20" s="46"/>
      <c r="IXK20" s="46"/>
      <c r="IXL20" s="46"/>
      <c r="IXM20" s="46"/>
      <c r="IXN20" s="46"/>
      <c r="IXO20" s="46"/>
      <c r="IXP20" s="46"/>
      <c r="IXQ20" s="46"/>
      <c r="IXR20" s="46"/>
      <c r="IXS20" s="46"/>
      <c r="IXT20" s="46"/>
      <c r="IXU20" s="46"/>
      <c r="IXV20" s="46"/>
      <c r="IXW20" s="46"/>
      <c r="IXX20" s="46"/>
      <c r="IXY20" s="46"/>
      <c r="IXZ20" s="46"/>
      <c r="IYA20" s="46"/>
      <c r="IYB20" s="46"/>
      <c r="IYC20" s="46"/>
      <c r="IYD20" s="46"/>
      <c r="IYE20" s="46"/>
      <c r="IYF20" s="46"/>
      <c r="IYG20" s="46"/>
      <c r="IYH20" s="46"/>
      <c r="IYI20" s="46"/>
      <c r="IYJ20" s="46"/>
      <c r="IYK20" s="46"/>
      <c r="IYL20" s="46"/>
      <c r="IYM20" s="46"/>
      <c r="IYN20" s="46"/>
      <c r="IYO20" s="46"/>
      <c r="IYP20" s="46"/>
      <c r="IYQ20" s="46"/>
      <c r="IYR20" s="46"/>
      <c r="IYS20" s="46"/>
      <c r="IYT20" s="46"/>
      <c r="IYU20" s="46"/>
      <c r="IYV20" s="46"/>
      <c r="IYW20" s="46"/>
      <c r="IYX20" s="46"/>
      <c r="IYY20" s="46"/>
      <c r="IYZ20" s="46"/>
      <c r="IZA20" s="46"/>
      <c r="IZB20" s="46"/>
      <c r="IZC20" s="46"/>
      <c r="IZD20" s="46"/>
      <c r="IZE20" s="46"/>
      <c r="IZF20" s="46"/>
      <c r="IZG20" s="46"/>
      <c r="IZH20" s="46"/>
      <c r="IZI20" s="46"/>
      <c r="IZJ20" s="46"/>
      <c r="IZK20" s="46"/>
      <c r="IZL20" s="46"/>
      <c r="IZM20" s="46"/>
      <c r="IZN20" s="46"/>
      <c r="IZO20" s="46"/>
      <c r="IZP20" s="46"/>
      <c r="IZQ20" s="46"/>
      <c r="IZR20" s="46"/>
      <c r="IZS20" s="46"/>
      <c r="IZT20" s="46"/>
      <c r="IZU20" s="46"/>
      <c r="IZV20" s="46"/>
      <c r="IZW20" s="46"/>
      <c r="IZX20" s="46"/>
      <c r="IZY20" s="46"/>
      <c r="IZZ20" s="46"/>
      <c r="JAA20" s="46"/>
      <c r="JAB20" s="46"/>
      <c r="JAC20" s="46"/>
      <c r="JAD20" s="46"/>
      <c r="JAE20" s="46"/>
      <c r="JAF20" s="46"/>
      <c r="JAG20" s="46"/>
      <c r="JAH20" s="46"/>
      <c r="JAI20" s="46"/>
      <c r="JAJ20" s="46"/>
      <c r="JAK20" s="46"/>
      <c r="JAL20" s="46"/>
      <c r="JAM20" s="46"/>
      <c r="JAN20" s="46"/>
      <c r="JAO20" s="46"/>
      <c r="JAP20" s="46"/>
      <c r="JAQ20" s="46"/>
      <c r="JAR20" s="46"/>
      <c r="JAS20" s="46"/>
      <c r="JAT20" s="46"/>
      <c r="JAU20" s="46"/>
      <c r="JAV20" s="46"/>
      <c r="JAW20" s="46"/>
      <c r="JAX20" s="46"/>
      <c r="JAY20" s="46"/>
      <c r="JAZ20" s="46"/>
      <c r="JBA20" s="46"/>
      <c r="JBB20" s="46"/>
      <c r="JBC20" s="46"/>
      <c r="JBD20" s="46"/>
      <c r="JBE20" s="46"/>
      <c r="JBF20" s="46"/>
      <c r="JBG20" s="46"/>
      <c r="JBH20" s="46"/>
      <c r="JBI20" s="46"/>
      <c r="JBJ20" s="46"/>
      <c r="JBK20" s="46"/>
      <c r="JBL20" s="46"/>
      <c r="JBM20" s="46"/>
      <c r="JBN20" s="46"/>
      <c r="JBO20" s="46"/>
      <c r="JBP20" s="46"/>
      <c r="JBQ20" s="46"/>
      <c r="JBR20" s="46"/>
      <c r="JBS20" s="46"/>
      <c r="JBT20" s="46"/>
      <c r="JBU20" s="46"/>
      <c r="JBV20" s="46"/>
      <c r="JBW20" s="46"/>
      <c r="JBX20" s="46"/>
      <c r="JBY20" s="46"/>
      <c r="JBZ20" s="46"/>
      <c r="JCA20" s="46"/>
      <c r="JCB20" s="46"/>
      <c r="JCC20" s="46"/>
      <c r="JCD20" s="46"/>
      <c r="JCE20" s="46"/>
      <c r="JCF20" s="46"/>
      <c r="JCG20" s="46"/>
      <c r="JCH20" s="46"/>
      <c r="JCI20" s="46"/>
      <c r="JCJ20" s="46"/>
      <c r="JCK20" s="46"/>
      <c r="JCL20" s="46"/>
      <c r="JCM20" s="46"/>
      <c r="JCN20" s="46"/>
      <c r="JCO20" s="46"/>
      <c r="JCP20" s="46"/>
      <c r="JCQ20" s="46"/>
      <c r="JCR20" s="46"/>
      <c r="JCS20" s="46"/>
      <c r="JCT20" s="46"/>
      <c r="JCU20" s="46"/>
      <c r="JCV20" s="46"/>
      <c r="JCW20" s="46"/>
      <c r="JCX20" s="46"/>
      <c r="JCY20" s="46"/>
      <c r="JCZ20" s="46"/>
      <c r="JDA20" s="46"/>
      <c r="JDB20" s="46"/>
      <c r="JDC20" s="46"/>
      <c r="JDD20" s="46"/>
      <c r="JDE20" s="46"/>
      <c r="JDF20" s="46"/>
      <c r="JDG20" s="46"/>
      <c r="JDH20" s="46"/>
      <c r="JDI20" s="46"/>
      <c r="JDJ20" s="46"/>
      <c r="JDK20" s="46"/>
      <c r="JDL20" s="46"/>
      <c r="JDM20" s="46"/>
      <c r="JDN20" s="46"/>
      <c r="JDO20" s="46"/>
      <c r="JDP20" s="46"/>
      <c r="JDQ20" s="46"/>
      <c r="JDR20" s="46"/>
      <c r="JDS20" s="46"/>
      <c r="JDT20" s="46"/>
      <c r="JDU20" s="46"/>
      <c r="JDV20" s="46"/>
      <c r="JDW20" s="46"/>
      <c r="JDX20" s="46"/>
      <c r="JDY20" s="46"/>
      <c r="JDZ20" s="46"/>
      <c r="JEA20" s="46"/>
      <c r="JEB20" s="46"/>
      <c r="JEC20" s="46"/>
      <c r="JED20" s="46"/>
      <c r="JEE20" s="46"/>
      <c r="JEF20" s="46"/>
      <c r="JEG20" s="46"/>
      <c r="JEH20" s="46"/>
      <c r="JEI20" s="46"/>
      <c r="JEJ20" s="46"/>
      <c r="JEK20" s="46"/>
      <c r="JEL20" s="46"/>
      <c r="JEM20" s="46"/>
      <c r="JEN20" s="46"/>
      <c r="JEO20" s="46"/>
      <c r="JEP20" s="46"/>
      <c r="JEQ20" s="46"/>
      <c r="JER20" s="46"/>
      <c r="JES20" s="46"/>
      <c r="JET20" s="46"/>
      <c r="JEU20" s="46"/>
      <c r="JEV20" s="46"/>
      <c r="JEW20" s="46"/>
      <c r="JEX20" s="46"/>
      <c r="JEY20" s="46"/>
      <c r="JEZ20" s="46"/>
      <c r="JFA20" s="46"/>
      <c r="JFB20" s="46"/>
      <c r="JFC20" s="46"/>
      <c r="JFD20" s="46"/>
      <c r="JFE20" s="46"/>
      <c r="JFF20" s="46"/>
      <c r="JFG20" s="46"/>
      <c r="JFH20" s="46"/>
      <c r="JFI20" s="46"/>
      <c r="JFJ20" s="46"/>
      <c r="JFK20" s="46"/>
      <c r="JFL20" s="46"/>
      <c r="JFM20" s="46"/>
      <c r="JFN20" s="46"/>
      <c r="JFO20" s="46"/>
      <c r="JFP20" s="46"/>
      <c r="JFQ20" s="46"/>
      <c r="JFR20" s="46"/>
      <c r="JFS20" s="46"/>
      <c r="JFT20" s="46"/>
      <c r="JFU20" s="46"/>
      <c r="JFV20" s="46"/>
      <c r="JFW20" s="46"/>
      <c r="JFX20" s="46"/>
      <c r="JFY20" s="46"/>
      <c r="JFZ20" s="46"/>
      <c r="JGA20" s="46"/>
      <c r="JGB20" s="46"/>
      <c r="JGC20" s="46"/>
      <c r="JGD20" s="46"/>
      <c r="JGE20" s="46"/>
      <c r="JGF20" s="46"/>
      <c r="JGG20" s="46"/>
      <c r="JGH20" s="46"/>
      <c r="JGI20" s="46"/>
      <c r="JGJ20" s="46"/>
      <c r="JGK20" s="46"/>
      <c r="JGL20" s="46"/>
      <c r="JGM20" s="46"/>
      <c r="JGN20" s="46"/>
      <c r="JGO20" s="46"/>
      <c r="JGP20" s="46"/>
      <c r="JGQ20" s="46"/>
      <c r="JGR20" s="46"/>
      <c r="JGS20" s="46"/>
      <c r="JGT20" s="46"/>
      <c r="JGU20" s="46"/>
      <c r="JGV20" s="46"/>
      <c r="JGW20" s="46"/>
      <c r="JGX20" s="46"/>
      <c r="JGY20" s="46"/>
      <c r="JGZ20" s="46"/>
      <c r="JHA20" s="46"/>
      <c r="JHB20" s="46"/>
      <c r="JHC20" s="46"/>
      <c r="JHD20" s="46"/>
      <c r="JHE20" s="46"/>
      <c r="JHF20" s="46"/>
      <c r="JHG20" s="46"/>
      <c r="JHH20" s="46"/>
      <c r="JHI20" s="46"/>
      <c r="JHJ20" s="46"/>
      <c r="JHK20" s="46"/>
      <c r="JHL20" s="46"/>
      <c r="JHM20" s="46"/>
      <c r="JHN20" s="46"/>
      <c r="JHO20" s="46"/>
      <c r="JHP20" s="46"/>
      <c r="JHQ20" s="46"/>
      <c r="JHR20" s="46"/>
      <c r="JHS20" s="46"/>
      <c r="JHT20" s="46"/>
      <c r="JHU20" s="46"/>
      <c r="JHV20" s="46"/>
      <c r="JHW20" s="46"/>
      <c r="JHX20" s="46"/>
      <c r="JHY20" s="46"/>
      <c r="JHZ20" s="46"/>
      <c r="JIA20" s="46"/>
      <c r="JIB20" s="46"/>
      <c r="JIC20" s="46"/>
      <c r="JID20" s="46"/>
      <c r="JIE20" s="46"/>
      <c r="JIF20" s="46"/>
      <c r="JIG20" s="46"/>
      <c r="JIH20" s="46"/>
      <c r="JII20" s="46"/>
      <c r="JIJ20" s="46"/>
      <c r="JIK20" s="46"/>
      <c r="JIL20" s="46"/>
      <c r="JIM20" s="46"/>
      <c r="JIN20" s="46"/>
      <c r="JIO20" s="46"/>
      <c r="JIP20" s="46"/>
      <c r="JIQ20" s="46"/>
      <c r="JIR20" s="46"/>
      <c r="JIS20" s="46"/>
      <c r="JIT20" s="46"/>
      <c r="JIU20" s="46"/>
      <c r="JIV20" s="46"/>
      <c r="JIW20" s="46"/>
      <c r="JIX20" s="46"/>
      <c r="JIY20" s="46"/>
      <c r="JIZ20" s="46"/>
      <c r="JJA20" s="46"/>
      <c r="JJB20" s="46"/>
      <c r="JJC20" s="46"/>
      <c r="JJD20" s="46"/>
      <c r="JJE20" s="46"/>
      <c r="JJF20" s="46"/>
      <c r="JJG20" s="46"/>
      <c r="JJH20" s="46"/>
      <c r="JJI20" s="46"/>
      <c r="JJJ20" s="46"/>
      <c r="JJK20" s="46"/>
      <c r="JJL20" s="46"/>
      <c r="JJM20" s="46"/>
      <c r="JJN20" s="46"/>
      <c r="JJO20" s="46"/>
      <c r="JJP20" s="46"/>
      <c r="JJQ20" s="46"/>
      <c r="JJR20" s="46"/>
      <c r="JJS20" s="46"/>
      <c r="JJT20" s="46"/>
      <c r="JJU20" s="46"/>
      <c r="JJV20" s="46"/>
      <c r="JJW20" s="46"/>
      <c r="JJX20" s="46"/>
      <c r="JJY20" s="46"/>
      <c r="JJZ20" s="46"/>
      <c r="JKA20" s="46"/>
      <c r="JKB20" s="46"/>
      <c r="JKC20" s="46"/>
      <c r="JKD20" s="46"/>
      <c r="JKE20" s="46"/>
      <c r="JKF20" s="46"/>
      <c r="JKG20" s="46"/>
      <c r="JKH20" s="46"/>
      <c r="JKI20" s="46"/>
      <c r="JKJ20" s="46"/>
      <c r="JKK20" s="46"/>
      <c r="JKL20" s="46"/>
      <c r="JKM20" s="46"/>
      <c r="JKN20" s="46"/>
      <c r="JKO20" s="46"/>
      <c r="JKP20" s="46"/>
      <c r="JKQ20" s="46"/>
      <c r="JKR20" s="46"/>
      <c r="JKS20" s="46"/>
      <c r="JKT20" s="46"/>
      <c r="JKU20" s="46"/>
      <c r="JKV20" s="46"/>
      <c r="JKW20" s="46"/>
      <c r="JKX20" s="46"/>
      <c r="JKY20" s="46"/>
      <c r="JKZ20" s="46"/>
      <c r="JLA20" s="46"/>
      <c r="JLB20" s="46"/>
      <c r="JLC20" s="46"/>
      <c r="JLD20" s="46"/>
      <c r="JLE20" s="46"/>
      <c r="JLF20" s="46"/>
      <c r="JLG20" s="46"/>
      <c r="JLH20" s="46"/>
      <c r="JLI20" s="46"/>
      <c r="JLJ20" s="46"/>
      <c r="JLK20" s="46"/>
      <c r="JLL20" s="46"/>
      <c r="JLM20" s="46"/>
      <c r="JLN20" s="46"/>
      <c r="JLO20" s="46"/>
      <c r="JLP20" s="46"/>
      <c r="JLQ20" s="46"/>
      <c r="JLR20" s="46"/>
      <c r="JLS20" s="46"/>
      <c r="JLT20" s="46"/>
      <c r="JLU20" s="46"/>
      <c r="JLV20" s="46"/>
      <c r="JLW20" s="46"/>
      <c r="JLX20" s="46"/>
      <c r="JLY20" s="46"/>
      <c r="JLZ20" s="46"/>
      <c r="JMA20" s="46"/>
      <c r="JMB20" s="46"/>
      <c r="JMC20" s="46"/>
      <c r="JMD20" s="46"/>
      <c r="JME20" s="46"/>
      <c r="JMF20" s="46"/>
      <c r="JMG20" s="46"/>
      <c r="JMH20" s="46"/>
      <c r="JMI20" s="46"/>
      <c r="JMJ20" s="46"/>
      <c r="JMK20" s="46"/>
      <c r="JML20" s="46"/>
      <c r="JMM20" s="46"/>
      <c r="JMN20" s="46"/>
      <c r="JMO20" s="46"/>
      <c r="JMP20" s="46"/>
      <c r="JMQ20" s="46"/>
      <c r="JMR20" s="46"/>
      <c r="JMS20" s="46"/>
      <c r="JMT20" s="46"/>
      <c r="JMU20" s="46"/>
      <c r="JMV20" s="46"/>
      <c r="JMW20" s="46"/>
      <c r="JMX20" s="46"/>
      <c r="JMY20" s="46"/>
      <c r="JMZ20" s="46"/>
      <c r="JNA20" s="46"/>
      <c r="JNB20" s="46"/>
      <c r="JNC20" s="46"/>
      <c r="JND20" s="46"/>
      <c r="JNE20" s="46"/>
      <c r="JNF20" s="46"/>
      <c r="JNG20" s="46"/>
      <c r="JNH20" s="46"/>
      <c r="JNI20" s="46"/>
      <c r="JNJ20" s="46"/>
      <c r="JNK20" s="46"/>
      <c r="JNL20" s="46"/>
      <c r="JNM20" s="46"/>
      <c r="JNN20" s="46"/>
      <c r="JNO20" s="46"/>
      <c r="JNP20" s="46"/>
      <c r="JNQ20" s="46"/>
      <c r="JNR20" s="46"/>
      <c r="JNS20" s="46"/>
      <c r="JNT20" s="46"/>
      <c r="JNU20" s="46"/>
      <c r="JNV20" s="46"/>
      <c r="JNW20" s="46"/>
      <c r="JNX20" s="46"/>
      <c r="JNY20" s="46"/>
      <c r="JNZ20" s="46"/>
      <c r="JOA20" s="46"/>
      <c r="JOB20" s="46"/>
      <c r="JOC20" s="46"/>
      <c r="JOD20" s="46"/>
      <c r="JOE20" s="46"/>
      <c r="JOF20" s="46"/>
      <c r="JOG20" s="46"/>
      <c r="JOH20" s="46"/>
      <c r="JOI20" s="46"/>
      <c r="JOJ20" s="46"/>
      <c r="JOK20" s="46"/>
      <c r="JOL20" s="46"/>
      <c r="JOM20" s="46"/>
      <c r="JON20" s="46"/>
      <c r="JOO20" s="46"/>
      <c r="JOP20" s="46"/>
      <c r="JOQ20" s="46"/>
      <c r="JOR20" s="46"/>
      <c r="JOS20" s="46"/>
      <c r="JOT20" s="46"/>
      <c r="JOU20" s="46"/>
      <c r="JOV20" s="46"/>
      <c r="JOW20" s="46"/>
      <c r="JOX20" s="46"/>
      <c r="JOY20" s="46"/>
      <c r="JOZ20" s="46"/>
      <c r="JPA20" s="46"/>
      <c r="JPB20" s="46"/>
      <c r="JPC20" s="46"/>
      <c r="JPD20" s="46"/>
      <c r="JPE20" s="46"/>
      <c r="JPF20" s="46"/>
      <c r="JPG20" s="46"/>
      <c r="JPH20" s="46"/>
      <c r="JPI20" s="46"/>
      <c r="JPJ20" s="46"/>
      <c r="JPK20" s="46"/>
      <c r="JPL20" s="46"/>
      <c r="JPM20" s="46"/>
      <c r="JPN20" s="46"/>
      <c r="JPO20" s="46"/>
      <c r="JPP20" s="46"/>
      <c r="JPQ20" s="46"/>
      <c r="JPR20" s="46"/>
      <c r="JPS20" s="46"/>
      <c r="JPT20" s="46"/>
      <c r="JPU20" s="46"/>
      <c r="JPV20" s="46"/>
      <c r="JPW20" s="46"/>
      <c r="JPX20" s="46"/>
      <c r="JPY20" s="46"/>
      <c r="JPZ20" s="46"/>
      <c r="JQA20" s="46"/>
      <c r="JQB20" s="46"/>
      <c r="JQC20" s="46"/>
      <c r="JQD20" s="46"/>
      <c r="JQE20" s="46"/>
      <c r="JQF20" s="46"/>
      <c r="JQG20" s="46"/>
      <c r="JQH20" s="46"/>
      <c r="JQI20" s="46"/>
      <c r="JQJ20" s="46"/>
      <c r="JQK20" s="46"/>
      <c r="JQL20" s="46"/>
      <c r="JQM20" s="46"/>
      <c r="JQN20" s="46"/>
      <c r="JQO20" s="46"/>
      <c r="JQP20" s="46"/>
      <c r="JQQ20" s="46"/>
      <c r="JQR20" s="46"/>
      <c r="JQS20" s="46"/>
      <c r="JQT20" s="46"/>
      <c r="JQU20" s="46"/>
      <c r="JQV20" s="46"/>
      <c r="JQW20" s="46"/>
      <c r="JQX20" s="46"/>
      <c r="JQY20" s="46"/>
      <c r="JQZ20" s="46"/>
      <c r="JRA20" s="46"/>
      <c r="JRB20" s="46"/>
      <c r="JRC20" s="46"/>
      <c r="JRD20" s="46"/>
      <c r="JRE20" s="46"/>
      <c r="JRF20" s="46"/>
      <c r="JRG20" s="46"/>
      <c r="JRH20" s="46"/>
      <c r="JRI20" s="46"/>
      <c r="JRJ20" s="46"/>
      <c r="JRK20" s="46"/>
      <c r="JRL20" s="46"/>
      <c r="JRM20" s="46"/>
      <c r="JRN20" s="46"/>
      <c r="JRO20" s="46"/>
      <c r="JRP20" s="46"/>
      <c r="JRQ20" s="46"/>
      <c r="JRR20" s="46"/>
      <c r="JRS20" s="46"/>
      <c r="JRT20" s="46"/>
      <c r="JRU20" s="46"/>
      <c r="JRV20" s="46"/>
      <c r="JRW20" s="46"/>
      <c r="JRX20" s="46"/>
      <c r="JRY20" s="46"/>
      <c r="JRZ20" s="46"/>
      <c r="JSA20" s="46"/>
      <c r="JSB20" s="46"/>
      <c r="JSC20" s="46"/>
      <c r="JSD20" s="46"/>
      <c r="JSE20" s="46"/>
      <c r="JSF20" s="46"/>
      <c r="JSG20" s="46"/>
      <c r="JSH20" s="46"/>
      <c r="JSI20" s="46"/>
      <c r="JSJ20" s="46"/>
      <c r="JSK20" s="46"/>
      <c r="JSL20" s="46"/>
      <c r="JSM20" s="46"/>
      <c r="JSN20" s="46"/>
      <c r="JSO20" s="46"/>
      <c r="JSP20" s="46"/>
      <c r="JSQ20" s="46"/>
      <c r="JSR20" s="46"/>
      <c r="JSS20" s="46"/>
      <c r="JST20" s="46"/>
      <c r="JSU20" s="46"/>
      <c r="JSV20" s="46"/>
      <c r="JSW20" s="46"/>
      <c r="JSX20" s="46"/>
      <c r="JSY20" s="46"/>
      <c r="JSZ20" s="46"/>
      <c r="JTA20" s="46"/>
      <c r="JTB20" s="46"/>
      <c r="JTC20" s="46"/>
      <c r="JTD20" s="46"/>
      <c r="JTE20" s="46"/>
      <c r="JTF20" s="46"/>
      <c r="JTG20" s="46"/>
      <c r="JTH20" s="46"/>
      <c r="JTI20" s="46"/>
      <c r="JTJ20" s="46"/>
      <c r="JTK20" s="46"/>
      <c r="JTL20" s="46"/>
      <c r="JTM20" s="46"/>
      <c r="JTN20" s="46"/>
      <c r="JTO20" s="46"/>
      <c r="JTP20" s="46"/>
      <c r="JTQ20" s="46"/>
      <c r="JTR20" s="46"/>
      <c r="JTS20" s="46"/>
      <c r="JTT20" s="46"/>
      <c r="JTU20" s="46"/>
      <c r="JTV20" s="46"/>
      <c r="JTW20" s="46"/>
      <c r="JTX20" s="46"/>
      <c r="JTY20" s="46"/>
      <c r="JTZ20" s="46"/>
      <c r="JUA20" s="46"/>
      <c r="JUB20" s="46"/>
      <c r="JUC20" s="46"/>
      <c r="JUD20" s="46"/>
      <c r="JUE20" s="46"/>
      <c r="JUF20" s="46"/>
      <c r="JUG20" s="46"/>
      <c r="JUH20" s="46"/>
      <c r="JUI20" s="46"/>
      <c r="JUJ20" s="46"/>
      <c r="JUK20" s="46"/>
      <c r="JUL20" s="46"/>
      <c r="JUM20" s="46"/>
      <c r="JUN20" s="46"/>
      <c r="JUO20" s="46"/>
      <c r="JUP20" s="46"/>
      <c r="JUQ20" s="46"/>
      <c r="JUR20" s="46"/>
      <c r="JUS20" s="46"/>
      <c r="JUT20" s="46"/>
      <c r="JUU20" s="46"/>
      <c r="JUV20" s="46"/>
      <c r="JUW20" s="46"/>
      <c r="JUX20" s="46"/>
      <c r="JUY20" s="46"/>
      <c r="JUZ20" s="46"/>
      <c r="JVA20" s="46"/>
      <c r="JVB20" s="46"/>
      <c r="JVC20" s="46"/>
      <c r="JVD20" s="46"/>
      <c r="JVE20" s="46"/>
      <c r="JVF20" s="46"/>
      <c r="JVG20" s="46"/>
      <c r="JVH20" s="46"/>
      <c r="JVI20" s="46"/>
      <c r="JVJ20" s="46"/>
      <c r="JVK20" s="46"/>
      <c r="JVL20" s="46"/>
      <c r="JVM20" s="46"/>
      <c r="JVN20" s="46"/>
      <c r="JVO20" s="46"/>
      <c r="JVP20" s="46"/>
      <c r="JVQ20" s="46"/>
      <c r="JVR20" s="46"/>
      <c r="JVS20" s="46"/>
      <c r="JVT20" s="46"/>
      <c r="JVU20" s="46"/>
      <c r="JVV20" s="46"/>
      <c r="JVW20" s="46"/>
      <c r="JVX20" s="46"/>
      <c r="JVY20" s="46"/>
      <c r="JVZ20" s="46"/>
      <c r="JWA20" s="46"/>
      <c r="JWB20" s="46"/>
      <c r="JWC20" s="46"/>
      <c r="JWD20" s="46"/>
      <c r="JWE20" s="46"/>
      <c r="JWF20" s="46"/>
      <c r="JWG20" s="46"/>
      <c r="JWH20" s="46"/>
      <c r="JWI20" s="46"/>
      <c r="JWJ20" s="46"/>
      <c r="JWK20" s="46"/>
      <c r="JWL20" s="46"/>
      <c r="JWM20" s="46"/>
      <c r="JWN20" s="46"/>
      <c r="JWO20" s="46"/>
      <c r="JWP20" s="46"/>
      <c r="JWQ20" s="46"/>
      <c r="JWR20" s="46"/>
      <c r="JWS20" s="46"/>
      <c r="JWT20" s="46"/>
      <c r="JWU20" s="46"/>
      <c r="JWV20" s="46"/>
      <c r="JWW20" s="46"/>
      <c r="JWX20" s="46"/>
      <c r="JWY20" s="46"/>
      <c r="JWZ20" s="46"/>
      <c r="JXA20" s="46"/>
      <c r="JXB20" s="46"/>
      <c r="JXC20" s="46"/>
      <c r="JXD20" s="46"/>
      <c r="JXE20" s="46"/>
      <c r="JXF20" s="46"/>
      <c r="JXG20" s="46"/>
      <c r="JXH20" s="46"/>
      <c r="JXI20" s="46"/>
      <c r="JXJ20" s="46"/>
      <c r="JXK20" s="46"/>
      <c r="JXL20" s="46"/>
      <c r="JXM20" s="46"/>
      <c r="JXN20" s="46"/>
      <c r="JXO20" s="46"/>
      <c r="JXP20" s="46"/>
      <c r="JXQ20" s="46"/>
      <c r="JXR20" s="46"/>
      <c r="JXS20" s="46"/>
      <c r="JXT20" s="46"/>
      <c r="JXU20" s="46"/>
      <c r="JXV20" s="46"/>
      <c r="JXW20" s="46"/>
      <c r="JXX20" s="46"/>
      <c r="JXY20" s="46"/>
      <c r="JXZ20" s="46"/>
      <c r="JYA20" s="46"/>
      <c r="JYB20" s="46"/>
      <c r="JYC20" s="46"/>
      <c r="JYD20" s="46"/>
      <c r="JYE20" s="46"/>
      <c r="JYF20" s="46"/>
      <c r="JYG20" s="46"/>
      <c r="JYH20" s="46"/>
      <c r="JYI20" s="46"/>
      <c r="JYJ20" s="46"/>
      <c r="JYK20" s="46"/>
      <c r="JYL20" s="46"/>
      <c r="JYM20" s="46"/>
      <c r="JYN20" s="46"/>
      <c r="JYO20" s="46"/>
      <c r="JYP20" s="46"/>
      <c r="JYQ20" s="46"/>
      <c r="JYR20" s="46"/>
      <c r="JYS20" s="46"/>
      <c r="JYT20" s="46"/>
      <c r="JYU20" s="46"/>
      <c r="JYV20" s="46"/>
      <c r="JYW20" s="46"/>
      <c r="JYX20" s="46"/>
      <c r="JYY20" s="46"/>
      <c r="JYZ20" s="46"/>
      <c r="JZA20" s="46"/>
      <c r="JZB20" s="46"/>
      <c r="JZC20" s="46"/>
      <c r="JZD20" s="46"/>
      <c r="JZE20" s="46"/>
      <c r="JZF20" s="46"/>
      <c r="JZG20" s="46"/>
      <c r="JZH20" s="46"/>
      <c r="JZI20" s="46"/>
      <c r="JZJ20" s="46"/>
      <c r="JZK20" s="46"/>
      <c r="JZL20" s="46"/>
      <c r="JZM20" s="46"/>
      <c r="JZN20" s="46"/>
      <c r="JZO20" s="46"/>
      <c r="JZP20" s="46"/>
      <c r="JZQ20" s="46"/>
      <c r="JZR20" s="46"/>
      <c r="JZS20" s="46"/>
      <c r="JZT20" s="46"/>
      <c r="JZU20" s="46"/>
      <c r="JZV20" s="46"/>
      <c r="JZW20" s="46"/>
      <c r="JZX20" s="46"/>
      <c r="JZY20" s="46"/>
      <c r="JZZ20" s="46"/>
      <c r="KAA20" s="46"/>
      <c r="KAB20" s="46"/>
      <c r="KAC20" s="46"/>
      <c r="KAD20" s="46"/>
      <c r="KAE20" s="46"/>
      <c r="KAF20" s="46"/>
      <c r="KAG20" s="46"/>
      <c r="KAH20" s="46"/>
      <c r="KAI20" s="46"/>
      <c r="KAJ20" s="46"/>
      <c r="KAK20" s="46"/>
      <c r="KAL20" s="46"/>
      <c r="KAM20" s="46"/>
      <c r="KAN20" s="46"/>
      <c r="KAO20" s="46"/>
      <c r="KAP20" s="46"/>
      <c r="KAQ20" s="46"/>
      <c r="KAR20" s="46"/>
      <c r="KAS20" s="46"/>
      <c r="KAT20" s="46"/>
      <c r="KAU20" s="46"/>
      <c r="KAV20" s="46"/>
      <c r="KAW20" s="46"/>
      <c r="KAX20" s="46"/>
      <c r="KAY20" s="46"/>
      <c r="KAZ20" s="46"/>
      <c r="KBA20" s="46"/>
      <c r="KBB20" s="46"/>
      <c r="KBC20" s="46"/>
      <c r="KBD20" s="46"/>
      <c r="KBE20" s="46"/>
      <c r="KBF20" s="46"/>
      <c r="KBG20" s="46"/>
      <c r="KBH20" s="46"/>
      <c r="KBI20" s="46"/>
      <c r="KBJ20" s="46"/>
      <c r="KBK20" s="46"/>
      <c r="KBL20" s="46"/>
      <c r="KBM20" s="46"/>
      <c r="KBN20" s="46"/>
      <c r="KBO20" s="46"/>
      <c r="KBP20" s="46"/>
      <c r="KBQ20" s="46"/>
      <c r="KBR20" s="46"/>
      <c r="KBS20" s="46"/>
      <c r="KBT20" s="46"/>
      <c r="KBU20" s="46"/>
      <c r="KBV20" s="46"/>
      <c r="KBW20" s="46"/>
      <c r="KBX20" s="46"/>
      <c r="KBY20" s="46"/>
      <c r="KBZ20" s="46"/>
      <c r="KCA20" s="46"/>
      <c r="KCB20" s="46"/>
      <c r="KCC20" s="46"/>
      <c r="KCD20" s="46"/>
      <c r="KCE20" s="46"/>
      <c r="KCF20" s="46"/>
      <c r="KCG20" s="46"/>
      <c r="KCH20" s="46"/>
      <c r="KCI20" s="46"/>
      <c r="KCJ20" s="46"/>
      <c r="KCK20" s="46"/>
      <c r="KCL20" s="46"/>
      <c r="KCM20" s="46"/>
      <c r="KCN20" s="46"/>
      <c r="KCO20" s="46"/>
      <c r="KCP20" s="46"/>
      <c r="KCQ20" s="46"/>
      <c r="KCR20" s="46"/>
      <c r="KCS20" s="46"/>
      <c r="KCT20" s="46"/>
      <c r="KCU20" s="46"/>
      <c r="KCV20" s="46"/>
      <c r="KCW20" s="46"/>
      <c r="KCX20" s="46"/>
      <c r="KCY20" s="46"/>
      <c r="KCZ20" s="46"/>
      <c r="KDA20" s="46"/>
      <c r="KDB20" s="46"/>
      <c r="KDC20" s="46"/>
      <c r="KDD20" s="46"/>
      <c r="KDE20" s="46"/>
      <c r="KDF20" s="46"/>
      <c r="KDG20" s="46"/>
      <c r="KDH20" s="46"/>
      <c r="KDI20" s="46"/>
      <c r="KDJ20" s="46"/>
      <c r="KDK20" s="46"/>
      <c r="KDL20" s="46"/>
      <c r="KDM20" s="46"/>
      <c r="KDN20" s="46"/>
      <c r="KDO20" s="46"/>
      <c r="KDP20" s="46"/>
      <c r="KDQ20" s="46"/>
      <c r="KDR20" s="46"/>
      <c r="KDS20" s="46"/>
      <c r="KDT20" s="46"/>
      <c r="KDU20" s="46"/>
      <c r="KDV20" s="46"/>
      <c r="KDW20" s="46"/>
      <c r="KDX20" s="46"/>
      <c r="KDY20" s="46"/>
      <c r="KDZ20" s="46"/>
      <c r="KEA20" s="46"/>
      <c r="KEB20" s="46"/>
      <c r="KEC20" s="46"/>
      <c r="KED20" s="46"/>
      <c r="KEE20" s="46"/>
      <c r="KEF20" s="46"/>
      <c r="KEG20" s="46"/>
      <c r="KEH20" s="46"/>
      <c r="KEI20" s="46"/>
      <c r="KEJ20" s="46"/>
      <c r="KEK20" s="46"/>
      <c r="KEL20" s="46"/>
      <c r="KEM20" s="46"/>
      <c r="KEN20" s="46"/>
      <c r="KEO20" s="46"/>
      <c r="KEP20" s="46"/>
      <c r="KEQ20" s="46"/>
      <c r="KER20" s="46"/>
      <c r="KES20" s="46"/>
      <c r="KET20" s="46"/>
      <c r="KEU20" s="46"/>
      <c r="KEV20" s="46"/>
      <c r="KEW20" s="46"/>
      <c r="KEX20" s="46"/>
      <c r="KEY20" s="46"/>
      <c r="KEZ20" s="46"/>
      <c r="KFA20" s="46"/>
      <c r="KFB20" s="46"/>
      <c r="KFC20" s="46"/>
      <c r="KFD20" s="46"/>
      <c r="KFE20" s="46"/>
      <c r="KFF20" s="46"/>
      <c r="KFG20" s="46"/>
      <c r="KFH20" s="46"/>
      <c r="KFI20" s="46"/>
      <c r="KFJ20" s="46"/>
      <c r="KFK20" s="46"/>
      <c r="KFL20" s="46"/>
      <c r="KFM20" s="46"/>
      <c r="KFN20" s="46"/>
      <c r="KFO20" s="46"/>
      <c r="KFP20" s="46"/>
      <c r="KFQ20" s="46"/>
      <c r="KFR20" s="46"/>
      <c r="KFS20" s="46"/>
      <c r="KFT20" s="46"/>
      <c r="KFU20" s="46"/>
      <c r="KFV20" s="46"/>
      <c r="KFW20" s="46"/>
      <c r="KFX20" s="46"/>
      <c r="KFY20" s="46"/>
      <c r="KFZ20" s="46"/>
      <c r="KGA20" s="46"/>
      <c r="KGB20" s="46"/>
      <c r="KGC20" s="46"/>
      <c r="KGD20" s="46"/>
      <c r="KGE20" s="46"/>
      <c r="KGF20" s="46"/>
      <c r="KGG20" s="46"/>
      <c r="KGH20" s="46"/>
      <c r="KGI20" s="46"/>
      <c r="KGJ20" s="46"/>
      <c r="KGK20" s="46"/>
      <c r="KGL20" s="46"/>
      <c r="KGM20" s="46"/>
      <c r="KGN20" s="46"/>
      <c r="KGO20" s="46"/>
      <c r="KGP20" s="46"/>
      <c r="KGQ20" s="46"/>
      <c r="KGR20" s="46"/>
      <c r="KGS20" s="46"/>
      <c r="KGT20" s="46"/>
      <c r="KGU20" s="46"/>
      <c r="KGV20" s="46"/>
      <c r="KGW20" s="46"/>
      <c r="KGX20" s="46"/>
      <c r="KGY20" s="46"/>
      <c r="KGZ20" s="46"/>
      <c r="KHA20" s="46"/>
      <c r="KHB20" s="46"/>
      <c r="KHC20" s="46"/>
      <c r="KHD20" s="46"/>
      <c r="KHE20" s="46"/>
      <c r="KHF20" s="46"/>
      <c r="KHG20" s="46"/>
      <c r="KHH20" s="46"/>
      <c r="KHI20" s="46"/>
      <c r="KHJ20" s="46"/>
      <c r="KHK20" s="46"/>
      <c r="KHL20" s="46"/>
      <c r="KHM20" s="46"/>
      <c r="KHN20" s="46"/>
      <c r="KHO20" s="46"/>
      <c r="KHP20" s="46"/>
      <c r="KHQ20" s="46"/>
      <c r="KHR20" s="46"/>
      <c r="KHS20" s="46"/>
      <c r="KHT20" s="46"/>
      <c r="KHU20" s="46"/>
      <c r="KHV20" s="46"/>
      <c r="KHW20" s="46"/>
      <c r="KHX20" s="46"/>
      <c r="KHY20" s="46"/>
      <c r="KHZ20" s="46"/>
      <c r="KIA20" s="46"/>
      <c r="KIB20" s="46"/>
      <c r="KIC20" s="46"/>
      <c r="KID20" s="46"/>
      <c r="KIE20" s="46"/>
      <c r="KIF20" s="46"/>
      <c r="KIG20" s="46"/>
      <c r="KIH20" s="46"/>
      <c r="KII20" s="46"/>
      <c r="KIJ20" s="46"/>
      <c r="KIK20" s="46"/>
      <c r="KIL20" s="46"/>
      <c r="KIM20" s="46"/>
      <c r="KIN20" s="46"/>
      <c r="KIO20" s="46"/>
      <c r="KIP20" s="46"/>
      <c r="KIQ20" s="46"/>
      <c r="KIR20" s="46"/>
      <c r="KIS20" s="46"/>
      <c r="KIT20" s="46"/>
      <c r="KIU20" s="46"/>
      <c r="KIV20" s="46"/>
      <c r="KIW20" s="46"/>
      <c r="KIX20" s="46"/>
      <c r="KIY20" s="46"/>
      <c r="KIZ20" s="46"/>
      <c r="KJA20" s="46"/>
      <c r="KJB20" s="46"/>
      <c r="KJC20" s="46"/>
      <c r="KJD20" s="46"/>
      <c r="KJE20" s="46"/>
      <c r="KJF20" s="46"/>
      <c r="KJG20" s="46"/>
      <c r="KJH20" s="46"/>
      <c r="KJI20" s="46"/>
      <c r="KJJ20" s="46"/>
      <c r="KJK20" s="46"/>
      <c r="KJL20" s="46"/>
      <c r="KJM20" s="46"/>
      <c r="KJN20" s="46"/>
      <c r="KJO20" s="46"/>
      <c r="KJP20" s="46"/>
      <c r="KJQ20" s="46"/>
      <c r="KJR20" s="46"/>
      <c r="KJS20" s="46"/>
      <c r="KJT20" s="46"/>
      <c r="KJU20" s="46"/>
      <c r="KJV20" s="46"/>
      <c r="KJW20" s="46"/>
      <c r="KJX20" s="46"/>
      <c r="KJY20" s="46"/>
      <c r="KJZ20" s="46"/>
      <c r="KKA20" s="46"/>
      <c r="KKB20" s="46"/>
      <c r="KKC20" s="46"/>
      <c r="KKD20" s="46"/>
      <c r="KKE20" s="46"/>
      <c r="KKF20" s="46"/>
      <c r="KKG20" s="46"/>
      <c r="KKH20" s="46"/>
      <c r="KKI20" s="46"/>
      <c r="KKJ20" s="46"/>
      <c r="KKK20" s="46"/>
      <c r="KKL20" s="46"/>
      <c r="KKM20" s="46"/>
      <c r="KKN20" s="46"/>
      <c r="KKO20" s="46"/>
      <c r="KKP20" s="46"/>
      <c r="KKQ20" s="46"/>
      <c r="KKR20" s="46"/>
      <c r="KKS20" s="46"/>
      <c r="KKT20" s="46"/>
      <c r="KKU20" s="46"/>
      <c r="KKV20" s="46"/>
      <c r="KKW20" s="46"/>
      <c r="KKX20" s="46"/>
      <c r="KKY20" s="46"/>
      <c r="KKZ20" s="46"/>
      <c r="KLA20" s="46"/>
      <c r="KLB20" s="46"/>
      <c r="KLC20" s="46"/>
      <c r="KLD20" s="46"/>
      <c r="KLE20" s="46"/>
      <c r="KLF20" s="46"/>
      <c r="KLG20" s="46"/>
      <c r="KLH20" s="46"/>
      <c r="KLI20" s="46"/>
      <c r="KLJ20" s="46"/>
      <c r="KLK20" s="46"/>
      <c r="KLL20" s="46"/>
      <c r="KLM20" s="46"/>
      <c r="KLN20" s="46"/>
      <c r="KLO20" s="46"/>
      <c r="KLP20" s="46"/>
      <c r="KLQ20" s="46"/>
      <c r="KLR20" s="46"/>
      <c r="KLS20" s="46"/>
      <c r="KLT20" s="46"/>
      <c r="KLU20" s="46"/>
      <c r="KLV20" s="46"/>
      <c r="KLW20" s="46"/>
      <c r="KLX20" s="46"/>
      <c r="KLY20" s="46"/>
      <c r="KLZ20" s="46"/>
      <c r="KMA20" s="46"/>
      <c r="KMB20" s="46"/>
      <c r="KMC20" s="46"/>
      <c r="KMD20" s="46"/>
      <c r="KME20" s="46"/>
      <c r="KMF20" s="46"/>
      <c r="KMG20" s="46"/>
      <c r="KMH20" s="46"/>
      <c r="KMI20" s="46"/>
      <c r="KMJ20" s="46"/>
      <c r="KMK20" s="46"/>
      <c r="KML20" s="46"/>
      <c r="KMM20" s="46"/>
      <c r="KMN20" s="46"/>
      <c r="KMO20" s="46"/>
      <c r="KMP20" s="46"/>
      <c r="KMQ20" s="46"/>
      <c r="KMR20" s="46"/>
      <c r="KMS20" s="46"/>
      <c r="KMT20" s="46"/>
      <c r="KMU20" s="46"/>
      <c r="KMV20" s="46"/>
      <c r="KMW20" s="46"/>
      <c r="KMX20" s="46"/>
      <c r="KMY20" s="46"/>
      <c r="KMZ20" s="46"/>
      <c r="KNA20" s="46"/>
      <c r="KNB20" s="46"/>
      <c r="KNC20" s="46"/>
      <c r="KND20" s="46"/>
      <c r="KNE20" s="46"/>
      <c r="KNF20" s="46"/>
      <c r="KNG20" s="46"/>
      <c r="KNH20" s="46"/>
      <c r="KNI20" s="46"/>
      <c r="KNJ20" s="46"/>
      <c r="KNK20" s="46"/>
      <c r="KNL20" s="46"/>
      <c r="KNM20" s="46"/>
      <c r="KNN20" s="46"/>
      <c r="KNO20" s="46"/>
      <c r="KNP20" s="46"/>
      <c r="KNQ20" s="46"/>
      <c r="KNR20" s="46"/>
      <c r="KNS20" s="46"/>
      <c r="KNT20" s="46"/>
      <c r="KNU20" s="46"/>
      <c r="KNV20" s="46"/>
      <c r="KNW20" s="46"/>
      <c r="KNX20" s="46"/>
      <c r="KNY20" s="46"/>
      <c r="KNZ20" s="46"/>
      <c r="KOA20" s="46"/>
      <c r="KOB20" s="46"/>
      <c r="KOC20" s="46"/>
      <c r="KOD20" s="46"/>
      <c r="KOE20" s="46"/>
      <c r="KOF20" s="46"/>
      <c r="KOG20" s="46"/>
      <c r="KOH20" s="46"/>
      <c r="KOI20" s="46"/>
      <c r="KOJ20" s="46"/>
      <c r="KOK20" s="46"/>
      <c r="KOL20" s="46"/>
      <c r="KOM20" s="46"/>
      <c r="KON20" s="46"/>
      <c r="KOO20" s="46"/>
      <c r="KOP20" s="46"/>
      <c r="KOQ20" s="46"/>
      <c r="KOR20" s="46"/>
      <c r="KOS20" s="46"/>
      <c r="KOT20" s="46"/>
      <c r="KOU20" s="46"/>
      <c r="KOV20" s="46"/>
      <c r="KOW20" s="46"/>
      <c r="KOX20" s="46"/>
      <c r="KOY20" s="46"/>
      <c r="KOZ20" s="46"/>
      <c r="KPA20" s="46"/>
      <c r="KPB20" s="46"/>
      <c r="KPC20" s="46"/>
      <c r="KPD20" s="46"/>
      <c r="KPE20" s="46"/>
      <c r="KPF20" s="46"/>
      <c r="KPG20" s="46"/>
      <c r="KPH20" s="46"/>
      <c r="KPI20" s="46"/>
      <c r="KPJ20" s="46"/>
      <c r="KPK20" s="46"/>
      <c r="KPL20" s="46"/>
      <c r="KPM20" s="46"/>
      <c r="KPN20" s="46"/>
      <c r="KPO20" s="46"/>
      <c r="KPP20" s="46"/>
      <c r="KPQ20" s="46"/>
      <c r="KPR20" s="46"/>
      <c r="KPS20" s="46"/>
      <c r="KPT20" s="46"/>
      <c r="KPU20" s="46"/>
      <c r="KPV20" s="46"/>
      <c r="KPW20" s="46"/>
      <c r="KPX20" s="46"/>
      <c r="KPY20" s="46"/>
      <c r="KPZ20" s="46"/>
      <c r="KQA20" s="46"/>
      <c r="KQB20" s="46"/>
      <c r="KQC20" s="46"/>
      <c r="KQD20" s="46"/>
      <c r="KQE20" s="46"/>
      <c r="KQF20" s="46"/>
      <c r="KQG20" s="46"/>
      <c r="KQH20" s="46"/>
      <c r="KQI20" s="46"/>
      <c r="KQJ20" s="46"/>
      <c r="KQK20" s="46"/>
      <c r="KQL20" s="46"/>
      <c r="KQM20" s="46"/>
      <c r="KQN20" s="46"/>
      <c r="KQO20" s="46"/>
      <c r="KQP20" s="46"/>
      <c r="KQQ20" s="46"/>
      <c r="KQR20" s="46"/>
      <c r="KQS20" s="46"/>
      <c r="KQT20" s="46"/>
      <c r="KQU20" s="46"/>
      <c r="KQV20" s="46"/>
      <c r="KQW20" s="46"/>
      <c r="KQX20" s="46"/>
      <c r="KQY20" s="46"/>
      <c r="KQZ20" s="46"/>
      <c r="KRA20" s="46"/>
      <c r="KRB20" s="46"/>
      <c r="KRC20" s="46"/>
      <c r="KRD20" s="46"/>
      <c r="KRE20" s="46"/>
      <c r="KRF20" s="46"/>
      <c r="KRG20" s="46"/>
      <c r="KRH20" s="46"/>
      <c r="KRI20" s="46"/>
      <c r="KRJ20" s="46"/>
      <c r="KRK20" s="46"/>
      <c r="KRL20" s="46"/>
      <c r="KRM20" s="46"/>
      <c r="KRN20" s="46"/>
      <c r="KRO20" s="46"/>
      <c r="KRP20" s="46"/>
      <c r="KRQ20" s="46"/>
      <c r="KRR20" s="46"/>
      <c r="KRS20" s="46"/>
      <c r="KRT20" s="46"/>
      <c r="KRU20" s="46"/>
      <c r="KRV20" s="46"/>
      <c r="KRW20" s="46"/>
      <c r="KRX20" s="46"/>
      <c r="KRY20" s="46"/>
      <c r="KRZ20" s="46"/>
      <c r="KSA20" s="46"/>
      <c r="KSB20" s="46"/>
      <c r="KSC20" s="46"/>
      <c r="KSD20" s="46"/>
      <c r="KSE20" s="46"/>
      <c r="KSF20" s="46"/>
      <c r="KSG20" s="46"/>
      <c r="KSH20" s="46"/>
      <c r="KSI20" s="46"/>
      <c r="KSJ20" s="46"/>
      <c r="KSK20" s="46"/>
      <c r="KSL20" s="46"/>
      <c r="KSM20" s="46"/>
      <c r="KSN20" s="46"/>
      <c r="KSO20" s="46"/>
      <c r="KSP20" s="46"/>
      <c r="KSQ20" s="46"/>
      <c r="KSR20" s="46"/>
      <c r="KSS20" s="46"/>
      <c r="KST20" s="46"/>
      <c r="KSU20" s="46"/>
      <c r="KSV20" s="46"/>
      <c r="KSW20" s="46"/>
      <c r="KSX20" s="46"/>
      <c r="KSY20" s="46"/>
      <c r="KSZ20" s="46"/>
      <c r="KTA20" s="46"/>
      <c r="KTB20" s="46"/>
      <c r="KTC20" s="46"/>
      <c r="KTD20" s="46"/>
      <c r="KTE20" s="46"/>
      <c r="KTF20" s="46"/>
      <c r="KTG20" s="46"/>
      <c r="KTH20" s="46"/>
      <c r="KTI20" s="46"/>
      <c r="KTJ20" s="46"/>
      <c r="KTK20" s="46"/>
      <c r="KTL20" s="46"/>
      <c r="KTM20" s="46"/>
      <c r="KTN20" s="46"/>
      <c r="KTO20" s="46"/>
      <c r="KTP20" s="46"/>
      <c r="KTQ20" s="46"/>
      <c r="KTR20" s="46"/>
      <c r="KTS20" s="46"/>
      <c r="KTT20" s="46"/>
      <c r="KTU20" s="46"/>
      <c r="KTV20" s="46"/>
      <c r="KTW20" s="46"/>
      <c r="KTX20" s="46"/>
      <c r="KTY20" s="46"/>
      <c r="KTZ20" s="46"/>
      <c r="KUA20" s="46"/>
      <c r="KUB20" s="46"/>
      <c r="KUC20" s="46"/>
      <c r="KUD20" s="46"/>
      <c r="KUE20" s="46"/>
      <c r="KUF20" s="46"/>
      <c r="KUG20" s="46"/>
      <c r="KUH20" s="46"/>
      <c r="KUI20" s="46"/>
      <c r="KUJ20" s="46"/>
      <c r="KUK20" s="46"/>
      <c r="KUL20" s="46"/>
      <c r="KUM20" s="46"/>
      <c r="KUN20" s="46"/>
      <c r="KUO20" s="46"/>
      <c r="KUP20" s="46"/>
      <c r="KUQ20" s="46"/>
      <c r="KUR20" s="46"/>
      <c r="KUS20" s="46"/>
      <c r="KUT20" s="46"/>
      <c r="KUU20" s="46"/>
      <c r="KUV20" s="46"/>
      <c r="KUW20" s="46"/>
      <c r="KUX20" s="46"/>
      <c r="KUY20" s="46"/>
      <c r="KUZ20" s="46"/>
      <c r="KVA20" s="46"/>
      <c r="KVB20" s="46"/>
      <c r="KVC20" s="46"/>
      <c r="KVD20" s="46"/>
      <c r="KVE20" s="46"/>
      <c r="KVF20" s="46"/>
      <c r="KVG20" s="46"/>
      <c r="KVH20" s="46"/>
      <c r="KVI20" s="46"/>
      <c r="KVJ20" s="46"/>
      <c r="KVK20" s="46"/>
      <c r="KVL20" s="46"/>
      <c r="KVM20" s="46"/>
      <c r="KVN20" s="46"/>
      <c r="KVO20" s="46"/>
      <c r="KVP20" s="46"/>
      <c r="KVQ20" s="46"/>
      <c r="KVR20" s="46"/>
      <c r="KVS20" s="46"/>
      <c r="KVT20" s="46"/>
      <c r="KVU20" s="46"/>
      <c r="KVV20" s="46"/>
      <c r="KVW20" s="46"/>
      <c r="KVX20" s="46"/>
      <c r="KVY20" s="46"/>
      <c r="KVZ20" s="46"/>
      <c r="KWA20" s="46"/>
      <c r="KWB20" s="46"/>
      <c r="KWC20" s="46"/>
      <c r="KWD20" s="46"/>
      <c r="KWE20" s="46"/>
      <c r="KWF20" s="46"/>
      <c r="KWG20" s="46"/>
      <c r="KWH20" s="46"/>
      <c r="KWI20" s="46"/>
      <c r="KWJ20" s="46"/>
      <c r="KWK20" s="46"/>
      <c r="KWL20" s="46"/>
      <c r="KWM20" s="46"/>
      <c r="KWN20" s="46"/>
      <c r="KWO20" s="46"/>
      <c r="KWP20" s="46"/>
      <c r="KWQ20" s="46"/>
      <c r="KWR20" s="46"/>
      <c r="KWS20" s="46"/>
      <c r="KWT20" s="46"/>
      <c r="KWU20" s="46"/>
      <c r="KWV20" s="46"/>
      <c r="KWW20" s="46"/>
      <c r="KWX20" s="46"/>
      <c r="KWY20" s="46"/>
      <c r="KWZ20" s="46"/>
      <c r="KXA20" s="46"/>
      <c r="KXB20" s="46"/>
      <c r="KXC20" s="46"/>
      <c r="KXD20" s="46"/>
      <c r="KXE20" s="46"/>
      <c r="KXF20" s="46"/>
      <c r="KXG20" s="46"/>
      <c r="KXH20" s="46"/>
      <c r="KXI20" s="46"/>
      <c r="KXJ20" s="46"/>
      <c r="KXK20" s="46"/>
      <c r="KXL20" s="46"/>
      <c r="KXM20" s="46"/>
      <c r="KXN20" s="46"/>
      <c r="KXO20" s="46"/>
      <c r="KXP20" s="46"/>
      <c r="KXQ20" s="46"/>
      <c r="KXR20" s="46"/>
      <c r="KXS20" s="46"/>
      <c r="KXT20" s="46"/>
      <c r="KXU20" s="46"/>
      <c r="KXV20" s="46"/>
      <c r="KXW20" s="46"/>
      <c r="KXX20" s="46"/>
      <c r="KXY20" s="46"/>
      <c r="KXZ20" s="46"/>
      <c r="KYA20" s="46"/>
      <c r="KYB20" s="46"/>
      <c r="KYC20" s="46"/>
      <c r="KYD20" s="46"/>
      <c r="KYE20" s="46"/>
      <c r="KYF20" s="46"/>
      <c r="KYG20" s="46"/>
      <c r="KYH20" s="46"/>
      <c r="KYI20" s="46"/>
      <c r="KYJ20" s="46"/>
      <c r="KYK20" s="46"/>
      <c r="KYL20" s="46"/>
      <c r="KYM20" s="46"/>
      <c r="KYN20" s="46"/>
      <c r="KYO20" s="46"/>
      <c r="KYP20" s="46"/>
      <c r="KYQ20" s="46"/>
      <c r="KYR20" s="46"/>
      <c r="KYS20" s="46"/>
      <c r="KYT20" s="46"/>
      <c r="KYU20" s="46"/>
      <c r="KYV20" s="46"/>
      <c r="KYW20" s="46"/>
      <c r="KYX20" s="46"/>
      <c r="KYY20" s="46"/>
      <c r="KYZ20" s="46"/>
      <c r="KZA20" s="46"/>
      <c r="KZB20" s="46"/>
      <c r="KZC20" s="46"/>
      <c r="KZD20" s="46"/>
      <c r="KZE20" s="46"/>
      <c r="KZF20" s="46"/>
      <c r="KZG20" s="46"/>
      <c r="KZH20" s="46"/>
      <c r="KZI20" s="46"/>
      <c r="KZJ20" s="46"/>
      <c r="KZK20" s="46"/>
      <c r="KZL20" s="46"/>
      <c r="KZM20" s="46"/>
      <c r="KZN20" s="46"/>
      <c r="KZO20" s="46"/>
      <c r="KZP20" s="46"/>
      <c r="KZQ20" s="46"/>
      <c r="KZR20" s="46"/>
      <c r="KZS20" s="46"/>
      <c r="KZT20" s="46"/>
      <c r="KZU20" s="46"/>
      <c r="KZV20" s="46"/>
      <c r="KZW20" s="46"/>
      <c r="KZX20" s="46"/>
      <c r="KZY20" s="46"/>
      <c r="KZZ20" s="46"/>
      <c r="LAA20" s="46"/>
      <c r="LAB20" s="46"/>
      <c r="LAC20" s="46"/>
      <c r="LAD20" s="46"/>
      <c r="LAE20" s="46"/>
      <c r="LAF20" s="46"/>
      <c r="LAG20" s="46"/>
      <c r="LAH20" s="46"/>
      <c r="LAI20" s="46"/>
      <c r="LAJ20" s="46"/>
      <c r="LAK20" s="46"/>
      <c r="LAL20" s="46"/>
      <c r="LAM20" s="46"/>
      <c r="LAN20" s="46"/>
      <c r="LAO20" s="46"/>
      <c r="LAP20" s="46"/>
      <c r="LAQ20" s="46"/>
      <c r="LAR20" s="46"/>
      <c r="LAS20" s="46"/>
      <c r="LAT20" s="46"/>
      <c r="LAU20" s="46"/>
      <c r="LAV20" s="46"/>
      <c r="LAW20" s="46"/>
      <c r="LAX20" s="46"/>
      <c r="LAY20" s="46"/>
      <c r="LAZ20" s="46"/>
      <c r="LBA20" s="46"/>
      <c r="LBB20" s="46"/>
      <c r="LBC20" s="46"/>
      <c r="LBD20" s="46"/>
      <c r="LBE20" s="46"/>
      <c r="LBF20" s="46"/>
      <c r="LBG20" s="46"/>
      <c r="LBH20" s="46"/>
      <c r="LBI20" s="46"/>
      <c r="LBJ20" s="46"/>
      <c r="LBK20" s="46"/>
      <c r="LBL20" s="46"/>
      <c r="LBM20" s="46"/>
      <c r="LBN20" s="46"/>
      <c r="LBO20" s="46"/>
      <c r="LBP20" s="46"/>
      <c r="LBQ20" s="46"/>
      <c r="LBR20" s="46"/>
      <c r="LBS20" s="46"/>
      <c r="LBT20" s="46"/>
      <c r="LBU20" s="46"/>
      <c r="LBV20" s="46"/>
      <c r="LBW20" s="46"/>
      <c r="LBX20" s="46"/>
      <c r="LBY20" s="46"/>
      <c r="LBZ20" s="46"/>
      <c r="LCA20" s="46"/>
      <c r="LCB20" s="46"/>
      <c r="LCC20" s="46"/>
      <c r="LCD20" s="46"/>
      <c r="LCE20" s="46"/>
      <c r="LCF20" s="46"/>
      <c r="LCG20" s="46"/>
      <c r="LCH20" s="46"/>
      <c r="LCI20" s="46"/>
      <c r="LCJ20" s="46"/>
      <c r="LCK20" s="46"/>
      <c r="LCL20" s="46"/>
      <c r="LCM20" s="46"/>
      <c r="LCN20" s="46"/>
      <c r="LCO20" s="46"/>
      <c r="LCP20" s="46"/>
      <c r="LCQ20" s="46"/>
      <c r="LCR20" s="46"/>
      <c r="LCS20" s="46"/>
      <c r="LCT20" s="46"/>
      <c r="LCU20" s="46"/>
      <c r="LCV20" s="46"/>
      <c r="LCW20" s="46"/>
      <c r="LCX20" s="46"/>
      <c r="LCY20" s="46"/>
      <c r="LCZ20" s="46"/>
      <c r="LDA20" s="46"/>
      <c r="LDB20" s="46"/>
      <c r="LDC20" s="46"/>
      <c r="LDD20" s="46"/>
      <c r="LDE20" s="46"/>
      <c r="LDF20" s="46"/>
      <c r="LDG20" s="46"/>
      <c r="LDH20" s="46"/>
      <c r="LDI20" s="46"/>
      <c r="LDJ20" s="46"/>
      <c r="LDK20" s="46"/>
      <c r="LDL20" s="46"/>
      <c r="LDM20" s="46"/>
      <c r="LDN20" s="46"/>
      <c r="LDO20" s="46"/>
      <c r="LDP20" s="46"/>
      <c r="LDQ20" s="46"/>
      <c r="LDR20" s="46"/>
      <c r="LDS20" s="46"/>
      <c r="LDT20" s="46"/>
      <c r="LDU20" s="46"/>
      <c r="LDV20" s="46"/>
      <c r="LDW20" s="46"/>
      <c r="LDX20" s="46"/>
      <c r="LDY20" s="46"/>
      <c r="LDZ20" s="46"/>
      <c r="LEA20" s="46"/>
      <c r="LEB20" s="46"/>
      <c r="LEC20" s="46"/>
      <c r="LED20" s="46"/>
      <c r="LEE20" s="46"/>
      <c r="LEF20" s="46"/>
      <c r="LEG20" s="46"/>
      <c r="LEH20" s="46"/>
      <c r="LEI20" s="46"/>
      <c r="LEJ20" s="46"/>
      <c r="LEK20" s="46"/>
      <c r="LEL20" s="46"/>
      <c r="LEM20" s="46"/>
      <c r="LEN20" s="46"/>
      <c r="LEO20" s="46"/>
      <c r="LEP20" s="46"/>
      <c r="LEQ20" s="46"/>
      <c r="LER20" s="46"/>
      <c r="LES20" s="46"/>
      <c r="LET20" s="46"/>
      <c r="LEU20" s="46"/>
      <c r="LEV20" s="46"/>
      <c r="LEW20" s="46"/>
      <c r="LEX20" s="46"/>
      <c r="LEY20" s="46"/>
      <c r="LEZ20" s="46"/>
      <c r="LFA20" s="46"/>
      <c r="LFB20" s="46"/>
      <c r="LFC20" s="46"/>
      <c r="LFD20" s="46"/>
      <c r="LFE20" s="46"/>
      <c r="LFF20" s="46"/>
      <c r="LFG20" s="46"/>
      <c r="LFH20" s="46"/>
      <c r="LFI20" s="46"/>
      <c r="LFJ20" s="46"/>
      <c r="LFK20" s="46"/>
      <c r="LFL20" s="46"/>
      <c r="LFM20" s="46"/>
      <c r="LFN20" s="46"/>
      <c r="LFO20" s="46"/>
      <c r="LFP20" s="46"/>
      <c r="LFQ20" s="46"/>
      <c r="LFR20" s="46"/>
      <c r="LFS20" s="46"/>
      <c r="LFT20" s="46"/>
      <c r="LFU20" s="46"/>
      <c r="LFV20" s="46"/>
      <c r="LFW20" s="46"/>
      <c r="LFX20" s="46"/>
      <c r="LFY20" s="46"/>
      <c r="LFZ20" s="46"/>
      <c r="LGA20" s="46"/>
      <c r="LGB20" s="46"/>
      <c r="LGC20" s="46"/>
      <c r="LGD20" s="46"/>
      <c r="LGE20" s="46"/>
      <c r="LGF20" s="46"/>
      <c r="LGG20" s="46"/>
      <c r="LGH20" s="46"/>
      <c r="LGI20" s="46"/>
      <c r="LGJ20" s="46"/>
      <c r="LGK20" s="46"/>
      <c r="LGL20" s="46"/>
      <c r="LGM20" s="46"/>
      <c r="LGN20" s="46"/>
      <c r="LGO20" s="46"/>
      <c r="LGP20" s="46"/>
      <c r="LGQ20" s="46"/>
      <c r="LGR20" s="46"/>
      <c r="LGS20" s="46"/>
      <c r="LGT20" s="46"/>
      <c r="LGU20" s="46"/>
      <c r="LGV20" s="46"/>
      <c r="LGW20" s="46"/>
      <c r="LGX20" s="46"/>
      <c r="LGY20" s="46"/>
      <c r="LGZ20" s="46"/>
      <c r="LHA20" s="46"/>
      <c r="LHB20" s="46"/>
      <c r="LHC20" s="46"/>
      <c r="LHD20" s="46"/>
      <c r="LHE20" s="46"/>
      <c r="LHF20" s="46"/>
      <c r="LHG20" s="46"/>
      <c r="LHH20" s="46"/>
      <c r="LHI20" s="46"/>
      <c r="LHJ20" s="46"/>
      <c r="LHK20" s="46"/>
      <c r="LHL20" s="46"/>
      <c r="LHM20" s="46"/>
      <c r="LHN20" s="46"/>
      <c r="LHO20" s="46"/>
      <c r="LHP20" s="46"/>
      <c r="LHQ20" s="46"/>
      <c r="LHR20" s="46"/>
      <c r="LHS20" s="46"/>
      <c r="LHT20" s="46"/>
      <c r="LHU20" s="46"/>
      <c r="LHV20" s="46"/>
      <c r="LHW20" s="46"/>
      <c r="LHX20" s="46"/>
      <c r="LHY20" s="46"/>
      <c r="LHZ20" s="46"/>
      <c r="LIA20" s="46"/>
      <c r="LIB20" s="46"/>
      <c r="LIC20" s="46"/>
      <c r="LID20" s="46"/>
      <c r="LIE20" s="46"/>
      <c r="LIF20" s="46"/>
      <c r="LIG20" s="46"/>
      <c r="LIH20" s="46"/>
      <c r="LII20" s="46"/>
      <c r="LIJ20" s="46"/>
      <c r="LIK20" s="46"/>
      <c r="LIL20" s="46"/>
      <c r="LIM20" s="46"/>
      <c r="LIN20" s="46"/>
      <c r="LIO20" s="46"/>
      <c r="LIP20" s="46"/>
      <c r="LIQ20" s="46"/>
      <c r="LIR20" s="46"/>
      <c r="LIS20" s="46"/>
      <c r="LIT20" s="46"/>
      <c r="LIU20" s="46"/>
      <c r="LIV20" s="46"/>
      <c r="LIW20" s="46"/>
      <c r="LIX20" s="46"/>
      <c r="LIY20" s="46"/>
      <c r="LIZ20" s="46"/>
      <c r="LJA20" s="46"/>
      <c r="LJB20" s="46"/>
      <c r="LJC20" s="46"/>
      <c r="LJD20" s="46"/>
      <c r="LJE20" s="46"/>
      <c r="LJF20" s="46"/>
      <c r="LJG20" s="46"/>
      <c r="LJH20" s="46"/>
      <c r="LJI20" s="46"/>
      <c r="LJJ20" s="46"/>
      <c r="LJK20" s="46"/>
      <c r="LJL20" s="46"/>
      <c r="LJM20" s="46"/>
      <c r="LJN20" s="46"/>
      <c r="LJO20" s="46"/>
      <c r="LJP20" s="46"/>
      <c r="LJQ20" s="46"/>
      <c r="LJR20" s="46"/>
      <c r="LJS20" s="46"/>
      <c r="LJT20" s="46"/>
      <c r="LJU20" s="46"/>
      <c r="LJV20" s="46"/>
      <c r="LJW20" s="46"/>
      <c r="LJX20" s="46"/>
      <c r="LJY20" s="46"/>
      <c r="LJZ20" s="46"/>
      <c r="LKA20" s="46"/>
      <c r="LKB20" s="46"/>
      <c r="LKC20" s="46"/>
      <c r="LKD20" s="46"/>
      <c r="LKE20" s="46"/>
      <c r="LKF20" s="46"/>
      <c r="LKG20" s="46"/>
      <c r="LKH20" s="46"/>
      <c r="LKI20" s="46"/>
      <c r="LKJ20" s="46"/>
      <c r="LKK20" s="46"/>
      <c r="LKL20" s="46"/>
      <c r="LKM20" s="46"/>
      <c r="LKN20" s="46"/>
      <c r="LKO20" s="46"/>
      <c r="LKP20" s="46"/>
      <c r="LKQ20" s="46"/>
      <c r="LKR20" s="46"/>
      <c r="LKS20" s="46"/>
      <c r="LKT20" s="46"/>
      <c r="LKU20" s="46"/>
      <c r="LKV20" s="46"/>
      <c r="LKW20" s="46"/>
      <c r="LKX20" s="46"/>
      <c r="LKY20" s="46"/>
      <c r="LKZ20" s="46"/>
      <c r="LLA20" s="46"/>
      <c r="LLB20" s="46"/>
      <c r="LLC20" s="46"/>
      <c r="LLD20" s="46"/>
      <c r="LLE20" s="46"/>
      <c r="LLF20" s="46"/>
      <c r="LLG20" s="46"/>
      <c r="LLH20" s="46"/>
      <c r="LLI20" s="46"/>
      <c r="LLJ20" s="46"/>
      <c r="LLK20" s="46"/>
      <c r="LLL20" s="46"/>
      <c r="LLM20" s="46"/>
      <c r="LLN20" s="46"/>
      <c r="LLO20" s="46"/>
      <c r="LLP20" s="46"/>
      <c r="LLQ20" s="46"/>
      <c r="LLR20" s="46"/>
      <c r="LLS20" s="46"/>
      <c r="LLT20" s="46"/>
      <c r="LLU20" s="46"/>
      <c r="LLV20" s="46"/>
      <c r="LLW20" s="46"/>
      <c r="LLX20" s="46"/>
      <c r="LLY20" s="46"/>
      <c r="LLZ20" s="46"/>
      <c r="LMA20" s="46"/>
      <c r="LMB20" s="46"/>
      <c r="LMC20" s="46"/>
      <c r="LMD20" s="46"/>
      <c r="LME20" s="46"/>
      <c r="LMF20" s="46"/>
      <c r="LMG20" s="46"/>
      <c r="LMH20" s="46"/>
      <c r="LMI20" s="46"/>
      <c r="LMJ20" s="46"/>
      <c r="LMK20" s="46"/>
      <c r="LML20" s="46"/>
      <c r="LMM20" s="46"/>
      <c r="LMN20" s="46"/>
      <c r="LMO20" s="46"/>
      <c r="LMP20" s="46"/>
      <c r="LMQ20" s="46"/>
      <c r="LMR20" s="46"/>
      <c r="LMS20" s="46"/>
      <c r="LMT20" s="46"/>
      <c r="LMU20" s="46"/>
      <c r="LMV20" s="46"/>
      <c r="LMW20" s="46"/>
      <c r="LMX20" s="46"/>
      <c r="LMY20" s="46"/>
      <c r="LMZ20" s="46"/>
      <c r="LNA20" s="46"/>
      <c r="LNB20" s="46"/>
      <c r="LNC20" s="46"/>
      <c r="LND20" s="46"/>
      <c r="LNE20" s="46"/>
      <c r="LNF20" s="46"/>
      <c r="LNG20" s="46"/>
      <c r="LNH20" s="46"/>
      <c r="LNI20" s="46"/>
      <c r="LNJ20" s="46"/>
      <c r="LNK20" s="46"/>
      <c r="LNL20" s="46"/>
      <c r="LNM20" s="46"/>
      <c r="LNN20" s="46"/>
      <c r="LNO20" s="46"/>
      <c r="LNP20" s="46"/>
      <c r="LNQ20" s="46"/>
      <c r="LNR20" s="46"/>
      <c r="LNS20" s="46"/>
      <c r="LNT20" s="46"/>
      <c r="LNU20" s="46"/>
      <c r="LNV20" s="46"/>
      <c r="LNW20" s="46"/>
      <c r="LNX20" s="46"/>
      <c r="LNY20" s="46"/>
      <c r="LNZ20" s="46"/>
      <c r="LOA20" s="46"/>
      <c r="LOB20" s="46"/>
      <c r="LOC20" s="46"/>
      <c r="LOD20" s="46"/>
      <c r="LOE20" s="46"/>
      <c r="LOF20" s="46"/>
      <c r="LOG20" s="46"/>
      <c r="LOH20" s="46"/>
      <c r="LOI20" s="46"/>
      <c r="LOJ20" s="46"/>
      <c r="LOK20" s="46"/>
      <c r="LOL20" s="46"/>
      <c r="LOM20" s="46"/>
      <c r="LON20" s="46"/>
      <c r="LOO20" s="46"/>
      <c r="LOP20" s="46"/>
      <c r="LOQ20" s="46"/>
      <c r="LOR20" s="46"/>
      <c r="LOS20" s="46"/>
      <c r="LOT20" s="46"/>
      <c r="LOU20" s="46"/>
      <c r="LOV20" s="46"/>
      <c r="LOW20" s="46"/>
      <c r="LOX20" s="46"/>
      <c r="LOY20" s="46"/>
      <c r="LOZ20" s="46"/>
      <c r="LPA20" s="46"/>
      <c r="LPB20" s="46"/>
      <c r="LPC20" s="46"/>
      <c r="LPD20" s="46"/>
      <c r="LPE20" s="46"/>
      <c r="LPF20" s="46"/>
      <c r="LPG20" s="46"/>
      <c r="LPH20" s="46"/>
      <c r="LPI20" s="46"/>
      <c r="LPJ20" s="46"/>
      <c r="LPK20" s="46"/>
      <c r="LPL20" s="46"/>
      <c r="LPM20" s="46"/>
      <c r="LPN20" s="46"/>
      <c r="LPO20" s="46"/>
      <c r="LPP20" s="46"/>
      <c r="LPQ20" s="46"/>
      <c r="LPR20" s="46"/>
      <c r="LPS20" s="46"/>
      <c r="LPT20" s="46"/>
      <c r="LPU20" s="46"/>
      <c r="LPV20" s="46"/>
      <c r="LPW20" s="46"/>
      <c r="LPX20" s="46"/>
      <c r="LPY20" s="46"/>
      <c r="LPZ20" s="46"/>
      <c r="LQA20" s="46"/>
      <c r="LQB20" s="46"/>
      <c r="LQC20" s="46"/>
      <c r="LQD20" s="46"/>
      <c r="LQE20" s="46"/>
      <c r="LQF20" s="46"/>
      <c r="LQG20" s="46"/>
      <c r="LQH20" s="46"/>
      <c r="LQI20" s="46"/>
      <c r="LQJ20" s="46"/>
      <c r="LQK20" s="46"/>
      <c r="LQL20" s="46"/>
      <c r="LQM20" s="46"/>
      <c r="LQN20" s="46"/>
      <c r="LQO20" s="46"/>
      <c r="LQP20" s="46"/>
      <c r="LQQ20" s="46"/>
      <c r="LQR20" s="46"/>
      <c r="LQS20" s="46"/>
      <c r="LQT20" s="46"/>
      <c r="LQU20" s="46"/>
      <c r="LQV20" s="46"/>
      <c r="LQW20" s="46"/>
      <c r="LQX20" s="46"/>
      <c r="LQY20" s="46"/>
      <c r="LQZ20" s="46"/>
      <c r="LRA20" s="46"/>
      <c r="LRB20" s="46"/>
      <c r="LRC20" s="46"/>
      <c r="LRD20" s="46"/>
      <c r="LRE20" s="46"/>
      <c r="LRF20" s="46"/>
      <c r="LRG20" s="46"/>
      <c r="LRH20" s="46"/>
      <c r="LRI20" s="46"/>
      <c r="LRJ20" s="46"/>
      <c r="LRK20" s="46"/>
      <c r="LRL20" s="46"/>
      <c r="LRM20" s="46"/>
      <c r="LRN20" s="46"/>
      <c r="LRO20" s="46"/>
      <c r="LRP20" s="46"/>
      <c r="LRQ20" s="46"/>
      <c r="LRR20" s="46"/>
      <c r="LRS20" s="46"/>
      <c r="LRT20" s="46"/>
      <c r="LRU20" s="46"/>
      <c r="LRV20" s="46"/>
      <c r="LRW20" s="46"/>
      <c r="LRX20" s="46"/>
      <c r="LRY20" s="46"/>
      <c r="LRZ20" s="46"/>
      <c r="LSA20" s="46"/>
      <c r="LSB20" s="46"/>
      <c r="LSC20" s="46"/>
      <c r="LSD20" s="46"/>
      <c r="LSE20" s="46"/>
      <c r="LSF20" s="46"/>
      <c r="LSG20" s="46"/>
      <c r="LSH20" s="46"/>
      <c r="LSI20" s="46"/>
      <c r="LSJ20" s="46"/>
      <c r="LSK20" s="46"/>
      <c r="LSL20" s="46"/>
      <c r="LSM20" s="46"/>
      <c r="LSN20" s="46"/>
      <c r="LSO20" s="46"/>
      <c r="LSP20" s="46"/>
      <c r="LSQ20" s="46"/>
      <c r="LSR20" s="46"/>
      <c r="LSS20" s="46"/>
      <c r="LST20" s="46"/>
      <c r="LSU20" s="46"/>
      <c r="LSV20" s="46"/>
      <c r="LSW20" s="46"/>
      <c r="LSX20" s="46"/>
      <c r="LSY20" s="46"/>
      <c r="LSZ20" s="46"/>
      <c r="LTA20" s="46"/>
      <c r="LTB20" s="46"/>
      <c r="LTC20" s="46"/>
      <c r="LTD20" s="46"/>
      <c r="LTE20" s="46"/>
      <c r="LTF20" s="46"/>
      <c r="LTG20" s="46"/>
      <c r="LTH20" s="46"/>
      <c r="LTI20" s="46"/>
      <c r="LTJ20" s="46"/>
      <c r="LTK20" s="46"/>
      <c r="LTL20" s="46"/>
      <c r="LTM20" s="46"/>
      <c r="LTN20" s="46"/>
      <c r="LTO20" s="46"/>
      <c r="LTP20" s="46"/>
      <c r="LTQ20" s="46"/>
      <c r="LTR20" s="46"/>
      <c r="LTS20" s="46"/>
      <c r="LTT20" s="46"/>
      <c r="LTU20" s="46"/>
      <c r="LTV20" s="46"/>
      <c r="LTW20" s="46"/>
      <c r="LTX20" s="46"/>
      <c r="LTY20" s="46"/>
      <c r="LTZ20" s="46"/>
      <c r="LUA20" s="46"/>
      <c r="LUB20" s="46"/>
      <c r="LUC20" s="46"/>
      <c r="LUD20" s="46"/>
      <c r="LUE20" s="46"/>
      <c r="LUF20" s="46"/>
      <c r="LUG20" s="46"/>
      <c r="LUH20" s="46"/>
      <c r="LUI20" s="46"/>
      <c r="LUJ20" s="46"/>
      <c r="LUK20" s="46"/>
      <c r="LUL20" s="46"/>
      <c r="LUM20" s="46"/>
      <c r="LUN20" s="46"/>
      <c r="LUO20" s="46"/>
      <c r="LUP20" s="46"/>
      <c r="LUQ20" s="46"/>
      <c r="LUR20" s="46"/>
      <c r="LUS20" s="46"/>
      <c r="LUT20" s="46"/>
      <c r="LUU20" s="46"/>
      <c r="LUV20" s="46"/>
      <c r="LUW20" s="46"/>
      <c r="LUX20" s="46"/>
      <c r="LUY20" s="46"/>
      <c r="LUZ20" s="46"/>
      <c r="LVA20" s="46"/>
      <c r="LVB20" s="46"/>
      <c r="LVC20" s="46"/>
      <c r="LVD20" s="46"/>
      <c r="LVE20" s="46"/>
      <c r="LVF20" s="46"/>
      <c r="LVG20" s="46"/>
      <c r="LVH20" s="46"/>
      <c r="LVI20" s="46"/>
      <c r="LVJ20" s="46"/>
      <c r="LVK20" s="46"/>
      <c r="LVL20" s="46"/>
      <c r="LVM20" s="46"/>
      <c r="LVN20" s="46"/>
      <c r="LVO20" s="46"/>
      <c r="LVP20" s="46"/>
      <c r="LVQ20" s="46"/>
      <c r="LVR20" s="46"/>
      <c r="LVS20" s="46"/>
      <c r="LVT20" s="46"/>
      <c r="LVU20" s="46"/>
      <c r="LVV20" s="46"/>
      <c r="LVW20" s="46"/>
      <c r="LVX20" s="46"/>
      <c r="LVY20" s="46"/>
      <c r="LVZ20" s="46"/>
      <c r="LWA20" s="46"/>
      <c r="LWB20" s="46"/>
      <c r="LWC20" s="46"/>
      <c r="LWD20" s="46"/>
      <c r="LWE20" s="46"/>
      <c r="LWF20" s="46"/>
      <c r="LWG20" s="46"/>
      <c r="LWH20" s="46"/>
      <c r="LWI20" s="46"/>
      <c r="LWJ20" s="46"/>
      <c r="LWK20" s="46"/>
      <c r="LWL20" s="46"/>
      <c r="LWM20" s="46"/>
      <c r="LWN20" s="46"/>
      <c r="LWO20" s="46"/>
      <c r="LWP20" s="46"/>
      <c r="LWQ20" s="46"/>
      <c r="LWR20" s="46"/>
      <c r="LWS20" s="46"/>
      <c r="LWT20" s="46"/>
      <c r="LWU20" s="46"/>
      <c r="LWV20" s="46"/>
      <c r="LWW20" s="46"/>
      <c r="LWX20" s="46"/>
      <c r="LWY20" s="46"/>
      <c r="LWZ20" s="46"/>
      <c r="LXA20" s="46"/>
      <c r="LXB20" s="46"/>
      <c r="LXC20" s="46"/>
      <c r="LXD20" s="46"/>
      <c r="LXE20" s="46"/>
      <c r="LXF20" s="46"/>
      <c r="LXG20" s="46"/>
      <c r="LXH20" s="46"/>
      <c r="LXI20" s="46"/>
      <c r="LXJ20" s="46"/>
      <c r="LXK20" s="46"/>
      <c r="LXL20" s="46"/>
      <c r="LXM20" s="46"/>
      <c r="LXN20" s="46"/>
      <c r="LXO20" s="46"/>
      <c r="LXP20" s="46"/>
      <c r="LXQ20" s="46"/>
      <c r="LXR20" s="46"/>
      <c r="LXS20" s="46"/>
      <c r="LXT20" s="46"/>
      <c r="LXU20" s="46"/>
      <c r="LXV20" s="46"/>
      <c r="LXW20" s="46"/>
      <c r="LXX20" s="46"/>
      <c r="LXY20" s="46"/>
      <c r="LXZ20" s="46"/>
      <c r="LYA20" s="46"/>
      <c r="LYB20" s="46"/>
      <c r="LYC20" s="46"/>
      <c r="LYD20" s="46"/>
      <c r="LYE20" s="46"/>
      <c r="LYF20" s="46"/>
      <c r="LYG20" s="46"/>
      <c r="LYH20" s="46"/>
      <c r="LYI20" s="46"/>
      <c r="LYJ20" s="46"/>
      <c r="LYK20" s="46"/>
      <c r="LYL20" s="46"/>
      <c r="LYM20" s="46"/>
      <c r="LYN20" s="46"/>
      <c r="LYO20" s="46"/>
      <c r="LYP20" s="46"/>
      <c r="LYQ20" s="46"/>
      <c r="LYR20" s="46"/>
      <c r="LYS20" s="46"/>
      <c r="LYT20" s="46"/>
      <c r="LYU20" s="46"/>
      <c r="LYV20" s="46"/>
      <c r="LYW20" s="46"/>
      <c r="LYX20" s="46"/>
      <c r="LYY20" s="46"/>
      <c r="LYZ20" s="46"/>
      <c r="LZA20" s="46"/>
      <c r="LZB20" s="46"/>
      <c r="LZC20" s="46"/>
      <c r="LZD20" s="46"/>
      <c r="LZE20" s="46"/>
      <c r="LZF20" s="46"/>
      <c r="LZG20" s="46"/>
      <c r="LZH20" s="46"/>
      <c r="LZI20" s="46"/>
      <c r="LZJ20" s="46"/>
      <c r="LZK20" s="46"/>
      <c r="LZL20" s="46"/>
      <c r="LZM20" s="46"/>
      <c r="LZN20" s="46"/>
      <c r="LZO20" s="46"/>
      <c r="LZP20" s="46"/>
      <c r="LZQ20" s="46"/>
      <c r="LZR20" s="46"/>
      <c r="LZS20" s="46"/>
      <c r="LZT20" s="46"/>
      <c r="LZU20" s="46"/>
      <c r="LZV20" s="46"/>
      <c r="LZW20" s="46"/>
      <c r="LZX20" s="46"/>
      <c r="LZY20" s="46"/>
      <c r="LZZ20" s="46"/>
      <c r="MAA20" s="46"/>
      <c r="MAB20" s="46"/>
      <c r="MAC20" s="46"/>
      <c r="MAD20" s="46"/>
      <c r="MAE20" s="46"/>
      <c r="MAF20" s="46"/>
      <c r="MAG20" s="46"/>
      <c r="MAH20" s="46"/>
      <c r="MAI20" s="46"/>
      <c r="MAJ20" s="46"/>
      <c r="MAK20" s="46"/>
      <c r="MAL20" s="46"/>
      <c r="MAM20" s="46"/>
      <c r="MAN20" s="46"/>
      <c r="MAO20" s="46"/>
      <c r="MAP20" s="46"/>
      <c r="MAQ20" s="46"/>
      <c r="MAR20" s="46"/>
      <c r="MAS20" s="46"/>
      <c r="MAT20" s="46"/>
      <c r="MAU20" s="46"/>
      <c r="MAV20" s="46"/>
      <c r="MAW20" s="46"/>
      <c r="MAX20" s="46"/>
      <c r="MAY20" s="46"/>
      <c r="MAZ20" s="46"/>
      <c r="MBA20" s="46"/>
      <c r="MBB20" s="46"/>
      <c r="MBC20" s="46"/>
      <c r="MBD20" s="46"/>
      <c r="MBE20" s="46"/>
      <c r="MBF20" s="46"/>
      <c r="MBG20" s="46"/>
      <c r="MBH20" s="46"/>
      <c r="MBI20" s="46"/>
      <c r="MBJ20" s="46"/>
      <c r="MBK20" s="46"/>
      <c r="MBL20" s="46"/>
      <c r="MBM20" s="46"/>
      <c r="MBN20" s="46"/>
      <c r="MBO20" s="46"/>
      <c r="MBP20" s="46"/>
      <c r="MBQ20" s="46"/>
      <c r="MBR20" s="46"/>
      <c r="MBS20" s="46"/>
      <c r="MBT20" s="46"/>
      <c r="MBU20" s="46"/>
      <c r="MBV20" s="46"/>
      <c r="MBW20" s="46"/>
      <c r="MBX20" s="46"/>
      <c r="MBY20" s="46"/>
      <c r="MBZ20" s="46"/>
      <c r="MCA20" s="46"/>
      <c r="MCB20" s="46"/>
      <c r="MCC20" s="46"/>
      <c r="MCD20" s="46"/>
      <c r="MCE20" s="46"/>
      <c r="MCF20" s="46"/>
      <c r="MCG20" s="46"/>
      <c r="MCH20" s="46"/>
      <c r="MCI20" s="46"/>
      <c r="MCJ20" s="46"/>
      <c r="MCK20" s="46"/>
      <c r="MCL20" s="46"/>
      <c r="MCM20" s="46"/>
      <c r="MCN20" s="46"/>
      <c r="MCO20" s="46"/>
      <c r="MCP20" s="46"/>
      <c r="MCQ20" s="46"/>
      <c r="MCR20" s="46"/>
      <c r="MCS20" s="46"/>
      <c r="MCT20" s="46"/>
      <c r="MCU20" s="46"/>
      <c r="MCV20" s="46"/>
      <c r="MCW20" s="46"/>
      <c r="MCX20" s="46"/>
      <c r="MCY20" s="46"/>
      <c r="MCZ20" s="46"/>
      <c r="MDA20" s="46"/>
      <c r="MDB20" s="46"/>
      <c r="MDC20" s="46"/>
      <c r="MDD20" s="46"/>
      <c r="MDE20" s="46"/>
      <c r="MDF20" s="46"/>
      <c r="MDG20" s="46"/>
      <c r="MDH20" s="46"/>
      <c r="MDI20" s="46"/>
      <c r="MDJ20" s="46"/>
      <c r="MDK20" s="46"/>
      <c r="MDL20" s="46"/>
      <c r="MDM20" s="46"/>
      <c r="MDN20" s="46"/>
      <c r="MDO20" s="46"/>
      <c r="MDP20" s="46"/>
      <c r="MDQ20" s="46"/>
      <c r="MDR20" s="46"/>
      <c r="MDS20" s="46"/>
      <c r="MDT20" s="46"/>
      <c r="MDU20" s="46"/>
      <c r="MDV20" s="46"/>
      <c r="MDW20" s="46"/>
      <c r="MDX20" s="46"/>
      <c r="MDY20" s="46"/>
      <c r="MDZ20" s="46"/>
      <c r="MEA20" s="46"/>
      <c r="MEB20" s="46"/>
      <c r="MEC20" s="46"/>
      <c r="MED20" s="46"/>
      <c r="MEE20" s="46"/>
      <c r="MEF20" s="46"/>
      <c r="MEG20" s="46"/>
      <c r="MEH20" s="46"/>
      <c r="MEI20" s="46"/>
      <c r="MEJ20" s="46"/>
      <c r="MEK20" s="46"/>
      <c r="MEL20" s="46"/>
      <c r="MEM20" s="46"/>
      <c r="MEN20" s="46"/>
      <c r="MEO20" s="46"/>
      <c r="MEP20" s="46"/>
      <c r="MEQ20" s="46"/>
      <c r="MER20" s="46"/>
      <c r="MES20" s="46"/>
      <c r="MET20" s="46"/>
      <c r="MEU20" s="46"/>
      <c r="MEV20" s="46"/>
      <c r="MEW20" s="46"/>
      <c r="MEX20" s="46"/>
      <c r="MEY20" s="46"/>
      <c r="MEZ20" s="46"/>
      <c r="MFA20" s="46"/>
      <c r="MFB20" s="46"/>
      <c r="MFC20" s="46"/>
      <c r="MFD20" s="46"/>
      <c r="MFE20" s="46"/>
      <c r="MFF20" s="46"/>
      <c r="MFG20" s="46"/>
      <c r="MFH20" s="46"/>
      <c r="MFI20" s="46"/>
      <c r="MFJ20" s="46"/>
      <c r="MFK20" s="46"/>
      <c r="MFL20" s="46"/>
      <c r="MFM20" s="46"/>
      <c r="MFN20" s="46"/>
      <c r="MFO20" s="46"/>
      <c r="MFP20" s="46"/>
      <c r="MFQ20" s="46"/>
      <c r="MFR20" s="46"/>
      <c r="MFS20" s="46"/>
      <c r="MFT20" s="46"/>
      <c r="MFU20" s="46"/>
      <c r="MFV20" s="46"/>
      <c r="MFW20" s="46"/>
      <c r="MFX20" s="46"/>
      <c r="MFY20" s="46"/>
      <c r="MFZ20" s="46"/>
      <c r="MGA20" s="46"/>
      <c r="MGB20" s="46"/>
      <c r="MGC20" s="46"/>
      <c r="MGD20" s="46"/>
      <c r="MGE20" s="46"/>
      <c r="MGF20" s="46"/>
      <c r="MGG20" s="46"/>
      <c r="MGH20" s="46"/>
      <c r="MGI20" s="46"/>
      <c r="MGJ20" s="46"/>
      <c r="MGK20" s="46"/>
      <c r="MGL20" s="46"/>
      <c r="MGM20" s="46"/>
      <c r="MGN20" s="46"/>
      <c r="MGO20" s="46"/>
      <c r="MGP20" s="46"/>
      <c r="MGQ20" s="46"/>
      <c r="MGR20" s="46"/>
      <c r="MGS20" s="46"/>
      <c r="MGT20" s="46"/>
      <c r="MGU20" s="46"/>
      <c r="MGV20" s="46"/>
      <c r="MGW20" s="46"/>
      <c r="MGX20" s="46"/>
      <c r="MGY20" s="46"/>
      <c r="MGZ20" s="46"/>
      <c r="MHA20" s="46"/>
      <c r="MHB20" s="46"/>
      <c r="MHC20" s="46"/>
      <c r="MHD20" s="46"/>
      <c r="MHE20" s="46"/>
      <c r="MHF20" s="46"/>
      <c r="MHG20" s="46"/>
      <c r="MHH20" s="46"/>
      <c r="MHI20" s="46"/>
      <c r="MHJ20" s="46"/>
      <c r="MHK20" s="46"/>
      <c r="MHL20" s="46"/>
      <c r="MHM20" s="46"/>
      <c r="MHN20" s="46"/>
      <c r="MHO20" s="46"/>
      <c r="MHP20" s="46"/>
      <c r="MHQ20" s="46"/>
      <c r="MHR20" s="46"/>
      <c r="MHS20" s="46"/>
      <c r="MHT20" s="46"/>
      <c r="MHU20" s="46"/>
      <c r="MHV20" s="46"/>
      <c r="MHW20" s="46"/>
      <c r="MHX20" s="46"/>
      <c r="MHY20" s="46"/>
      <c r="MHZ20" s="46"/>
      <c r="MIA20" s="46"/>
      <c r="MIB20" s="46"/>
      <c r="MIC20" s="46"/>
      <c r="MID20" s="46"/>
      <c r="MIE20" s="46"/>
      <c r="MIF20" s="46"/>
      <c r="MIG20" s="46"/>
      <c r="MIH20" s="46"/>
      <c r="MII20" s="46"/>
      <c r="MIJ20" s="46"/>
      <c r="MIK20" s="46"/>
      <c r="MIL20" s="46"/>
      <c r="MIM20" s="46"/>
      <c r="MIN20" s="46"/>
      <c r="MIO20" s="46"/>
      <c r="MIP20" s="46"/>
      <c r="MIQ20" s="46"/>
      <c r="MIR20" s="46"/>
      <c r="MIS20" s="46"/>
      <c r="MIT20" s="46"/>
      <c r="MIU20" s="46"/>
      <c r="MIV20" s="46"/>
      <c r="MIW20" s="46"/>
      <c r="MIX20" s="46"/>
      <c r="MIY20" s="46"/>
      <c r="MIZ20" s="46"/>
      <c r="MJA20" s="46"/>
      <c r="MJB20" s="46"/>
      <c r="MJC20" s="46"/>
      <c r="MJD20" s="46"/>
      <c r="MJE20" s="46"/>
      <c r="MJF20" s="46"/>
      <c r="MJG20" s="46"/>
      <c r="MJH20" s="46"/>
      <c r="MJI20" s="46"/>
      <c r="MJJ20" s="46"/>
      <c r="MJK20" s="46"/>
      <c r="MJL20" s="46"/>
      <c r="MJM20" s="46"/>
      <c r="MJN20" s="46"/>
      <c r="MJO20" s="46"/>
      <c r="MJP20" s="46"/>
      <c r="MJQ20" s="46"/>
      <c r="MJR20" s="46"/>
      <c r="MJS20" s="46"/>
      <c r="MJT20" s="46"/>
      <c r="MJU20" s="46"/>
      <c r="MJV20" s="46"/>
      <c r="MJW20" s="46"/>
      <c r="MJX20" s="46"/>
      <c r="MJY20" s="46"/>
      <c r="MJZ20" s="46"/>
      <c r="MKA20" s="46"/>
      <c r="MKB20" s="46"/>
      <c r="MKC20" s="46"/>
      <c r="MKD20" s="46"/>
      <c r="MKE20" s="46"/>
      <c r="MKF20" s="46"/>
      <c r="MKG20" s="46"/>
      <c r="MKH20" s="46"/>
      <c r="MKI20" s="46"/>
      <c r="MKJ20" s="46"/>
      <c r="MKK20" s="46"/>
      <c r="MKL20" s="46"/>
      <c r="MKM20" s="46"/>
      <c r="MKN20" s="46"/>
      <c r="MKO20" s="46"/>
      <c r="MKP20" s="46"/>
      <c r="MKQ20" s="46"/>
      <c r="MKR20" s="46"/>
      <c r="MKS20" s="46"/>
      <c r="MKT20" s="46"/>
      <c r="MKU20" s="46"/>
      <c r="MKV20" s="46"/>
      <c r="MKW20" s="46"/>
      <c r="MKX20" s="46"/>
      <c r="MKY20" s="46"/>
      <c r="MKZ20" s="46"/>
      <c r="MLA20" s="46"/>
      <c r="MLB20" s="46"/>
      <c r="MLC20" s="46"/>
      <c r="MLD20" s="46"/>
      <c r="MLE20" s="46"/>
      <c r="MLF20" s="46"/>
      <c r="MLG20" s="46"/>
      <c r="MLH20" s="46"/>
      <c r="MLI20" s="46"/>
      <c r="MLJ20" s="46"/>
      <c r="MLK20" s="46"/>
      <c r="MLL20" s="46"/>
      <c r="MLM20" s="46"/>
      <c r="MLN20" s="46"/>
      <c r="MLO20" s="46"/>
      <c r="MLP20" s="46"/>
      <c r="MLQ20" s="46"/>
      <c r="MLR20" s="46"/>
      <c r="MLS20" s="46"/>
      <c r="MLT20" s="46"/>
      <c r="MLU20" s="46"/>
      <c r="MLV20" s="46"/>
      <c r="MLW20" s="46"/>
      <c r="MLX20" s="46"/>
      <c r="MLY20" s="46"/>
      <c r="MLZ20" s="46"/>
      <c r="MMA20" s="46"/>
      <c r="MMB20" s="46"/>
      <c r="MMC20" s="46"/>
      <c r="MMD20" s="46"/>
      <c r="MME20" s="46"/>
      <c r="MMF20" s="46"/>
      <c r="MMG20" s="46"/>
      <c r="MMH20" s="46"/>
      <c r="MMI20" s="46"/>
      <c r="MMJ20" s="46"/>
      <c r="MMK20" s="46"/>
      <c r="MML20" s="46"/>
      <c r="MMM20" s="46"/>
      <c r="MMN20" s="46"/>
      <c r="MMO20" s="46"/>
      <c r="MMP20" s="46"/>
      <c r="MMQ20" s="46"/>
      <c r="MMR20" s="46"/>
      <c r="MMS20" s="46"/>
      <c r="MMT20" s="46"/>
      <c r="MMU20" s="46"/>
      <c r="MMV20" s="46"/>
      <c r="MMW20" s="46"/>
      <c r="MMX20" s="46"/>
      <c r="MMY20" s="46"/>
      <c r="MMZ20" s="46"/>
      <c r="MNA20" s="46"/>
      <c r="MNB20" s="46"/>
      <c r="MNC20" s="46"/>
      <c r="MND20" s="46"/>
      <c r="MNE20" s="46"/>
      <c r="MNF20" s="46"/>
      <c r="MNG20" s="46"/>
      <c r="MNH20" s="46"/>
      <c r="MNI20" s="46"/>
      <c r="MNJ20" s="46"/>
      <c r="MNK20" s="46"/>
      <c r="MNL20" s="46"/>
      <c r="MNM20" s="46"/>
      <c r="MNN20" s="46"/>
      <c r="MNO20" s="46"/>
      <c r="MNP20" s="46"/>
      <c r="MNQ20" s="46"/>
      <c r="MNR20" s="46"/>
      <c r="MNS20" s="46"/>
      <c r="MNT20" s="46"/>
      <c r="MNU20" s="46"/>
      <c r="MNV20" s="46"/>
      <c r="MNW20" s="46"/>
      <c r="MNX20" s="46"/>
      <c r="MNY20" s="46"/>
      <c r="MNZ20" s="46"/>
      <c r="MOA20" s="46"/>
      <c r="MOB20" s="46"/>
      <c r="MOC20" s="46"/>
      <c r="MOD20" s="46"/>
      <c r="MOE20" s="46"/>
      <c r="MOF20" s="46"/>
      <c r="MOG20" s="46"/>
      <c r="MOH20" s="46"/>
      <c r="MOI20" s="46"/>
      <c r="MOJ20" s="46"/>
      <c r="MOK20" s="46"/>
      <c r="MOL20" s="46"/>
      <c r="MOM20" s="46"/>
      <c r="MON20" s="46"/>
      <c r="MOO20" s="46"/>
      <c r="MOP20" s="46"/>
      <c r="MOQ20" s="46"/>
      <c r="MOR20" s="46"/>
      <c r="MOS20" s="46"/>
      <c r="MOT20" s="46"/>
      <c r="MOU20" s="46"/>
      <c r="MOV20" s="46"/>
      <c r="MOW20" s="46"/>
      <c r="MOX20" s="46"/>
      <c r="MOY20" s="46"/>
      <c r="MOZ20" s="46"/>
      <c r="MPA20" s="46"/>
      <c r="MPB20" s="46"/>
      <c r="MPC20" s="46"/>
      <c r="MPD20" s="46"/>
      <c r="MPE20" s="46"/>
      <c r="MPF20" s="46"/>
      <c r="MPG20" s="46"/>
      <c r="MPH20" s="46"/>
      <c r="MPI20" s="46"/>
      <c r="MPJ20" s="46"/>
      <c r="MPK20" s="46"/>
      <c r="MPL20" s="46"/>
      <c r="MPM20" s="46"/>
      <c r="MPN20" s="46"/>
      <c r="MPO20" s="46"/>
      <c r="MPP20" s="46"/>
      <c r="MPQ20" s="46"/>
      <c r="MPR20" s="46"/>
      <c r="MPS20" s="46"/>
      <c r="MPT20" s="46"/>
      <c r="MPU20" s="46"/>
      <c r="MPV20" s="46"/>
      <c r="MPW20" s="46"/>
      <c r="MPX20" s="46"/>
      <c r="MPY20" s="46"/>
      <c r="MPZ20" s="46"/>
      <c r="MQA20" s="46"/>
      <c r="MQB20" s="46"/>
      <c r="MQC20" s="46"/>
      <c r="MQD20" s="46"/>
      <c r="MQE20" s="46"/>
      <c r="MQF20" s="46"/>
      <c r="MQG20" s="46"/>
      <c r="MQH20" s="46"/>
      <c r="MQI20" s="46"/>
      <c r="MQJ20" s="46"/>
      <c r="MQK20" s="46"/>
      <c r="MQL20" s="46"/>
      <c r="MQM20" s="46"/>
      <c r="MQN20" s="46"/>
      <c r="MQO20" s="46"/>
      <c r="MQP20" s="46"/>
      <c r="MQQ20" s="46"/>
      <c r="MQR20" s="46"/>
      <c r="MQS20" s="46"/>
      <c r="MQT20" s="46"/>
      <c r="MQU20" s="46"/>
      <c r="MQV20" s="46"/>
      <c r="MQW20" s="46"/>
      <c r="MQX20" s="46"/>
      <c r="MQY20" s="46"/>
      <c r="MQZ20" s="46"/>
      <c r="MRA20" s="46"/>
      <c r="MRB20" s="46"/>
      <c r="MRC20" s="46"/>
      <c r="MRD20" s="46"/>
      <c r="MRE20" s="46"/>
      <c r="MRF20" s="46"/>
      <c r="MRG20" s="46"/>
      <c r="MRH20" s="46"/>
      <c r="MRI20" s="46"/>
      <c r="MRJ20" s="46"/>
      <c r="MRK20" s="46"/>
      <c r="MRL20" s="46"/>
      <c r="MRM20" s="46"/>
      <c r="MRN20" s="46"/>
      <c r="MRO20" s="46"/>
      <c r="MRP20" s="46"/>
      <c r="MRQ20" s="46"/>
      <c r="MRR20" s="46"/>
      <c r="MRS20" s="46"/>
      <c r="MRT20" s="46"/>
      <c r="MRU20" s="46"/>
      <c r="MRV20" s="46"/>
      <c r="MRW20" s="46"/>
      <c r="MRX20" s="46"/>
      <c r="MRY20" s="46"/>
      <c r="MRZ20" s="46"/>
      <c r="MSA20" s="46"/>
      <c r="MSB20" s="46"/>
      <c r="MSC20" s="46"/>
      <c r="MSD20" s="46"/>
      <c r="MSE20" s="46"/>
      <c r="MSF20" s="46"/>
      <c r="MSG20" s="46"/>
      <c r="MSH20" s="46"/>
      <c r="MSI20" s="46"/>
      <c r="MSJ20" s="46"/>
      <c r="MSK20" s="46"/>
      <c r="MSL20" s="46"/>
      <c r="MSM20" s="46"/>
      <c r="MSN20" s="46"/>
      <c r="MSO20" s="46"/>
      <c r="MSP20" s="46"/>
      <c r="MSQ20" s="46"/>
      <c r="MSR20" s="46"/>
      <c r="MSS20" s="46"/>
      <c r="MST20" s="46"/>
      <c r="MSU20" s="46"/>
      <c r="MSV20" s="46"/>
      <c r="MSW20" s="46"/>
      <c r="MSX20" s="46"/>
      <c r="MSY20" s="46"/>
      <c r="MSZ20" s="46"/>
      <c r="MTA20" s="46"/>
      <c r="MTB20" s="46"/>
      <c r="MTC20" s="46"/>
      <c r="MTD20" s="46"/>
      <c r="MTE20" s="46"/>
      <c r="MTF20" s="46"/>
      <c r="MTG20" s="46"/>
      <c r="MTH20" s="46"/>
      <c r="MTI20" s="46"/>
      <c r="MTJ20" s="46"/>
      <c r="MTK20" s="46"/>
      <c r="MTL20" s="46"/>
      <c r="MTM20" s="46"/>
      <c r="MTN20" s="46"/>
      <c r="MTO20" s="46"/>
      <c r="MTP20" s="46"/>
      <c r="MTQ20" s="46"/>
      <c r="MTR20" s="46"/>
      <c r="MTS20" s="46"/>
      <c r="MTT20" s="46"/>
      <c r="MTU20" s="46"/>
      <c r="MTV20" s="46"/>
      <c r="MTW20" s="46"/>
      <c r="MTX20" s="46"/>
      <c r="MTY20" s="46"/>
      <c r="MTZ20" s="46"/>
      <c r="MUA20" s="46"/>
      <c r="MUB20" s="46"/>
      <c r="MUC20" s="46"/>
      <c r="MUD20" s="46"/>
      <c r="MUE20" s="46"/>
      <c r="MUF20" s="46"/>
      <c r="MUG20" s="46"/>
      <c r="MUH20" s="46"/>
      <c r="MUI20" s="46"/>
      <c r="MUJ20" s="46"/>
      <c r="MUK20" s="46"/>
      <c r="MUL20" s="46"/>
      <c r="MUM20" s="46"/>
      <c r="MUN20" s="46"/>
      <c r="MUO20" s="46"/>
      <c r="MUP20" s="46"/>
      <c r="MUQ20" s="46"/>
      <c r="MUR20" s="46"/>
      <c r="MUS20" s="46"/>
      <c r="MUT20" s="46"/>
      <c r="MUU20" s="46"/>
      <c r="MUV20" s="46"/>
      <c r="MUW20" s="46"/>
      <c r="MUX20" s="46"/>
      <c r="MUY20" s="46"/>
      <c r="MUZ20" s="46"/>
      <c r="MVA20" s="46"/>
      <c r="MVB20" s="46"/>
      <c r="MVC20" s="46"/>
      <c r="MVD20" s="46"/>
      <c r="MVE20" s="46"/>
      <c r="MVF20" s="46"/>
      <c r="MVG20" s="46"/>
      <c r="MVH20" s="46"/>
      <c r="MVI20" s="46"/>
      <c r="MVJ20" s="46"/>
      <c r="MVK20" s="46"/>
      <c r="MVL20" s="46"/>
      <c r="MVM20" s="46"/>
      <c r="MVN20" s="46"/>
      <c r="MVO20" s="46"/>
      <c r="MVP20" s="46"/>
      <c r="MVQ20" s="46"/>
      <c r="MVR20" s="46"/>
      <c r="MVS20" s="46"/>
      <c r="MVT20" s="46"/>
      <c r="MVU20" s="46"/>
      <c r="MVV20" s="46"/>
      <c r="MVW20" s="46"/>
      <c r="MVX20" s="46"/>
      <c r="MVY20" s="46"/>
      <c r="MVZ20" s="46"/>
      <c r="MWA20" s="46"/>
      <c r="MWB20" s="46"/>
      <c r="MWC20" s="46"/>
      <c r="MWD20" s="46"/>
      <c r="MWE20" s="46"/>
      <c r="MWF20" s="46"/>
      <c r="MWG20" s="46"/>
      <c r="MWH20" s="46"/>
      <c r="MWI20" s="46"/>
      <c r="MWJ20" s="46"/>
      <c r="MWK20" s="46"/>
      <c r="MWL20" s="46"/>
      <c r="MWM20" s="46"/>
      <c r="MWN20" s="46"/>
      <c r="MWO20" s="46"/>
      <c r="MWP20" s="46"/>
      <c r="MWQ20" s="46"/>
      <c r="MWR20" s="46"/>
      <c r="MWS20" s="46"/>
      <c r="MWT20" s="46"/>
      <c r="MWU20" s="46"/>
      <c r="MWV20" s="46"/>
      <c r="MWW20" s="46"/>
      <c r="MWX20" s="46"/>
      <c r="MWY20" s="46"/>
      <c r="MWZ20" s="46"/>
      <c r="MXA20" s="46"/>
      <c r="MXB20" s="46"/>
      <c r="MXC20" s="46"/>
      <c r="MXD20" s="46"/>
      <c r="MXE20" s="46"/>
      <c r="MXF20" s="46"/>
      <c r="MXG20" s="46"/>
      <c r="MXH20" s="46"/>
      <c r="MXI20" s="46"/>
      <c r="MXJ20" s="46"/>
      <c r="MXK20" s="46"/>
      <c r="MXL20" s="46"/>
      <c r="MXM20" s="46"/>
      <c r="MXN20" s="46"/>
      <c r="MXO20" s="46"/>
      <c r="MXP20" s="46"/>
      <c r="MXQ20" s="46"/>
      <c r="MXR20" s="46"/>
      <c r="MXS20" s="46"/>
      <c r="MXT20" s="46"/>
      <c r="MXU20" s="46"/>
      <c r="MXV20" s="46"/>
      <c r="MXW20" s="46"/>
      <c r="MXX20" s="46"/>
      <c r="MXY20" s="46"/>
      <c r="MXZ20" s="46"/>
      <c r="MYA20" s="46"/>
      <c r="MYB20" s="46"/>
      <c r="MYC20" s="46"/>
      <c r="MYD20" s="46"/>
      <c r="MYE20" s="46"/>
      <c r="MYF20" s="46"/>
      <c r="MYG20" s="46"/>
      <c r="MYH20" s="46"/>
      <c r="MYI20" s="46"/>
      <c r="MYJ20" s="46"/>
      <c r="MYK20" s="46"/>
      <c r="MYL20" s="46"/>
      <c r="MYM20" s="46"/>
      <c r="MYN20" s="46"/>
      <c r="MYO20" s="46"/>
      <c r="MYP20" s="46"/>
      <c r="MYQ20" s="46"/>
      <c r="MYR20" s="46"/>
      <c r="MYS20" s="46"/>
      <c r="MYT20" s="46"/>
      <c r="MYU20" s="46"/>
      <c r="MYV20" s="46"/>
      <c r="MYW20" s="46"/>
      <c r="MYX20" s="46"/>
      <c r="MYY20" s="46"/>
      <c r="MYZ20" s="46"/>
      <c r="MZA20" s="46"/>
      <c r="MZB20" s="46"/>
      <c r="MZC20" s="46"/>
      <c r="MZD20" s="46"/>
      <c r="MZE20" s="46"/>
      <c r="MZF20" s="46"/>
      <c r="MZG20" s="46"/>
      <c r="MZH20" s="46"/>
      <c r="MZI20" s="46"/>
      <c r="MZJ20" s="46"/>
      <c r="MZK20" s="46"/>
      <c r="MZL20" s="46"/>
      <c r="MZM20" s="46"/>
      <c r="MZN20" s="46"/>
      <c r="MZO20" s="46"/>
      <c r="MZP20" s="46"/>
      <c r="MZQ20" s="46"/>
      <c r="MZR20" s="46"/>
      <c r="MZS20" s="46"/>
      <c r="MZT20" s="46"/>
      <c r="MZU20" s="46"/>
      <c r="MZV20" s="46"/>
      <c r="MZW20" s="46"/>
      <c r="MZX20" s="46"/>
      <c r="MZY20" s="46"/>
      <c r="MZZ20" s="46"/>
      <c r="NAA20" s="46"/>
      <c r="NAB20" s="46"/>
      <c r="NAC20" s="46"/>
      <c r="NAD20" s="46"/>
      <c r="NAE20" s="46"/>
      <c r="NAF20" s="46"/>
      <c r="NAG20" s="46"/>
      <c r="NAH20" s="46"/>
      <c r="NAI20" s="46"/>
      <c r="NAJ20" s="46"/>
      <c r="NAK20" s="46"/>
      <c r="NAL20" s="46"/>
      <c r="NAM20" s="46"/>
      <c r="NAN20" s="46"/>
      <c r="NAO20" s="46"/>
      <c r="NAP20" s="46"/>
      <c r="NAQ20" s="46"/>
      <c r="NAR20" s="46"/>
      <c r="NAS20" s="46"/>
      <c r="NAT20" s="46"/>
      <c r="NAU20" s="46"/>
      <c r="NAV20" s="46"/>
      <c r="NAW20" s="46"/>
      <c r="NAX20" s="46"/>
      <c r="NAY20" s="46"/>
      <c r="NAZ20" s="46"/>
      <c r="NBA20" s="46"/>
      <c r="NBB20" s="46"/>
      <c r="NBC20" s="46"/>
      <c r="NBD20" s="46"/>
      <c r="NBE20" s="46"/>
      <c r="NBF20" s="46"/>
      <c r="NBG20" s="46"/>
      <c r="NBH20" s="46"/>
      <c r="NBI20" s="46"/>
      <c r="NBJ20" s="46"/>
      <c r="NBK20" s="46"/>
      <c r="NBL20" s="46"/>
      <c r="NBM20" s="46"/>
      <c r="NBN20" s="46"/>
      <c r="NBO20" s="46"/>
      <c r="NBP20" s="46"/>
      <c r="NBQ20" s="46"/>
      <c r="NBR20" s="46"/>
      <c r="NBS20" s="46"/>
      <c r="NBT20" s="46"/>
      <c r="NBU20" s="46"/>
      <c r="NBV20" s="46"/>
      <c r="NBW20" s="46"/>
      <c r="NBX20" s="46"/>
      <c r="NBY20" s="46"/>
      <c r="NBZ20" s="46"/>
      <c r="NCA20" s="46"/>
      <c r="NCB20" s="46"/>
      <c r="NCC20" s="46"/>
      <c r="NCD20" s="46"/>
      <c r="NCE20" s="46"/>
      <c r="NCF20" s="46"/>
      <c r="NCG20" s="46"/>
      <c r="NCH20" s="46"/>
      <c r="NCI20" s="46"/>
      <c r="NCJ20" s="46"/>
      <c r="NCK20" s="46"/>
      <c r="NCL20" s="46"/>
      <c r="NCM20" s="46"/>
      <c r="NCN20" s="46"/>
      <c r="NCO20" s="46"/>
      <c r="NCP20" s="46"/>
      <c r="NCQ20" s="46"/>
      <c r="NCR20" s="46"/>
      <c r="NCS20" s="46"/>
      <c r="NCT20" s="46"/>
      <c r="NCU20" s="46"/>
      <c r="NCV20" s="46"/>
      <c r="NCW20" s="46"/>
      <c r="NCX20" s="46"/>
      <c r="NCY20" s="46"/>
      <c r="NCZ20" s="46"/>
      <c r="NDA20" s="46"/>
      <c r="NDB20" s="46"/>
      <c r="NDC20" s="46"/>
      <c r="NDD20" s="46"/>
      <c r="NDE20" s="46"/>
      <c r="NDF20" s="46"/>
      <c r="NDG20" s="46"/>
      <c r="NDH20" s="46"/>
      <c r="NDI20" s="46"/>
      <c r="NDJ20" s="46"/>
      <c r="NDK20" s="46"/>
      <c r="NDL20" s="46"/>
      <c r="NDM20" s="46"/>
      <c r="NDN20" s="46"/>
      <c r="NDO20" s="46"/>
      <c r="NDP20" s="46"/>
      <c r="NDQ20" s="46"/>
      <c r="NDR20" s="46"/>
      <c r="NDS20" s="46"/>
      <c r="NDT20" s="46"/>
      <c r="NDU20" s="46"/>
      <c r="NDV20" s="46"/>
      <c r="NDW20" s="46"/>
      <c r="NDX20" s="46"/>
      <c r="NDY20" s="46"/>
      <c r="NDZ20" s="46"/>
      <c r="NEA20" s="46"/>
      <c r="NEB20" s="46"/>
      <c r="NEC20" s="46"/>
      <c r="NED20" s="46"/>
      <c r="NEE20" s="46"/>
      <c r="NEF20" s="46"/>
      <c r="NEG20" s="46"/>
      <c r="NEH20" s="46"/>
      <c r="NEI20" s="46"/>
      <c r="NEJ20" s="46"/>
      <c r="NEK20" s="46"/>
      <c r="NEL20" s="46"/>
      <c r="NEM20" s="46"/>
      <c r="NEN20" s="46"/>
      <c r="NEO20" s="46"/>
      <c r="NEP20" s="46"/>
      <c r="NEQ20" s="46"/>
      <c r="NER20" s="46"/>
      <c r="NES20" s="46"/>
      <c r="NET20" s="46"/>
      <c r="NEU20" s="46"/>
      <c r="NEV20" s="46"/>
      <c r="NEW20" s="46"/>
      <c r="NEX20" s="46"/>
      <c r="NEY20" s="46"/>
      <c r="NEZ20" s="46"/>
      <c r="NFA20" s="46"/>
      <c r="NFB20" s="46"/>
      <c r="NFC20" s="46"/>
      <c r="NFD20" s="46"/>
      <c r="NFE20" s="46"/>
      <c r="NFF20" s="46"/>
      <c r="NFG20" s="46"/>
      <c r="NFH20" s="46"/>
      <c r="NFI20" s="46"/>
      <c r="NFJ20" s="46"/>
      <c r="NFK20" s="46"/>
      <c r="NFL20" s="46"/>
      <c r="NFM20" s="46"/>
      <c r="NFN20" s="46"/>
      <c r="NFO20" s="46"/>
      <c r="NFP20" s="46"/>
      <c r="NFQ20" s="46"/>
      <c r="NFR20" s="46"/>
      <c r="NFS20" s="46"/>
      <c r="NFT20" s="46"/>
      <c r="NFU20" s="46"/>
      <c r="NFV20" s="46"/>
      <c r="NFW20" s="46"/>
      <c r="NFX20" s="46"/>
      <c r="NFY20" s="46"/>
      <c r="NFZ20" s="46"/>
      <c r="NGA20" s="46"/>
      <c r="NGB20" s="46"/>
      <c r="NGC20" s="46"/>
      <c r="NGD20" s="46"/>
      <c r="NGE20" s="46"/>
      <c r="NGF20" s="46"/>
      <c r="NGG20" s="46"/>
      <c r="NGH20" s="46"/>
      <c r="NGI20" s="46"/>
      <c r="NGJ20" s="46"/>
      <c r="NGK20" s="46"/>
      <c r="NGL20" s="46"/>
      <c r="NGM20" s="46"/>
      <c r="NGN20" s="46"/>
      <c r="NGO20" s="46"/>
      <c r="NGP20" s="46"/>
      <c r="NGQ20" s="46"/>
      <c r="NGR20" s="46"/>
      <c r="NGS20" s="46"/>
      <c r="NGT20" s="46"/>
      <c r="NGU20" s="46"/>
      <c r="NGV20" s="46"/>
      <c r="NGW20" s="46"/>
      <c r="NGX20" s="46"/>
      <c r="NGY20" s="46"/>
      <c r="NGZ20" s="46"/>
      <c r="NHA20" s="46"/>
      <c r="NHB20" s="46"/>
      <c r="NHC20" s="46"/>
      <c r="NHD20" s="46"/>
      <c r="NHE20" s="46"/>
      <c r="NHF20" s="46"/>
      <c r="NHG20" s="46"/>
      <c r="NHH20" s="46"/>
      <c r="NHI20" s="46"/>
      <c r="NHJ20" s="46"/>
      <c r="NHK20" s="46"/>
      <c r="NHL20" s="46"/>
      <c r="NHM20" s="46"/>
      <c r="NHN20" s="46"/>
      <c r="NHO20" s="46"/>
      <c r="NHP20" s="46"/>
      <c r="NHQ20" s="46"/>
      <c r="NHR20" s="46"/>
      <c r="NHS20" s="46"/>
      <c r="NHT20" s="46"/>
      <c r="NHU20" s="46"/>
      <c r="NHV20" s="46"/>
      <c r="NHW20" s="46"/>
      <c r="NHX20" s="46"/>
      <c r="NHY20" s="46"/>
      <c r="NHZ20" s="46"/>
      <c r="NIA20" s="46"/>
      <c r="NIB20" s="46"/>
      <c r="NIC20" s="46"/>
      <c r="NID20" s="46"/>
      <c r="NIE20" s="46"/>
      <c r="NIF20" s="46"/>
      <c r="NIG20" s="46"/>
      <c r="NIH20" s="46"/>
      <c r="NII20" s="46"/>
      <c r="NIJ20" s="46"/>
      <c r="NIK20" s="46"/>
      <c r="NIL20" s="46"/>
      <c r="NIM20" s="46"/>
      <c r="NIN20" s="46"/>
      <c r="NIO20" s="46"/>
      <c r="NIP20" s="46"/>
      <c r="NIQ20" s="46"/>
      <c r="NIR20" s="46"/>
      <c r="NIS20" s="46"/>
      <c r="NIT20" s="46"/>
      <c r="NIU20" s="46"/>
      <c r="NIV20" s="46"/>
      <c r="NIW20" s="46"/>
      <c r="NIX20" s="46"/>
      <c r="NIY20" s="46"/>
      <c r="NIZ20" s="46"/>
      <c r="NJA20" s="46"/>
      <c r="NJB20" s="46"/>
      <c r="NJC20" s="46"/>
      <c r="NJD20" s="46"/>
      <c r="NJE20" s="46"/>
      <c r="NJF20" s="46"/>
      <c r="NJG20" s="46"/>
      <c r="NJH20" s="46"/>
      <c r="NJI20" s="46"/>
      <c r="NJJ20" s="46"/>
      <c r="NJK20" s="46"/>
      <c r="NJL20" s="46"/>
      <c r="NJM20" s="46"/>
      <c r="NJN20" s="46"/>
      <c r="NJO20" s="46"/>
      <c r="NJP20" s="46"/>
      <c r="NJQ20" s="46"/>
      <c r="NJR20" s="46"/>
      <c r="NJS20" s="46"/>
      <c r="NJT20" s="46"/>
      <c r="NJU20" s="46"/>
      <c r="NJV20" s="46"/>
      <c r="NJW20" s="46"/>
      <c r="NJX20" s="46"/>
      <c r="NJY20" s="46"/>
      <c r="NJZ20" s="46"/>
      <c r="NKA20" s="46"/>
      <c r="NKB20" s="46"/>
      <c r="NKC20" s="46"/>
      <c r="NKD20" s="46"/>
      <c r="NKE20" s="46"/>
      <c r="NKF20" s="46"/>
      <c r="NKG20" s="46"/>
      <c r="NKH20" s="46"/>
      <c r="NKI20" s="46"/>
      <c r="NKJ20" s="46"/>
      <c r="NKK20" s="46"/>
      <c r="NKL20" s="46"/>
      <c r="NKM20" s="46"/>
      <c r="NKN20" s="46"/>
      <c r="NKO20" s="46"/>
      <c r="NKP20" s="46"/>
      <c r="NKQ20" s="46"/>
      <c r="NKR20" s="46"/>
      <c r="NKS20" s="46"/>
      <c r="NKT20" s="46"/>
      <c r="NKU20" s="46"/>
      <c r="NKV20" s="46"/>
      <c r="NKW20" s="46"/>
      <c r="NKX20" s="46"/>
      <c r="NKY20" s="46"/>
      <c r="NKZ20" s="46"/>
      <c r="NLA20" s="46"/>
      <c r="NLB20" s="46"/>
      <c r="NLC20" s="46"/>
      <c r="NLD20" s="46"/>
      <c r="NLE20" s="46"/>
      <c r="NLF20" s="46"/>
      <c r="NLG20" s="46"/>
      <c r="NLH20" s="46"/>
      <c r="NLI20" s="46"/>
      <c r="NLJ20" s="46"/>
      <c r="NLK20" s="46"/>
      <c r="NLL20" s="46"/>
      <c r="NLM20" s="46"/>
      <c r="NLN20" s="46"/>
      <c r="NLO20" s="46"/>
      <c r="NLP20" s="46"/>
      <c r="NLQ20" s="46"/>
      <c r="NLR20" s="46"/>
      <c r="NLS20" s="46"/>
      <c r="NLT20" s="46"/>
      <c r="NLU20" s="46"/>
      <c r="NLV20" s="46"/>
      <c r="NLW20" s="46"/>
      <c r="NLX20" s="46"/>
      <c r="NLY20" s="46"/>
      <c r="NLZ20" s="46"/>
      <c r="NMA20" s="46"/>
      <c r="NMB20" s="46"/>
      <c r="NMC20" s="46"/>
      <c r="NMD20" s="46"/>
      <c r="NME20" s="46"/>
      <c r="NMF20" s="46"/>
      <c r="NMG20" s="46"/>
      <c r="NMH20" s="46"/>
      <c r="NMI20" s="46"/>
      <c r="NMJ20" s="46"/>
      <c r="NMK20" s="46"/>
      <c r="NML20" s="46"/>
      <c r="NMM20" s="46"/>
      <c r="NMN20" s="46"/>
      <c r="NMO20" s="46"/>
      <c r="NMP20" s="46"/>
      <c r="NMQ20" s="46"/>
      <c r="NMR20" s="46"/>
      <c r="NMS20" s="46"/>
      <c r="NMT20" s="46"/>
      <c r="NMU20" s="46"/>
      <c r="NMV20" s="46"/>
      <c r="NMW20" s="46"/>
      <c r="NMX20" s="46"/>
      <c r="NMY20" s="46"/>
      <c r="NMZ20" s="46"/>
      <c r="NNA20" s="46"/>
      <c r="NNB20" s="46"/>
      <c r="NNC20" s="46"/>
      <c r="NND20" s="46"/>
      <c r="NNE20" s="46"/>
      <c r="NNF20" s="46"/>
      <c r="NNG20" s="46"/>
      <c r="NNH20" s="46"/>
      <c r="NNI20" s="46"/>
      <c r="NNJ20" s="46"/>
      <c r="NNK20" s="46"/>
      <c r="NNL20" s="46"/>
      <c r="NNM20" s="46"/>
      <c r="NNN20" s="46"/>
      <c r="NNO20" s="46"/>
      <c r="NNP20" s="46"/>
      <c r="NNQ20" s="46"/>
      <c r="NNR20" s="46"/>
      <c r="NNS20" s="46"/>
      <c r="NNT20" s="46"/>
      <c r="NNU20" s="46"/>
      <c r="NNV20" s="46"/>
      <c r="NNW20" s="46"/>
      <c r="NNX20" s="46"/>
      <c r="NNY20" s="46"/>
      <c r="NNZ20" s="46"/>
      <c r="NOA20" s="46"/>
      <c r="NOB20" s="46"/>
      <c r="NOC20" s="46"/>
      <c r="NOD20" s="46"/>
      <c r="NOE20" s="46"/>
      <c r="NOF20" s="46"/>
      <c r="NOG20" s="46"/>
      <c r="NOH20" s="46"/>
      <c r="NOI20" s="46"/>
      <c r="NOJ20" s="46"/>
      <c r="NOK20" s="46"/>
      <c r="NOL20" s="46"/>
      <c r="NOM20" s="46"/>
      <c r="NON20" s="46"/>
      <c r="NOO20" s="46"/>
      <c r="NOP20" s="46"/>
      <c r="NOQ20" s="46"/>
      <c r="NOR20" s="46"/>
      <c r="NOS20" s="46"/>
      <c r="NOT20" s="46"/>
      <c r="NOU20" s="46"/>
      <c r="NOV20" s="46"/>
      <c r="NOW20" s="46"/>
      <c r="NOX20" s="46"/>
      <c r="NOY20" s="46"/>
      <c r="NOZ20" s="46"/>
      <c r="NPA20" s="46"/>
      <c r="NPB20" s="46"/>
      <c r="NPC20" s="46"/>
      <c r="NPD20" s="46"/>
      <c r="NPE20" s="46"/>
      <c r="NPF20" s="46"/>
      <c r="NPG20" s="46"/>
      <c r="NPH20" s="46"/>
      <c r="NPI20" s="46"/>
      <c r="NPJ20" s="46"/>
      <c r="NPK20" s="46"/>
      <c r="NPL20" s="46"/>
      <c r="NPM20" s="46"/>
      <c r="NPN20" s="46"/>
      <c r="NPO20" s="46"/>
      <c r="NPP20" s="46"/>
      <c r="NPQ20" s="46"/>
      <c r="NPR20" s="46"/>
      <c r="NPS20" s="46"/>
      <c r="NPT20" s="46"/>
      <c r="NPU20" s="46"/>
      <c r="NPV20" s="46"/>
      <c r="NPW20" s="46"/>
      <c r="NPX20" s="46"/>
      <c r="NPY20" s="46"/>
      <c r="NPZ20" s="46"/>
      <c r="NQA20" s="46"/>
      <c r="NQB20" s="46"/>
      <c r="NQC20" s="46"/>
      <c r="NQD20" s="46"/>
      <c r="NQE20" s="46"/>
      <c r="NQF20" s="46"/>
      <c r="NQG20" s="46"/>
      <c r="NQH20" s="46"/>
      <c r="NQI20" s="46"/>
      <c r="NQJ20" s="46"/>
      <c r="NQK20" s="46"/>
      <c r="NQL20" s="46"/>
      <c r="NQM20" s="46"/>
      <c r="NQN20" s="46"/>
      <c r="NQO20" s="46"/>
      <c r="NQP20" s="46"/>
      <c r="NQQ20" s="46"/>
      <c r="NQR20" s="46"/>
      <c r="NQS20" s="46"/>
      <c r="NQT20" s="46"/>
      <c r="NQU20" s="46"/>
      <c r="NQV20" s="46"/>
      <c r="NQW20" s="46"/>
      <c r="NQX20" s="46"/>
      <c r="NQY20" s="46"/>
      <c r="NQZ20" s="46"/>
      <c r="NRA20" s="46"/>
      <c r="NRB20" s="46"/>
      <c r="NRC20" s="46"/>
      <c r="NRD20" s="46"/>
      <c r="NRE20" s="46"/>
      <c r="NRF20" s="46"/>
      <c r="NRG20" s="46"/>
      <c r="NRH20" s="46"/>
      <c r="NRI20" s="46"/>
      <c r="NRJ20" s="46"/>
      <c r="NRK20" s="46"/>
      <c r="NRL20" s="46"/>
      <c r="NRM20" s="46"/>
      <c r="NRN20" s="46"/>
      <c r="NRO20" s="46"/>
      <c r="NRP20" s="46"/>
      <c r="NRQ20" s="46"/>
      <c r="NRR20" s="46"/>
      <c r="NRS20" s="46"/>
      <c r="NRT20" s="46"/>
      <c r="NRU20" s="46"/>
      <c r="NRV20" s="46"/>
      <c r="NRW20" s="46"/>
      <c r="NRX20" s="46"/>
      <c r="NRY20" s="46"/>
      <c r="NRZ20" s="46"/>
      <c r="NSA20" s="46"/>
      <c r="NSB20" s="46"/>
      <c r="NSC20" s="46"/>
      <c r="NSD20" s="46"/>
      <c r="NSE20" s="46"/>
      <c r="NSF20" s="46"/>
      <c r="NSG20" s="46"/>
      <c r="NSH20" s="46"/>
      <c r="NSI20" s="46"/>
      <c r="NSJ20" s="46"/>
      <c r="NSK20" s="46"/>
      <c r="NSL20" s="46"/>
      <c r="NSM20" s="46"/>
      <c r="NSN20" s="46"/>
      <c r="NSO20" s="46"/>
      <c r="NSP20" s="46"/>
      <c r="NSQ20" s="46"/>
      <c r="NSR20" s="46"/>
      <c r="NSS20" s="46"/>
      <c r="NST20" s="46"/>
      <c r="NSU20" s="46"/>
      <c r="NSV20" s="46"/>
      <c r="NSW20" s="46"/>
      <c r="NSX20" s="46"/>
      <c r="NSY20" s="46"/>
      <c r="NSZ20" s="46"/>
      <c r="NTA20" s="46"/>
      <c r="NTB20" s="46"/>
      <c r="NTC20" s="46"/>
      <c r="NTD20" s="46"/>
      <c r="NTE20" s="46"/>
      <c r="NTF20" s="46"/>
      <c r="NTG20" s="46"/>
      <c r="NTH20" s="46"/>
      <c r="NTI20" s="46"/>
      <c r="NTJ20" s="46"/>
      <c r="NTK20" s="46"/>
      <c r="NTL20" s="46"/>
      <c r="NTM20" s="46"/>
      <c r="NTN20" s="46"/>
      <c r="NTO20" s="46"/>
      <c r="NTP20" s="46"/>
      <c r="NTQ20" s="46"/>
      <c r="NTR20" s="46"/>
      <c r="NTS20" s="46"/>
      <c r="NTT20" s="46"/>
      <c r="NTU20" s="46"/>
      <c r="NTV20" s="46"/>
      <c r="NTW20" s="46"/>
      <c r="NTX20" s="46"/>
      <c r="NTY20" s="46"/>
      <c r="NTZ20" s="46"/>
      <c r="NUA20" s="46"/>
      <c r="NUB20" s="46"/>
      <c r="NUC20" s="46"/>
      <c r="NUD20" s="46"/>
      <c r="NUE20" s="46"/>
      <c r="NUF20" s="46"/>
      <c r="NUG20" s="46"/>
      <c r="NUH20" s="46"/>
      <c r="NUI20" s="46"/>
      <c r="NUJ20" s="46"/>
      <c r="NUK20" s="46"/>
      <c r="NUL20" s="46"/>
      <c r="NUM20" s="46"/>
      <c r="NUN20" s="46"/>
      <c r="NUO20" s="46"/>
      <c r="NUP20" s="46"/>
      <c r="NUQ20" s="46"/>
      <c r="NUR20" s="46"/>
      <c r="NUS20" s="46"/>
      <c r="NUT20" s="46"/>
      <c r="NUU20" s="46"/>
      <c r="NUV20" s="46"/>
      <c r="NUW20" s="46"/>
      <c r="NUX20" s="46"/>
      <c r="NUY20" s="46"/>
      <c r="NUZ20" s="46"/>
      <c r="NVA20" s="46"/>
      <c r="NVB20" s="46"/>
      <c r="NVC20" s="46"/>
      <c r="NVD20" s="46"/>
      <c r="NVE20" s="46"/>
      <c r="NVF20" s="46"/>
      <c r="NVG20" s="46"/>
      <c r="NVH20" s="46"/>
      <c r="NVI20" s="46"/>
      <c r="NVJ20" s="46"/>
      <c r="NVK20" s="46"/>
      <c r="NVL20" s="46"/>
      <c r="NVM20" s="46"/>
      <c r="NVN20" s="46"/>
      <c r="NVO20" s="46"/>
      <c r="NVP20" s="46"/>
      <c r="NVQ20" s="46"/>
      <c r="NVR20" s="46"/>
      <c r="NVS20" s="46"/>
      <c r="NVT20" s="46"/>
      <c r="NVU20" s="46"/>
      <c r="NVV20" s="46"/>
      <c r="NVW20" s="46"/>
      <c r="NVX20" s="46"/>
      <c r="NVY20" s="46"/>
      <c r="NVZ20" s="46"/>
      <c r="NWA20" s="46"/>
      <c r="NWB20" s="46"/>
      <c r="NWC20" s="46"/>
      <c r="NWD20" s="46"/>
      <c r="NWE20" s="46"/>
      <c r="NWF20" s="46"/>
      <c r="NWG20" s="46"/>
      <c r="NWH20" s="46"/>
      <c r="NWI20" s="46"/>
      <c r="NWJ20" s="46"/>
      <c r="NWK20" s="46"/>
      <c r="NWL20" s="46"/>
      <c r="NWM20" s="46"/>
      <c r="NWN20" s="46"/>
      <c r="NWO20" s="46"/>
      <c r="NWP20" s="46"/>
      <c r="NWQ20" s="46"/>
      <c r="NWR20" s="46"/>
      <c r="NWS20" s="46"/>
      <c r="NWT20" s="46"/>
      <c r="NWU20" s="46"/>
      <c r="NWV20" s="46"/>
      <c r="NWW20" s="46"/>
      <c r="NWX20" s="46"/>
      <c r="NWY20" s="46"/>
      <c r="NWZ20" s="46"/>
      <c r="NXA20" s="46"/>
      <c r="NXB20" s="46"/>
      <c r="NXC20" s="46"/>
      <c r="NXD20" s="46"/>
      <c r="NXE20" s="46"/>
      <c r="NXF20" s="46"/>
      <c r="NXG20" s="46"/>
      <c r="NXH20" s="46"/>
      <c r="NXI20" s="46"/>
      <c r="NXJ20" s="46"/>
      <c r="NXK20" s="46"/>
      <c r="NXL20" s="46"/>
      <c r="NXM20" s="46"/>
      <c r="NXN20" s="46"/>
      <c r="NXO20" s="46"/>
      <c r="NXP20" s="46"/>
      <c r="NXQ20" s="46"/>
      <c r="NXR20" s="46"/>
      <c r="NXS20" s="46"/>
      <c r="NXT20" s="46"/>
      <c r="NXU20" s="46"/>
      <c r="NXV20" s="46"/>
      <c r="NXW20" s="46"/>
      <c r="NXX20" s="46"/>
      <c r="NXY20" s="46"/>
      <c r="NXZ20" s="46"/>
      <c r="NYA20" s="46"/>
      <c r="NYB20" s="46"/>
      <c r="NYC20" s="46"/>
      <c r="NYD20" s="46"/>
      <c r="NYE20" s="46"/>
      <c r="NYF20" s="46"/>
      <c r="NYG20" s="46"/>
      <c r="NYH20" s="46"/>
      <c r="NYI20" s="46"/>
      <c r="NYJ20" s="46"/>
      <c r="NYK20" s="46"/>
      <c r="NYL20" s="46"/>
      <c r="NYM20" s="46"/>
      <c r="NYN20" s="46"/>
      <c r="NYO20" s="46"/>
      <c r="NYP20" s="46"/>
      <c r="NYQ20" s="46"/>
      <c r="NYR20" s="46"/>
      <c r="NYS20" s="46"/>
      <c r="NYT20" s="46"/>
      <c r="NYU20" s="46"/>
      <c r="NYV20" s="46"/>
      <c r="NYW20" s="46"/>
      <c r="NYX20" s="46"/>
      <c r="NYY20" s="46"/>
      <c r="NYZ20" s="46"/>
      <c r="NZA20" s="46"/>
      <c r="NZB20" s="46"/>
      <c r="NZC20" s="46"/>
      <c r="NZD20" s="46"/>
      <c r="NZE20" s="46"/>
      <c r="NZF20" s="46"/>
      <c r="NZG20" s="46"/>
      <c r="NZH20" s="46"/>
      <c r="NZI20" s="46"/>
      <c r="NZJ20" s="46"/>
      <c r="NZK20" s="46"/>
      <c r="NZL20" s="46"/>
      <c r="NZM20" s="46"/>
      <c r="NZN20" s="46"/>
      <c r="NZO20" s="46"/>
      <c r="NZP20" s="46"/>
      <c r="NZQ20" s="46"/>
      <c r="NZR20" s="46"/>
      <c r="NZS20" s="46"/>
      <c r="NZT20" s="46"/>
      <c r="NZU20" s="46"/>
      <c r="NZV20" s="46"/>
      <c r="NZW20" s="46"/>
      <c r="NZX20" s="46"/>
      <c r="NZY20" s="46"/>
      <c r="NZZ20" s="46"/>
      <c r="OAA20" s="46"/>
      <c r="OAB20" s="46"/>
      <c r="OAC20" s="46"/>
      <c r="OAD20" s="46"/>
      <c r="OAE20" s="46"/>
      <c r="OAF20" s="46"/>
      <c r="OAG20" s="46"/>
      <c r="OAH20" s="46"/>
      <c r="OAI20" s="46"/>
      <c r="OAJ20" s="46"/>
      <c r="OAK20" s="46"/>
      <c r="OAL20" s="46"/>
      <c r="OAM20" s="46"/>
      <c r="OAN20" s="46"/>
      <c r="OAO20" s="46"/>
      <c r="OAP20" s="46"/>
      <c r="OAQ20" s="46"/>
      <c r="OAR20" s="46"/>
      <c r="OAS20" s="46"/>
      <c r="OAT20" s="46"/>
      <c r="OAU20" s="46"/>
      <c r="OAV20" s="46"/>
      <c r="OAW20" s="46"/>
      <c r="OAX20" s="46"/>
      <c r="OAY20" s="46"/>
      <c r="OAZ20" s="46"/>
      <c r="OBA20" s="46"/>
      <c r="OBB20" s="46"/>
      <c r="OBC20" s="46"/>
      <c r="OBD20" s="46"/>
      <c r="OBE20" s="46"/>
      <c r="OBF20" s="46"/>
      <c r="OBG20" s="46"/>
      <c r="OBH20" s="46"/>
      <c r="OBI20" s="46"/>
      <c r="OBJ20" s="46"/>
      <c r="OBK20" s="46"/>
      <c r="OBL20" s="46"/>
      <c r="OBM20" s="46"/>
      <c r="OBN20" s="46"/>
      <c r="OBO20" s="46"/>
      <c r="OBP20" s="46"/>
      <c r="OBQ20" s="46"/>
      <c r="OBR20" s="46"/>
      <c r="OBS20" s="46"/>
      <c r="OBT20" s="46"/>
      <c r="OBU20" s="46"/>
      <c r="OBV20" s="46"/>
      <c r="OBW20" s="46"/>
      <c r="OBX20" s="46"/>
      <c r="OBY20" s="46"/>
      <c r="OBZ20" s="46"/>
      <c r="OCA20" s="46"/>
      <c r="OCB20" s="46"/>
      <c r="OCC20" s="46"/>
      <c r="OCD20" s="46"/>
      <c r="OCE20" s="46"/>
      <c r="OCF20" s="46"/>
      <c r="OCG20" s="46"/>
      <c r="OCH20" s="46"/>
      <c r="OCI20" s="46"/>
      <c r="OCJ20" s="46"/>
      <c r="OCK20" s="46"/>
      <c r="OCL20" s="46"/>
      <c r="OCM20" s="46"/>
      <c r="OCN20" s="46"/>
      <c r="OCO20" s="46"/>
      <c r="OCP20" s="46"/>
      <c r="OCQ20" s="46"/>
      <c r="OCR20" s="46"/>
      <c r="OCS20" s="46"/>
      <c r="OCT20" s="46"/>
      <c r="OCU20" s="46"/>
      <c r="OCV20" s="46"/>
      <c r="OCW20" s="46"/>
      <c r="OCX20" s="46"/>
      <c r="OCY20" s="46"/>
      <c r="OCZ20" s="46"/>
      <c r="ODA20" s="46"/>
      <c r="ODB20" s="46"/>
      <c r="ODC20" s="46"/>
      <c r="ODD20" s="46"/>
      <c r="ODE20" s="46"/>
      <c r="ODF20" s="46"/>
      <c r="ODG20" s="46"/>
      <c r="ODH20" s="46"/>
      <c r="ODI20" s="46"/>
      <c r="ODJ20" s="46"/>
      <c r="ODK20" s="46"/>
      <c r="ODL20" s="46"/>
      <c r="ODM20" s="46"/>
      <c r="ODN20" s="46"/>
      <c r="ODO20" s="46"/>
      <c r="ODP20" s="46"/>
      <c r="ODQ20" s="46"/>
      <c r="ODR20" s="46"/>
      <c r="ODS20" s="46"/>
      <c r="ODT20" s="46"/>
      <c r="ODU20" s="46"/>
      <c r="ODV20" s="46"/>
      <c r="ODW20" s="46"/>
      <c r="ODX20" s="46"/>
      <c r="ODY20" s="46"/>
      <c r="ODZ20" s="46"/>
      <c r="OEA20" s="46"/>
      <c r="OEB20" s="46"/>
      <c r="OEC20" s="46"/>
      <c r="OED20" s="46"/>
      <c r="OEE20" s="46"/>
      <c r="OEF20" s="46"/>
      <c r="OEG20" s="46"/>
      <c r="OEH20" s="46"/>
      <c r="OEI20" s="46"/>
      <c r="OEJ20" s="46"/>
      <c r="OEK20" s="46"/>
      <c r="OEL20" s="46"/>
      <c r="OEM20" s="46"/>
      <c r="OEN20" s="46"/>
      <c r="OEO20" s="46"/>
      <c r="OEP20" s="46"/>
      <c r="OEQ20" s="46"/>
      <c r="OER20" s="46"/>
      <c r="OES20" s="46"/>
      <c r="OET20" s="46"/>
      <c r="OEU20" s="46"/>
      <c r="OEV20" s="46"/>
      <c r="OEW20" s="46"/>
      <c r="OEX20" s="46"/>
      <c r="OEY20" s="46"/>
      <c r="OEZ20" s="46"/>
      <c r="OFA20" s="46"/>
      <c r="OFB20" s="46"/>
      <c r="OFC20" s="46"/>
      <c r="OFD20" s="46"/>
      <c r="OFE20" s="46"/>
      <c r="OFF20" s="46"/>
      <c r="OFG20" s="46"/>
      <c r="OFH20" s="46"/>
      <c r="OFI20" s="46"/>
      <c r="OFJ20" s="46"/>
      <c r="OFK20" s="46"/>
      <c r="OFL20" s="46"/>
      <c r="OFM20" s="46"/>
      <c r="OFN20" s="46"/>
      <c r="OFO20" s="46"/>
      <c r="OFP20" s="46"/>
      <c r="OFQ20" s="46"/>
      <c r="OFR20" s="46"/>
      <c r="OFS20" s="46"/>
      <c r="OFT20" s="46"/>
      <c r="OFU20" s="46"/>
      <c r="OFV20" s="46"/>
      <c r="OFW20" s="46"/>
      <c r="OFX20" s="46"/>
      <c r="OFY20" s="46"/>
      <c r="OFZ20" s="46"/>
      <c r="OGA20" s="46"/>
      <c r="OGB20" s="46"/>
      <c r="OGC20" s="46"/>
      <c r="OGD20" s="46"/>
      <c r="OGE20" s="46"/>
      <c r="OGF20" s="46"/>
      <c r="OGG20" s="46"/>
      <c r="OGH20" s="46"/>
      <c r="OGI20" s="46"/>
      <c r="OGJ20" s="46"/>
      <c r="OGK20" s="46"/>
      <c r="OGL20" s="46"/>
      <c r="OGM20" s="46"/>
      <c r="OGN20" s="46"/>
      <c r="OGO20" s="46"/>
      <c r="OGP20" s="46"/>
      <c r="OGQ20" s="46"/>
      <c r="OGR20" s="46"/>
      <c r="OGS20" s="46"/>
      <c r="OGT20" s="46"/>
      <c r="OGU20" s="46"/>
      <c r="OGV20" s="46"/>
      <c r="OGW20" s="46"/>
      <c r="OGX20" s="46"/>
      <c r="OGY20" s="46"/>
      <c r="OGZ20" s="46"/>
      <c r="OHA20" s="46"/>
      <c r="OHB20" s="46"/>
      <c r="OHC20" s="46"/>
      <c r="OHD20" s="46"/>
      <c r="OHE20" s="46"/>
      <c r="OHF20" s="46"/>
      <c r="OHG20" s="46"/>
      <c r="OHH20" s="46"/>
      <c r="OHI20" s="46"/>
      <c r="OHJ20" s="46"/>
      <c r="OHK20" s="46"/>
      <c r="OHL20" s="46"/>
      <c r="OHM20" s="46"/>
      <c r="OHN20" s="46"/>
      <c r="OHO20" s="46"/>
      <c r="OHP20" s="46"/>
      <c r="OHQ20" s="46"/>
      <c r="OHR20" s="46"/>
      <c r="OHS20" s="46"/>
      <c r="OHT20" s="46"/>
      <c r="OHU20" s="46"/>
      <c r="OHV20" s="46"/>
      <c r="OHW20" s="46"/>
      <c r="OHX20" s="46"/>
      <c r="OHY20" s="46"/>
      <c r="OHZ20" s="46"/>
      <c r="OIA20" s="46"/>
      <c r="OIB20" s="46"/>
      <c r="OIC20" s="46"/>
      <c r="OID20" s="46"/>
      <c r="OIE20" s="46"/>
      <c r="OIF20" s="46"/>
      <c r="OIG20" s="46"/>
      <c r="OIH20" s="46"/>
      <c r="OII20" s="46"/>
      <c r="OIJ20" s="46"/>
      <c r="OIK20" s="46"/>
      <c r="OIL20" s="46"/>
      <c r="OIM20" s="46"/>
      <c r="OIN20" s="46"/>
      <c r="OIO20" s="46"/>
      <c r="OIP20" s="46"/>
      <c r="OIQ20" s="46"/>
      <c r="OIR20" s="46"/>
      <c r="OIS20" s="46"/>
      <c r="OIT20" s="46"/>
      <c r="OIU20" s="46"/>
      <c r="OIV20" s="46"/>
      <c r="OIW20" s="46"/>
      <c r="OIX20" s="46"/>
      <c r="OIY20" s="46"/>
      <c r="OIZ20" s="46"/>
      <c r="OJA20" s="46"/>
      <c r="OJB20" s="46"/>
      <c r="OJC20" s="46"/>
      <c r="OJD20" s="46"/>
      <c r="OJE20" s="46"/>
      <c r="OJF20" s="46"/>
      <c r="OJG20" s="46"/>
      <c r="OJH20" s="46"/>
      <c r="OJI20" s="46"/>
      <c r="OJJ20" s="46"/>
      <c r="OJK20" s="46"/>
      <c r="OJL20" s="46"/>
      <c r="OJM20" s="46"/>
      <c r="OJN20" s="46"/>
      <c r="OJO20" s="46"/>
      <c r="OJP20" s="46"/>
      <c r="OJQ20" s="46"/>
      <c r="OJR20" s="46"/>
      <c r="OJS20" s="46"/>
      <c r="OJT20" s="46"/>
      <c r="OJU20" s="46"/>
      <c r="OJV20" s="46"/>
      <c r="OJW20" s="46"/>
      <c r="OJX20" s="46"/>
      <c r="OJY20" s="46"/>
      <c r="OJZ20" s="46"/>
      <c r="OKA20" s="46"/>
      <c r="OKB20" s="46"/>
      <c r="OKC20" s="46"/>
      <c r="OKD20" s="46"/>
      <c r="OKE20" s="46"/>
      <c r="OKF20" s="46"/>
      <c r="OKG20" s="46"/>
      <c r="OKH20" s="46"/>
      <c r="OKI20" s="46"/>
      <c r="OKJ20" s="46"/>
      <c r="OKK20" s="46"/>
      <c r="OKL20" s="46"/>
      <c r="OKM20" s="46"/>
      <c r="OKN20" s="46"/>
      <c r="OKO20" s="46"/>
      <c r="OKP20" s="46"/>
      <c r="OKQ20" s="46"/>
      <c r="OKR20" s="46"/>
      <c r="OKS20" s="46"/>
      <c r="OKT20" s="46"/>
      <c r="OKU20" s="46"/>
      <c r="OKV20" s="46"/>
      <c r="OKW20" s="46"/>
      <c r="OKX20" s="46"/>
      <c r="OKY20" s="46"/>
      <c r="OKZ20" s="46"/>
      <c r="OLA20" s="46"/>
      <c r="OLB20" s="46"/>
      <c r="OLC20" s="46"/>
      <c r="OLD20" s="46"/>
      <c r="OLE20" s="46"/>
      <c r="OLF20" s="46"/>
      <c r="OLG20" s="46"/>
      <c r="OLH20" s="46"/>
      <c r="OLI20" s="46"/>
      <c r="OLJ20" s="46"/>
      <c r="OLK20" s="46"/>
      <c r="OLL20" s="46"/>
      <c r="OLM20" s="46"/>
      <c r="OLN20" s="46"/>
      <c r="OLO20" s="46"/>
      <c r="OLP20" s="46"/>
      <c r="OLQ20" s="46"/>
      <c r="OLR20" s="46"/>
      <c r="OLS20" s="46"/>
      <c r="OLT20" s="46"/>
      <c r="OLU20" s="46"/>
      <c r="OLV20" s="46"/>
      <c r="OLW20" s="46"/>
      <c r="OLX20" s="46"/>
      <c r="OLY20" s="46"/>
      <c r="OLZ20" s="46"/>
      <c r="OMA20" s="46"/>
      <c r="OMB20" s="46"/>
      <c r="OMC20" s="46"/>
      <c r="OMD20" s="46"/>
      <c r="OME20" s="46"/>
      <c r="OMF20" s="46"/>
      <c r="OMG20" s="46"/>
      <c r="OMH20" s="46"/>
      <c r="OMI20" s="46"/>
      <c r="OMJ20" s="46"/>
      <c r="OMK20" s="46"/>
      <c r="OML20" s="46"/>
      <c r="OMM20" s="46"/>
      <c r="OMN20" s="46"/>
      <c r="OMO20" s="46"/>
      <c r="OMP20" s="46"/>
      <c r="OMQ20" s="46"/>
      <c r="OMR20" s="46"/>
      <c r="OMS20" s="46"/>
      <c r="OMT20" s="46"/>
      <c r="OMU20" s="46"/>
      <c r="OMV20" s="46"/>
      <c r="OMW20" s="46"/>
      <c r="OMX20" s="46"/>
      <c r="OMY20" s="46"/>
      <c r="OMZ20" s="46"/>
      <c r="ONA20" s="46"/>
      <c r="ONB20" s="46"/>
      <c r="ONC20" s="46"/>
      <c r="OND20" s="46"/>
      <c r="ONE20" s="46"/>
      <c r="ONF20" s="46"/>
      <c r="ONG20" s="46"/>
      <c r="ONH20" s="46"/>
      <c r="ONI20" s="46"/>
      <c r="ONJ20" s="46"/>
      <c r="ONK20" s="46"/>
      <c r="ONL20" s="46"/>
      <c r="ONM20" s="46"/>
      <c r="ONN20" s="46"/>
      <c r="ONO20" s="46"/>
      <c r="ONP20" s="46"/>
      <c r="ONQ20" s="46"/>
      <c r="ONR20" s="46"/>
      <c r="ONS20" s="46"/>
      <c r="ONT20" s="46"/>
      <c r="ONU20" s="46"/>
      <c r="ONV20" s="46"/>
      <c r="ONW20" s="46"/>
      <c r="ONX20" s="46"/>
      <c r="ONY20" s="46"/>
      <c r="ONZ20" s="46"/>
      <c r="OOA20" s="46"/>
      <c r="OOB20" s="46"/>
      <c r="OOC20" s="46"/>
      <c r="OOD20" s="46"/>
      <c r="OOE20" s="46"/>
      <c r="OOF20" s="46"/>
      <c r="OOG20" s="46"/>
      <c r="OOH20" s="46"/>
      <c r="OOI20" s="46"/>
      <c r="OOJ20" s="46"/>
      <c r="OOK20" s="46"/>
      <c r="OOL20" s="46"/>
      <c r="OOM20" s="46"/>
      <c r="OON20" s="46"/>
      <c r="OOO20" s="46"/>
      <c r="OOP20" s="46"/>
      <c r="OOQ20" s="46"/>
      <c r="OOR20" s="46"/>
      <c r="OOS20" s="46"/>
      <c r="OOT20" s="46"/>
      <c r="OOU20" s="46"/>
      <c r="OOV20" s="46"/>
      <c r="OOW20" s="46"/>
      <c r="OOX20" s="46"/>
      <c r="OOY20" s="46"/>
      <c r="OOZ20" s="46"/>
      <c r="OPA20" s="46"/>
      <c r="OPB20" s="46"/>
      <c r="OPC20" s="46"/>
      <c r="OPD20" s="46"/>
      <c r="OPE20" s="46"/>
      <c r="OPF20" s="46"/>
      <c r="OPG20" s="46"/>
      <c r="OPH20" s="46"/>
      <c r="OPI20" s="46"/>
      <c r="OPJ20" s="46"/>
      <c r="OPK20" s="46"/>
      <c r="OPL20" s="46"/>
      <c r="OPM20" s="46"/>
      <c r="OPN20" s="46"/>
      <c r="OPO20" s="46"/>
      <c r="OPP20" s="46"/>
      <c r="OPQ20" s="46"/>
      <c r="OPR20" s="46"/>
      <c r="OPS20" s="46"/>
      <c r="OPT20" s="46"/>
      <c r="OPU20" s="46"/>
      <c r="OPV20" s="46"/>
      <c r="OPW20" s="46"/>
      <c r="OPX20" s="46"/>
      <c r="OPY20" s="46"/>
      <c r="OPZ20" s="46"/>
      <c r="OQA20" s="46"/>
      <c r="OQB20" s="46"/>
      <c r="OQC20" s="46"/>
      <c r="OQD20" s="46"/>
      <c r="OQE20" s="46"/>
      <c r="OQF20" s="46"/>
      <c r="OQG20" s="46"/>
      <c r="OQH20" s="46"/>
      <c r="OQI20" s="46"/>
      <c r="OQJ20" s="46"/>
      <c r="OQK20" s="46"/>
      <c r="OQL20" s="46"/>
      <c r="OQM20" s="46"/>
      <c r="OQN20" s="46"/>
      <c r="OQO20" s="46"/>
      <c r="OQP20" s="46"/>
      <c r="OQQ20" s="46"/>
      <c r="OQR20" s="46"/>
      <c r="OQS20" s="46"/>
      <c r="OQT20" s="46"/>
      <c r="OQU20" s="46"/>
      <c r="OQV20" s="46"/>
      <c r="OQW20" s="46"/>
      <c r="OQX20" s="46"/>
      <c r="OQY20" s="46"/>
      <c r="OQZ20" s="46"/>
      <c r="ORA20" s="46"/>
      <c r="ORB20" s="46"/>
      <c r="ORC20" s="46"/>
      <c r="ORD20" s="46"/>
      <c r="ORE20" s="46"/>
      <c r="ORF20" s="46"/>
      <c r="ORG20" s="46"/>
      <c r="ORH20" s="46"/>
      <c r="ORI20" s="46"/>
      <c r="ORJ20" s="46"/>
      <c r="ORK20" s="46"/>
      <c r="ORL20" s="46"/>
      <c r="ORM20" s="46"/>
      <c r="ORN20" s="46"/>
      <c r="ORO20" s="46"/>
      <c r="ORP20" s="46"/>
      <c r="ORQ20" s="46"/>
      <c r="ORR20" s="46"/>
      <c r="ORS20" s="46"/>
      <c r="ORT20" s="46"/>
      <c r="ORU20" s="46"/>
      <c r="ORV20" s="46"/>
      <c r="ORW20" s="46"/>
      <c r="ORX20" s="46"/>
      <c r="ORY20" s="46"/>
      <c r="ORZ20" s="46"/>
      <c r="OSA20" s="46"/>
      <c r="OSB20" s="46"/>
      <c r="OSC20" s="46"/>
      <c r="OSD20" s="46"/>
      <c r="OSE20" s="46"/>
      <c r="OSF20" s="46"/>
      <c r="OSG20" s="46"/>
      <c r="OSH20" s="46"/>
      <c r="OSI20" s="46"/>
      <c r="OSJ20" s="46"/>
      <c r="OSK20" s="46"/>
      <c r="OSL20" s="46"/>
      <c r="OSM20" s="46"/>
      <c r="OSN20" s="46"/>
      <c r="OSO20" s="46"/>
      <c r="OSP20" s="46"/>
      <c r="OSQ20" s="46"/>
      <c r="OSR20" s="46"/>
      <c r="OSS20" s="46"/>
      <c r="OST20" s="46"/>
      <c r="OSU20" s="46"/>
      <c r="OSV20" s="46"/>
      <c r="OSW20" s="46"/>
      <c r="OSX20" s="46"/>
      <c r="OSY20" s="46"/>
      <c r="OSZ20" s="46"/>
      <c r="OTA20" s="46"/>
      <c r="OTB20" s="46"/>
      <c r="OTC20" s="46"/>
      <c r="OTD20" s="46"/>
      <c r="OTE20" s="46"/>
      <c r="OTF20" s="46"/>
      <c r="OTG20" s="46"/>
      <c r="OTH20" s="46"/>
      <c r="OTI20" s="46"/>
      <c r="OTJ20" s="46"/>
      <c r="OTK20" s="46"/>
      <c r="OTL20" s="46"/>
      <c r="OTM20" s="46"/>
      <c r="OTN20" s="46"/>
      <c r="OTO20" s="46"/>
      <c r="OTP20" s="46"/>
      <c r="OTQ20" s="46"/>
      <c r="OTR20" s="46"/>
      <c r="OTS20" s="46"/>
      <c r="OTT20" s="46"/>
      <c r="OTU20" s="46"/>
      <c r="OTV20" s="46"/>
      <c r="OTW20" s="46"/>
      <c r="OTX20" s="46"/>
      <c r="OTY20" s="46"/>
      <c r="OTZ20" s="46"/>
      <c r="OUA20" s="46"/>
      <c r="OUB20" s="46"/>
      <c r="OUC20" s="46"/>
      <c r="OUD20" s="46"/>
      <c r="OUE20" s="46"/>
      <c r="OUF20" s="46"/>
      <c r="OUG20" s="46"/>
      <c r="OUH20" s="46"/>
      <c r="OUI20" s="46"/>
      <c r="OUJ20" s="46"/>
      <c r="OUK20" s="46"/>
      <c r="OUL20" s="46"/>
      <c r="OUM20" s="46"/>
      <c r="OUN20" s="46"/>
      <c r="OUO20" s="46"/>
      <c r="OUP20" s="46"/>
      <c r="OUQ20" s="46"/>
      <c r="OUR20" s="46"/>
      <c r="OUS20" s="46"/>
      <c r="OUT20" s="46"/>
      <c r="OUU20" s="46"/>
      <c r="OUV20" s="46"/>
      <c r="OUW20" s="46"/>
      <c r="OUX20" s="46"/>
      <c r="OUY20" s="46"/>
      <c r="OUZ20" s="46"/>
      <c r="OVA20" s="46"/>
      <c r="OVB20" s="46"/>
      <c r="OVC20" s="46"/>
      <c r="OVD20" s="46"/>
      <c r="OVE20" s="46"/>
      <c r="OVF20" s="46"/>
      <c r="OVG20" s="46"/>
      <c r="OVH20" s="46"/>
      <c r="OVI20" s="46"/>
      <c r="OVJ20" s="46"/>
      <c r="OVK20" s="46"/>
      <c r="OVL20" s="46"/>
      <c r="OVM20" s="46"/>
      <c r="OVN20" s="46"/>
      <c r="OVO20" s="46"/>
      <c r="OVP20" s="46"/>
      <c r="OVQ20" s="46"/>
      <c r="OVR20" s="46"/>
      <c r="OVS20" s="46"/>
      <c r="OVT20" s="46"/>
      <c r="OVU20" s="46"/>
      <c r="OVV20" s="46"/>
      <c r="OVW20" s="46"/>
      <c r="OVX20" s="46"/>
      <c r="OVY20" s="46"/>
      <c r="OVZ20" s="46"/>
      <c r="OWA20" s="46"/>
      <c r="OWB20" s="46"/>
      <c r="OWC20" s="46"/>
      <c r="OWD20" s="46"/>
      <c r="OWE20" s="46"/>
      <c r="OWF20" s="46"/>
      <c r="OWG20" s="46"/>
      <c r="OWH20" s="46"/>
      <c r="OWI20" s="46"/>
      <c r="OWJ20" s="46"/>
      <c r="OWK20" s="46"/>
      <c r="OWL20" s="46"/>
      <c r="OWM20" s="46"/>
      <c r="OWN20" s="46"/>
      <c r="OWO20" s="46"/>
      <c r="OWP20" s="46"/>
      <c r="OWQ20" s="46"/>
      <c r="OWR20" s="46"/>
      <c r="OWS20" s="46"/>
      <c r="OWT20" s="46"/>
      <c r="OWU20" s="46"/>
      <c r="OWV20" s="46"/>
      <c r="OWW20" s="46"/>
      <c r="OWX20" s="46"/>
      <c r="OWY20" s="46"/>
      <c r="OWZ20" s="46"/>
      <c r="OXA20" s="46"/>
      <c r="OXB20" s="46"/>
      <c r="OXC20" s="46"/>
      <c r="OXD20" s="46"/>
      <c r="OXE20" s="46"/>
      <c r="OXF20" s="46"/>
      <c r="OXG20" s="46"/>
      <c r="OXH20" s="46"/>
      <c r="OXI20" s="46"/>
      <c r="OXJ20" s="46"/>
      <c r="OXK20" s="46"/>
      <c r="OXL20" s="46"/>
      <c r="OXM20" s="46"/>
      <c r="OXN20" s="46"/>
      <c r="OXO20" s="46"/>
      <c r="OXP20" s="46"/>
      <c r="OXQ20" s="46"/>
      <c r="OXR20" s="46"/>
      <c r="OXS20" s="46"/>
      <c r="OXT20" s="46"/>
      <c r="OXU20" s="46"/>
      <c r="OXV20" s="46"/>
      <c r="OXW20" s="46"/>
      <c r="OXX20" s="46"/>
      <c r="OXY20" s="46"/>
      <c r="OXZ20" s="46"/>
      <c r="OYA20" s="46"/>
      <c r="OYB20" s="46"/>
      <c r="OYC20" s="46"/>
      <c r="OYD20" s="46"/>
      <c r="OYE20" s="46"/>
      <c r="OYF20" s="46"/>
      <c r="OYG20" s="46"/>
      <c r="OYH20" s="46"/>
      <c r="OYI20" s="46"/>
      <c r="OYJ20" s="46"/>
      <c r="OYK20" s="46"/>
      <c r="OYL20" s="46"/>
      <c r="OYM20" s="46"/>
      <c r="OYN20" s="46"/>
      <c r="OYO20" s="46"/>
      <c r="OYP20" s="46"/>
      <c r="OYQ20" s="46"/>
      <c r="OYR20" s="46"/>
      <c r="OYS20" s="46"/>
      <c r="OYT20" s="46"/>
      <c r="OYU20" s="46"/>
      <c r="OYV20" s="46"/>
      <c r="OYW20" s="46"/>
      <c r="OYX20" s="46"/>
      <c r="OYY20" s="46"/>
      <c r="OYZ20" s="46"/>
      <c r="OZA20" s="46"/>
      <c r="OZB20" s="46"/>
      <c r="OZC20" s="46"/>
      <c r="OZD20" s="46"/>
      <c r="OZE20" s="46"/>
      <c r="OZF20" s="46"/>
      <c r="OZG20" s="46"/>
      <c r="OZH20" s="46"/>
      <c r="OZI20" s="46"/>
      <c r="OZJ20" s="46"/>
      <c r="OZK20" s="46"/>
      <c r="OZL20" s="46"/>
      <c r="OZM20" s="46"/>
      <c r="OZN20" s="46"/>
      <c r="OZO20" s="46"/>
      <c r="OZP20" s="46"/>
      <c r="OZQ20" s="46"/>
      <c r="OZR20" s="46"/>
      <c r="OZS20" s="46"/>
      <c r="OZT20" s="46"/>
      <c r="OZU20" s="46"/>
      <c r="OZV20" s="46"/>
      <c r="OZW20" s="46"/>
      <c r="OZX20" s="46"/>
      <c r="OZY20" s="46"/>
      <c r="OZZ20" s="46"/>
      <c r="PAA20" s="46"/>
      <c r="PAB20" s="46"/>
      <c r="PAC20" s="46"/>
      <c r="PAD20" s="46"/>
      <c r="PAE20" s="46"/>
      <c r="PAF20" s="46"/>
      <c r="PAG20" s="46"/>
      <c r="PAH20" s="46"/>
      <c r="PAI20" s="46"/>
      <c r="PAJ20" s="46"/>
      <c r="PAK20" s="46"/>
      <c r="PAL20" s="46"/>
      <c r="PAM20" s="46"/>
      <c r="PAN20" s="46"/>
      <c r="PAO20" s="46"/>
      <c r="PAP20" s="46"/>
      <c r="PAQ20" s="46"/>
      <c r="PAR20" s="46"/>
      <c r="PAS20" s="46"/>
      <c r="PAT20" s="46"/>
      <c r="PAU20" s="46"/>
      <c r="PAV20" s="46"/>
      <c r="PAW20" s="46"/>
      <c r="PAX20" s="46"/>
      <c r="PAY20" s="46"/>
      <c r="PAZ20" s="46"/>
      <c r="PBA20" s="46"/>
      <c r="PBB20" s="46"/>
      <c r="PBC20" s="46"/>
      <c r="PBD20" s="46"/>
      <c r="PBE20" s="46"/>
      <c r="PBF20" s="46"/>
      <c r="PBG20" s="46"/>
      <c r="PBH20" s="46"/>
      <c r="PBI20" s="46"/>
      <c r="PBJ20" s="46"/>
      <c r="PBK20" s="46"/>
      <c r="PBL20" s="46"/>
      <c r="PBM20" s="46"/>
      <c r="PBN20" s="46"/>
      <c r="PBO20" s="46"/>
      <c r="PBP20" s="46"/>
      <c r="PBQ20" s="46"/>
      <c r="PBR20" s="46"/>
      <c r="PBS20" s="46"/>
      <c r="PBT20" s="46"/>
      <c r="PBU20" s="46"/>
      <c r="PBV20" s="46"/>
      <c r="PBW20" s="46"/>
      <c r="PBX20" s="46"/>
      <c r="PBY20" s="46"/>
      <c r="PBZ20" s="46"/>
      <c r="PCA20" s="46"/>
      <c r="PCB20" s="46"/>
      <c r="PCC20" s="46"/>
      <c r="PCD20" s="46"/>
      <c r="PCE20" s="46"/>
      <c r="PCF20" s="46"/>
      <c r="PCG20" s="46"/>
      <c r="PCH20" s="46"/>
      <c r="PCI20" s="46"/>
      <c r="PCJ20" s="46"/>
      <c r="PCK20" s="46"/>
      <c r="PCL20" s="46"/>
      <c r="PCM20" s="46"/>
      <c r="PCN20" s="46"/>
      <c r="PCO20" s="46"/>
      <c r="PCP20" s="46"/>
      <c r="PCQ20" s="46"/>
      <c r="PCR20" s="46"/>
      <c r="PCS20" s="46"/>
      <c r="PCT20" s="46"/>
      <c r="PCU20" s="46"/>
      <c r="PCV20" s="46"/>
      <c r="PCW20" s="46"/>
      <c r="PCX20" s="46"/>
      <c r="PCY20" s="46"/>
      <c r="PCZ20" s="46"/>
      <c r="PDA20" s="46"/>
      <c r="PDB20" s="46"/>
      <c r="PDC20" s="46"/>
      <c r="PDD20" s="46"/>
      <c r="PDE20" s="46"/>
      <c r="PDF20" s="46"/>
      <c r="PDG20" s="46"/>
      <c r="PDH20" s="46"/>
      <c r="PDI20" s="46"/>
      <c r="PDJ20" s="46"/>
      <c r="PDK20" s="46"/>
      <c r="PDL20" s="46"/>
      <c r="PDM20" s="46"/>
      <c r="PDN20" s="46"/>
      <c r="PDO20" s="46"/>
      <c r="PDP20" s="46"/>
      <c r="PDQ20" s="46"/>
      <c r="PDR20" s="46"/>
      <c r="PDS20" s="46"/>
      <c r="PDT20" s="46"/>
      <c r="PDU20" s="46"/>
      <c r="PDV20" s="46"/>
      <c r="PDW20" s="46"/>
      <c r="PDX20" s="46"/>
      <c r="PDY20" s="46"/>
      <c r="PDZ20" s="46"/>
      <c r="PEA20" s="46"/>
      <c r="PEB20" s="46"/>
      <c r="PEC20" s="46"/>
      <c r="PED20" s="46"/>
      <c r="PEE20" s="46"/>
      <c r="PEF20" s="46"/>
      <c r="PEG20" s="46"/>
      <c r="PEH20" s="46"/>
      <c r="PEI20" s="46"/>
      <c r="PEJ20" s="46"/>
      <c r="PEK20" s="46"/>
      <c r="PEL20" s="46"/>
      <c r="PEM20" s="46"/>
      <c r="PEN20" s="46"/>
      <c r="PEO20" s="46"/>
      <c r="PEP20" s="46"/>
      <c r="PEQ20" s="46"/>
      <c r="PER20" s="46"/>
      <c r="PES20" s="46"/>
      <c r="PET20" s="46"/>
      <c r="PEU20" s="46"/>
      <c r="PEV20" s="46"/>
      <c r="PEW20" s="46"/>
      <c r="PEX20" s="46"/>
      <c r="PEY20" s="46"/>
      <c r="PEZ20" s="46"/>
      <c r="PFA20" s="46"/>
      <c r="PFB20" s="46"/>
      <c r="PFC20" s="46"/>
      <c r="PFD20" s="46"/>
      <c r="PFE20" s="46"/>
      <c r="PFF20" s="46"/>
      <c r="PFG20" s="46"/>
      <c r="PFH20" s="46"/>
      <c r="PFI20" s="46"/>
      <c r="PFJ20" s="46"/>
      <c r="PFK20" s="46"/>
      <c r="PFL20" s="46"/>
      <c r="PFM20" s="46"/>
      <c r="PFN20" s="46"/>
      <c r="PFO20" s="46"/>
      <c r="PFP20" s="46"/>
      <c r="PFQ20" s="46"/>
      <c r="PFR20" s="46"/>
      <c r="PFS20" s="46"/>
      <c r="PFT20" s="46"/>
      <c r="PFU20" s="46"/>
      <c r="PFV20" s="46"/>
      <c r="PFW20" s="46"/>
      <c r="PFX20" s="46"/>
      <c r="PFY20" s="46"/>
      <c r="PFZ20" s="46"/>
      <c r="PGA20" s="46"/>
      <c r="PGB20" s="46"/>
      <c r="PGC20" s="46"/>
      <c r="PGD20" s="46"/>
      <c r="PGE20" s="46"/>
      <c r="PGF20" s="46"/>
      <c r="PGG20" s="46"/>
      <c r="PGH20" s="46"/>
      <c r="PGI20" s="46"/>
      <c r="PGJ20" s="46"/>
      <c r="PGK20" s="46"/>
      <c r="PGL20" s="46"/>
      <c r="PGM20" s="46"/>
      <c r="PGN20" s="46"/>
      <c r="PGO20" s="46"/>
      <c r="PGP20" s="46"/>
      <c r="PGQ20" s="46"/>
      <c r="PGR20" s="46"/>
      <c r="PGS20" s="46"/>
      <c r="PGT20" s="46"/>
      <c r="PGU20" s="46"/>
      <c r="PGV20" s="46"/>
      <c r="PGW20" s="46"/>
      <c r="PGX20" s="46"/>
      <c r="PGY20" s="46"/>
      <c r="PGZ20" s="46"/>
      <c r="PHA20" s="46"/>
      <c r="PHB20" s="46"/>
      <c r="PHC20" s="46"/>
      <c r="PHD20" s="46"/>
      <c r="PHE20" s="46"/>
      <c r="PHF20" s="46"/>
      <c r="PHG20" s="46"/>
      <c r="PHH20" s="46"/>
      <c r="PHI20" s="46"/>
      <c r="PHJ20" s="46"/>
      <c r="PHK20" s="46"/>
      <c r="PHL20" s="46"/>
      <c r="PHM20" s="46"/>
      <c r="PHN20" s="46"/>
      <c r="PHO20" s="46"/>
      <c r="PHP20" s="46"/>
      <c r="PHQ20" s="46"/>
      <c r="PHR20" s="46"/>
      <c r="PHS20" s="46"/>
      <c r="PHT20" s="46"/>
      <c r="PHU20" s="46"/>
      <c r="PHV20" s="46"/>
      <c r="PHW20" s="46"/>
      <c r="PHX20" s="46"/>
      <c r="PHY20" s="46"/>
      <c r="PHZ20" s="46"/>
      <c r="PIA20" s="46"/>
      <c r="PIB20" s="46"/>
      <c r="PIC20" s="46"/>
      <c r="PID20" s="46"/>
      <c r="PIE20" s="46"/>
      <c r="PIF20" s="46"/>
      <c r="PIG20" s="46"/>
      <c r="PIH20" s="46"/>
      <c r="PII20" s="46"/>
      <c r="PIJ20" s="46"/>
      <c r="PIK20" s="46"/>
      <c r="PIL20" s="46"/>
      <c r="PIM20" s="46"/>
      <c r="PIN20" s="46"/>
      <c r="PIO20" s="46"/>
      <c r="PIP20" s="46"/>
      <c r="PIQ20" s="46"/>
      <c r="PIR20" s="46"/>
      <c r="PIS20" s="46"/>
      <c r="PIT20" s="46"/>
      <c r="PIU20" s="46"/>
      <c r="PIV20" s="46"/>
      <c r="PIW20" s="46"/>
      <c r="PIX20" s="46"/>
      <c r="PIY20" s="46"/>
      <c r="PIZ20" s="46"/>
      <c r="PJA20" s="46"/>
      <c r="PJB20" s="46"/>
      <c r="PJC20" s="46"/>
      <c r="PJD20" s="46"/>
      <c r="PJE20" s="46"/>
      <c r="PJF20" s="46"/>
      <c r="PJG20" s="46"/>
      <c r="PJH20" s="46"/>
      <c r="PJI20" s="46"/>
      <c r="PJJ20" s="46"/>
      <c r="PJK20" s="46"/>
      <c r="PJL20" s="46"/>
      <c r="PJM20" s="46"/>
      <c r="PJN20" s="46"/>
      <c r="PJO20" s="46"/>
      <c r="PJP20" s="46"/>
      <c r="PJQ20" s="46"/>
      <c r="PJR20" s="46"/>
      <c r="PJS20" s="46"/>
      <c r="PJT20" s="46"/>
      <c r="PJU20" s="46"/>
      <c r="PJV20" s="46"/>
      <c r="PJW20" s="46"/>
      <c r="PJX20" s="46"/>
      <c r="PJY20" s="46"/>
      <c r="PJZ20" s="46"/>
      <c r="PKA20" s="46"/>
      <c r="PKB20" s="46"/>
      <c r="PKC20" s="46"/>
      <c r="PKD20" s="46"/>
      <c r="PKE20" s="46"/>
      <c r="PKF20" s="46"/>
      <c r="PKG20" s="46"/>
      <c r="PKH20" s="46"/>
      <c r="PKI20" s="46"/>
      <c r="PKJ20" s="46"/>
      <c r="PKK20" s="46"/>
      <c r="PKL20" s="46"/>
      <c r="PKM20" s="46"/>
      <c r="PKN20" s="46"/>
      <c r="PKO20" s="46"/>
      <c r="PKP20" s="46"/>
      <c r="PKQ20" s="46"/>
      <c r="PKR20" s="46"/>
      <c r="PKS20" s="46"/>
      <c r="PKT20" s="46"/>
      <c r="PKU20" s="46"/>
      <c r="PKV20" s="46"/>
      <c r="PKW20" s="46"/>
      <c r="PKX20" s="46"/>
      <c r="PKY20" s="46"/>
      <c r="PKZ20" s="46"/>
      <c r="PLA20" s="46"/>
      <c r="PLB20" s="46"/>
      <c r="PLC20" s="46"/>
      <c r="PLD20" s="46"/>
      <c r="PLE20" s="46"/>
      <c r="PLF20" s="46"/>
      <c r="PLG20" s="46"/>
      <c r="PLH20" s="46"/>
      <c r="PLI20" s="46"/>
      <c r="PLJ20" s="46"/>
      <c r="PLK20" s="46"/>
      <c r="PLL20" s="46"/>
      <c r="PLM20" s="46"/>
      <c r="PLN20" s="46"/>
      <c r="PLO20" s="46"/>
      <c r="PLP20" s="46"/>
      <c r="PLQ20" s="46"/>
      <c r="PLR20" s="46"/>
      <c r="PLS20" s="46"/>
      <c r="PLT20" s="46"/>
      <c r="PLU20" s="46"/>
      <c r="PLV20" s="46"/>
      <c r="PLW20" s="46"/>
      <c r="PLX20" s="46"/>
      <c r="PLY20" s="46"/>
      <c r="PLZ20" s="46"/>
      <c r="PMA20" s="46"/>
      <c r="PMB20" s="46"/>
      <c r="PMC20" s="46"/>
      <c r="PMD20" s="46"/>
      <c r="PME20" s="46"/>
      <c r="PMF20" s="46"/>
      <c r="PMG20" s="46"/>
      <c r="PMH20" s="46"/>
      <c r="PMI20" s="46"/>
      <c r="PMJ20" s="46"/>
      <c r="PMK20" s="46"/>
      <c r="PML20" s="46"/>
      <c r="PMM20" s="46"/>
      <c r="PMN20" s="46"/>
      <c r="PMO20" s="46"/>
      <c r="PMP20" s="46"/>
      <c r="PMQ20" s="46"/>
      <c r="PMR20" s="46"/>
      <c r="PMS20" s="46"/>
      <c r="PMT20" s="46"/>
      <c r="PMU20" s="46"/>
      <c r="PMV20" s="46"/>
      <c r="PMW20" s="46"/>
      <c r="PMX20" s="46"/>
      <c r="PMY20" s="46"/>
      <c r="PMZ20" s="46"/>
      <c r="PNA20" s="46"/>
      <c r="PNB20" s="46"/>
      <c r="PNC20" s="46"/>
      <c r="PND20" s="46"/>
      <c r="PNE20" s="46"/>
      <c r="PNF20" s="46"/>
      <c r="PNG20" s="46"/>
      <c r="PNH20" s="46"/>
      <c r="PNI20" s="46"/>
      <c r="PNJ20" s="46"/>
      <c r="PNK20" s="46"/>
      <c r="PNL20" s="46"/>
      <c r="PNM20" s="46"/>
      <c r="PNN20" s="46"/>
      <c r="PNO20" s="46"/>
      <c r="PNP20" s="46"/>
      <c r="PNQ20" s="46"/>
      <c r="PNR20" s="46"/>
      <c r="PNS20" s="46"/>
      <c r="PNT20" s="46"/>
      <c r="PNU20" s="46"/>
      <c r="PNV20" s="46"/>
      <c r="PNW20" s="46"/>
      <c r="PNX20" s="46"/>
      <c r="PNY20" s="46"/>
      <c r="PNZ20" s="46"/>
      <c r="POA20" s="46"/>
      <c r="POB20" s="46"/>
      <c r="POC20" s="46"/>
      <c r="POD20" s="46"/>
      <c r="POE20" s="46"/>
      <c r="POF20" s="46"/>
      <c r="POG20" s="46"/>
      <c r="POH20" s="46"/>
      <c r="POI20" s="46"/>
      <c r="POJ20" s="46"/>
      <c r="POK20" s="46"/>
      <c r="POL20" s="46"/>
      <c r="POM20" s="46"/>
      <c r="PON20" s="46"/>
      <c r="POO20" s="46"/>
      <c r="POP20" s="46"/>
      <c r="POQ20" s="46"/>
      <c r="POR20" s="46"/>
      <c r="POS20" s="46"/>
      <c r="POT20" s="46"/>
      <c r="POU20" s="46"/>
      <c r="POV20" s="46"/>
      <c r="POW20" s="46"/>
      <c r="POX20" s="46"/>
      <c r="POY20" s="46"/>
      <c r="POZ20" s="46"/>
      <c r="PPA20" s="46"/>
      <c r="PPB20" s="46"/>
      <c r="PPC20" s="46"/>
      <c r="PPD20" s="46"/>
      <c r="PPE20" s="46"/>
      <c r="PPF20" s="46"/>
      <c r="PPG20" s="46"/>
      <c r="PPH20" s="46"/>
      <c r="PPI20" s="46"/>
      <c r="PPJ20" s="46"/>
      <c r="PPK20" s="46"/>
      <c r="PPL20" s="46"/>
      <c r="PPM20" s="46"/>
      <c r="PPN20" s="46"/>
      <c r="PPO20" s="46"/>
      <c r="PPP20" s="46"/>
      <c r="PPQ20" s="46"/>
      <c r="PPR20" s="46"/>
      <c r="PPS20" s="46"/>
      <c r="PPT20" s="46"/>
      <c r="PPU20" s="46"/>
      <c r="PPV20" s="46"/>
      <c r="PPW20" s="46"/>
      <c r="PPX20" s="46"/>
      <c r="PPY20" s="46"/>
      <c r="PPZ20" s="46"/>
      <c r="PQA20" s="46"/>
      <c r="PQB20" s="46"/>
      <c r="PQC20" s="46"/>
      <c r="PQD20" s="46"/>
      <c r="PQE20" s="46"/>
      <c r="PQF20" s="46"/>
      <c r="PQG20" s="46"/>
      <c r="PQH20" s="46"/>
      <c r="PQI20" s="46"/>
      <c r="PQJ20" s="46"/>
      <c r="PQK20" s="46"/>
      <c r="PQL20" s="46"/>
      <c r="PQM20" s="46"/>
      <c r="PQN20" s="46"/>
      <c r="PQO20" s="46"/>
      <c r="PQP20" s="46"/>
      <c r="PQQ20" s="46"/>
      <c r="PQR20" s="46"/>
      <c r="PQS20" s="46"/>
      <c r="PQT20" s="46"/>
      <c r="PQU20" s="46"/>
      <c r="PQV20" s="46"/>
      <c r="PQW20" s="46"/>
      <c r="PQX20" s="46"/>
      <c r="PQY20" s="46"/>
      <c r="PQZ20" s="46"/>
      <c r="PRA20" s="46"/>
      <c r="PRB20" s="46"/>
      <c r="PRC20" s="46"/>
      <c r="PRD20" s="46"/>
      <c r="PRE20" s="46"/>
      <c r="PRF20" s="46"/>
      <c r="PRG20" s="46"/>
      <c r="PRH20" s="46"/>
      <c r="PRI20" s="46"/>
      <c r="PRJ20" s="46"/>
      <c r="PRK20" s="46"/>
      <c r="PRL20" s="46"/>
      <c r="PRM20" s="46"/>
      <c r="PRN20" s="46"/>
      <c r="PRO20" s="46"/>
      <c r="PRP20" s="46"/>
      <c r="PRQ20" s="46"/>
      <c r="PRR20" s="46"/>
      <c r="PRS20" s="46"/>
      <c r="PRT20" s="46"/>
      <c r="PRU20" s="46"/>
      <c r="PRV20" s="46"/>
      <c r="PRW20" s="46"/>
      <c r="PRX20" s="46"/>
      <c r="PRY20" s="46"/>
      <c r="PRZ20" s="46"/>
      <c r="PSA20" s="46"/>
      <c r="PSB20" s="46"/>
      <c r="PSC20" s="46"/>
      <c r="PSD20" s="46"/>
      <c r="PSE20" s="46"/>
      <c r="PSF20" s="46"/>
      <c r="PSG20" s="46"/>
      <c r="PSH20" s="46"/>
      <c r="PSI20" s="46"/>
      <c r="PSJ20" s="46"/>
      <c r="PSK20" s="46"/>
      <c r="PSL20" s="46"/>
      <c r="PSM20" s="46"/>
      <c r="PSN20" s="46"/>
      <c r="PSO20" s="46"/>
      <c r="PSP20" s="46"/>
      <c r="PSQ20" s="46"/>
      <c r="PSR20" s="46"/>
      <c r="PSS20" s="46"/>
      <c r="PST20" s="46"/>
      <c r="PSU20" s="46"/>
      <c r="PSV20" s="46"/>
      <c r="PSW20" s="46"/>
      <c r="PSX20" s="46"/>
      <c r="PSY20" s="46"/>
      <c r="PSZ20" s="46"/>
      <c r="PTA20" s="46"/>
      <c r="PTB20" s="46"/>
      <c r="PTC20" s="46"/>
      <c r="PTD20" s="46"/>
      <c r="PTE20" s="46"/>
      <c r="PTF20" s="46"/>
      <c r="PTG20" s="46"/>
      <c r="PTH20" s="46"/>
      <c r="PTI20" s="46"/>
      <c r="PTJ20" s="46"/>
      <c r="PTK20" s="46"/>
      <c r="PTL20" s="46"/>
      <c r="PTM20" s="46"/>
      <c r="PTN20" s="46"/>
      <c r="PTO20" s="46"/>
      <c r="PTP20" s="46"/>
      <c r="PTQ20" s="46"/>
      <c r="PTR20" s="46"/>
      <c r="PTS20" s="46"/>
      <c r="PTT20" s="46"/>
      <c r="PTU20" s="46"/>
      <c r="PTV20" s="46"/>
      <c r="PTW20" s="46"/>
      <c r="PTX20" s="46"/>
      <c r="PTY20" s="46"/>
      <c r="PTZ20" s="46"/>
      <c r="PUA20" s="46"/>
      <c r="PUB20" s="46"/>
      <c r="PUC20" s="46"/>
      <c r="PUD20" s="46"/>
      <c r="PUE20" s="46"/>
      <c r="PUF20" s="46"/>
      <c r="PUG20" s="46"/>
      <c r="PUH20" s="46"/>
      <c r="PUI20" s="46"/>
      <c r="PUJ20" s="46"/>
      <c r="PUK20" s="46"/>
      <c r="PUL20" s="46"/>
      <c r="PUM20" s="46"/>
      <c r="PUN20" s="46"/>
      <c r="PUO20" s="46"/>
      <c r="PUP20" s="46"/>
      <c r="PUQ20" s="46"/>
      <c r="PUR20" s="46"/>
      <c r="PUS20" s="46"/>
      <c r="PUT20" s="46"/>
      <c r="PUU20" s="46"/>
      <c r="PUV20" s="46"/>
      <c r="PUW20" s="46"/>
      <c r="PUX20" s="46"/>
      <c r="PUY20" s="46"/>
      <c r="PUZ20" s="46"/>
      <c r="PVA20" s="46"/>
      <c r="PVB20" s="46"/>
      <c r="PVC20" s="46"/>
      <c r="PVD20" s="46"/>
      <c r="PVE20" s="46"/>
      <c r="PVF20" s="46"/>
      <c r="PVG20" s="46"/>
      <c r="PVH20" s="46"/>
      <c r="PVI20" s="46"/>
      <c r="PVJ20" s="46"/>
      <c r="PVK20" s="46"/>
      <c r="PVL20" s="46"/>
      <c r="PVM20" s="46"/>
      <c r="PVN20" s="46"/>
      <c r="PVO20" s="46"/>
      <c r="PVP20" s="46"/>
      <c r="PVQ20" s="46"/>
      <c r="PVR20" s="46"/>
      <c r="PVS20" s="46"/>
      <c r="PVT20" s="46"/>
      <c r="PVU20" s="46"/>
      <c r="PVV20" s="46"/>
      <c r="PVW20" s="46"/>
      <c r="PVX20" s="46"/>
      <c r="PVY20" s="46"/>
      <c r="PVZ20" s="46"/>
      <c r="PWA20" s="46"/>
      <c r="PWB20" s="46"/>
      <c r="PWC20" s="46"/>
      <c r="PWD20" s="46"/>
      <c r="PWE20" s="46"/>
      <c r="PWF20" s="46"/>
      <c r="PWG20" s="46"/>
      <c r="PWH20" s="46"/>
      <c r="PWI20" s="46"/>
      <c r="PWJ20" s="46"/>
      <c r="PWK20" s="46"/>
      <c r="PWL20" s="46"/>
      <c r="PWM20" s="46"/>
      <c r="PWN20" s="46"/>
      <c r="PWO20" s="46"/>
      <c r="PWP20" s="46"/>
      <c r="PWQ20" s="46"/>
      <c r="PWR20" s="46"/>
      <c r="PWS20" s="46"/>
      <c r="PWT20" s="46"/>
      <c r="PWU20" s="46"/>
      <c r="PWV20" s="46"/>
      <c r="PWW20" s="46"/>
      <c r="PWX20" s="46"/>
      <c r="PWY20" s="46"/>
      <c r="PWZ20" s="46"/>
      <c r="PXA20" s="46"/>
      <c r="PXB20" s="46"/>
      <c r="PXC20" s="46"/>
      <c r="PXD20" s="46"/>
      <c r="PXE20" s="46"/>
      <c r="PXF20" s="46"/>
      <c r="PXG20" s="46"/>
      <c r="PXH20" s="46"/>
      <c r="PXI20" s="46"/>
      <c r="PXJ20" s="46"/>
      <c r="PXK20" s="46"/>
      <c r="PXL20" s="46"/>
      <c r="PXM20" s="46"/>
      <c r="PXN20" s="46"/>
      <c r="PXO20" s="46"/>
      <c r="PXP20" s="46"/>
      <c r="PXQ20" s="46"/>
      <c r="PXR20" s="46"/>
      <c r="PXS20" s="46"/>
      <c r="PXT20" s="46"/>
      <c r="PXU20" s="46"/>
      <c r="PXV20" s="46"/>
      <c r="PXW20" s="46"/>
      <c r="PXX20" s="46"/>
      <c r="PXY20" s="46"/>
      <c r="PXZ20" s="46"/>
      <c r="PYA20" s="46"/>
      <c r="PYB20" s="46"/>
      <c r="PYC20" s="46"/>
      <c r="PYD20" s="46"/>
      <c r="PYE20" s="46"/>
      <c r="PYF20" s="46"/>
      <c r="PYG20" s="46"/>
      <c r="PYH20" s="46"/>
      <c r="PYI20" s="46"/>
      <c r="PYJ20" s="46"/>
      <c r="PYK20" s="46"/>
      <c r="PYL20" s="46"/>
      <c r="PYM20" s="46"/>
      <c r="PYN20" s="46"/>
      <c r="PYO20" s="46"/>
      <c r="PYP20" s="46"/>
      <c r="PYQ20" s="46"/>
      <c r="PYR20" s="46"/>
      <c r="PYS20" s="46"/>
      <c r="PYT20" s="46"/>
      <c r="PYU20" s="46"/>
      <c r="PYV20" s="46"/>
      <c r="PYW20" s="46"/>
      <c r="PYX20" s="46"/>
      <c r="PYY20" s="46"/>
      <c r="PYZ20" s="46"/>
      <c r="PZA20" s="46"/>
      <c r="PZB20" s="46"/>
      <c r="PZC20" s="46"/>
      <c r="PZD20" s="46"/>
      <c r="PZE20" s="46"/>
      <c r="PZF20" s="46"/>
      <c r="PZG20" s="46"/>
      <c r="PZH20" s="46"/>
      <c r="PZI20" s="46"/>
      <c r="PZJ20" s="46"/>
      <c r="PZK20" s="46"/>
      <c r="PZL20" s="46"/>
      <c r="PZM20" s="46"/>
      <c r="PZN20" s="46"/>
      <c r="PZO20" s="46"/>
      <c r="PZP20" s="46"/>
      <c r="PZQ20" s="46"/>
      <c r="PZR20" s="46"/>
      <c r="PZS20" s="46"/>
      <c r="PZT20" s="46"/>
      <c r="PZU20" s="46"/>
      <c r="PZV20" s="46"/>
      <c r="PZW20" s="46"/>
      <c r="PZX20" s="46"/>
      <c r="PZY20" s="46"/>
      <c r="PZZ20" s="46"/>
      <c r="QAA20" s="46"/>
      <c r="QAB20" s="46"/>
      <c r="QAC20" s="46"/>
      <c r="QAD20" s="46"/>
      <c r="QAE20" s="46"/>
      <c r="QAF20" s="46"/>
      <c r="QAG20" s="46"/>
      <c r="QAH20" s="46"/>
      <c r="QAI20" s="46"/>
      <c r="QAJ20" s="46"/>
      <c r="QAK20" s="46"/>
      <c r="QAL20" s="46"/>
      <c r="QAM20" s="46"/>
      <c r="QAN20" s="46"/>
      <c r="QAO20" s="46"/>
      <c r="QAP20" s="46"/>
      <c r="QAQ20" s="46"/>
      <c r="QAR20" s="46"/>
      <c r="QAS20" s="46"/>
      <c r="QAT20" s="46"/>
      <c r="QAU20" s="46"/>
      <c r="QAV20" s="46"/>
      <c r="QAW20" s="46"/>
      <c r="QAX20" s="46"/>
      <c r="QAY20" s="46"/>
      <c r="QAZ20" s="46"/>
      <c r="QBA20" s="46"/>
      <c r="QBB20" s="46"/>
      <c r="QBC20" s="46"/>
      <c r="QBD20" s="46"/>
      <c r="QBE20" s="46"/>
      <c r="QBF20" s="46"/>
      <c r="QBG20" s="46"/>
      <c r="QBH20" s="46"/>
      <c r="QBI20" s="46"/>
      <c r="QBJ20" s="46"/>
      <c r="QBK20" s="46"/>
      <c r="QBL20" s="46"/>
      <c r="QBM20" s="46"/>
      <c r="QBN20" s="46"/>
      <c r="QBO20" s="46"/>
      <c r="QBP20" s="46"/>
      <c r="QBQ20" s="46"/>
      <c r="QBR20" s="46"/>
      <c r="QBS20" s="46"/>
      <c r="QBT20" s="46"/>
      <c r="QBU20" s="46"/>
      <c r="QBV20" s="46"/>
      <c r="QBW20" s="46"/>
      <c r="QBX20" s="46"/>
      <c r="QBY20" s="46"/>
      <c r="QBZ20" s="46"/>
      <c r="QCA20" s="46"/>
      <c r="QCB20" s="46"/>
      <c r="QCC20" s="46"/>
      <c r="QCD20" s="46"/>
      <c r="QCE20" s="46"/>
      <c r="QCF20" s="46"/>
      <c r="QCG20" s="46"/>
      <c r="QCH20" s="46"/>
      <c r="QCI20" s="46"/>
      <c r="QCJ20" s="46"/>
      <c r="QCK20" s="46"/>
      <c r="QCL20" s="46"/>
      <c r="QCM20" s="46"/>
      <c r="QCN20" s="46"/>
      <c r="QCO20" s="46"/>
      <c r="QCP20" s="46"/>
      <c r="QCQ20" s="46"/>
      <c r="QCR20" s="46"/>
      <c r="QCS20" s="46"/>
      <c r="QCT20" s="46"/>
      <c r="QCU20" s="46"/>
      <c r="QCV20" s="46"/>
      <c r="QCW20" s="46"/>
      <c r="QCX20" s="46"/>
      <c r="QCY20" s="46"/>
      <c r="QCZ20" s="46"/>
      <c r="QDA20" s="46"/>
      <c r="QDB20" s="46"/>
      <c r="QDC20" s="46"/>
      <c r="QDD20" s="46"/>
      <c r="QDE20" s="46"/>
      <c r="QDF20" s="46"/>
      <c r="QDG20" s="46"/>
      <c r="QDH20" s="46"/>
      <c r="QDI20" s="46"/>
      <c r="QDJ20" s="46"/>
      <c r="QDK20" s="46"/>
      <c r="QDL20" s="46"/>
      <c r="QDM20" s="46"/>
      <c r="QDN20" s="46"/>
      <c r="QDO20" s="46"/>
      <c r="QDP20" s="46"/>
      <c r="QDQ20" s="46"/>
      <c r="QDR20" s="46"/>
      <c r="QDS20" s="46"/>
      <c r="QDT20" s="46"/>
      <c r="QDU20" s="46"/>
      <c r="QDV20" s="46"/>
      <c r="QDW20" s="46"/>
      <c r="QDX20" s="46"/>
      <c r="QDY20" s="46"/>
      <c r="QDZ20" s="46"/>
      <c r="QEA20" s="46"/>
      <c r="QEB20" s="46"/>
      <c r="QEC20" s="46"/>
      <c r="QED20" s="46"/>
      <c r="QEE20" s="46"/>
      <c r="QEF20" s="46"/>
      <c r="QEG20" s="46"/>
      <c r="QEH20" s="46"/>
      <c r="QEI20" s="46"/>
      <c r="QEJ20" s="46"/>
      <c r="QEK20" s="46"/>
      <c r="QEL20" s="46"/>
      <c r="QEM20" s="46"/>
      <c r="QEN20" s="46"/>
      <c r="QEO20" s="46"/>
      <c r="QEP20" s="46"/>
      <c r="QEQ20" s="46"/>
      <c r="QER20" s="46"/>
      <c r="QES20" s="46"/>
      <c r="QET20" s="46"/>
      <c r="QEU20" s="46"/>
      <c r="QEV20" s="46"/>
      <c r="QEW20" s="46"/>
      <c r="QEX20" s="46"/>
      <c r="QEY20" s="46"/>
      <c r="QEZ20" s="46"/>
      <c r="QFA20" s="46"/>
      <c r="QFB20" s="46"/>
      <c r="QFC20" s="46"/>
      <c r="QFD20" s="46"/>
      <c r="QFE20" s="46"/>
      <c r="QFF20" s="46"/>
      <c r="QFG20" s="46"/>
      <c r="QFH20" s="46"/>
      <c r="QFI20" s="46"/>
      <c r="QFJ20" s="46"/>
      <c r="QFK20" s="46"/>
      <c r="QFL20" s="46"/>
      <c r="QFM20" s="46"/>
      <c r="QFN20" s="46"/>
      <c r="QFO20" s="46"/>
      <c r="QFP20" s="46"/>
      <c r="QFQ20" s="46"/>
      <c r="QFR20" s="46"/>
      <c r="QFS20" s="46"/>
      <c r="QFT20" s="46"/>
      <c r="QFU20" s="46"/>
      <c r="QFV20" s="46"/>
      <c r="QFW20" s="46"/>
      <c r="QFX20" s="46"/>
      <c r="QFY20" s="46"/>
      <c r="QFZ20" s="46"/>
      <c r="QGA20" s="46"/>
      <c r="QGB20" s="46"/>
      <c r="QGC20" s="46"/>
      <c r="QGD20" s="46"/>
      <c r="QGE20" s="46"/>
      <c r="QGF20" s="46"/>
      <c r="QGG20" s="46"/>
      <c r="QGH20" s="46"/>
      <c r="QGI20" s="46"/>
      <c r="QGJ20" s="46"/>
      <c r="QGK20" s="46"/>
      <c r="QGL20" s="46"/>
      <c r="QGM20" s="46"/>
      <c r="QGN20" s="46"/>
      <c r="QGO20" s="46"/>
      <c r="QGP20" s="46"/>
      <c r="QGQ20" s="46"/>
      <c r="QGR20" s="46"/>
      <c r="QGS20" s="46"/>
      <c r="QGT20" s="46"/>
      <c r="QGU20" s="46"/>
      <c r="QGV20" s="46"/>
      <c r="QGW20" s="46"/>
      <c r="QGX20" s="46"/>
      <c r="QGY20" s="46"/>
      <c r="QGZ20" s="46"/>
      <c r="QHA20" s="46"/>
      <c r="QHB20" s="46"/>
      <c r="QHC20" s="46"/>
      <c r="QHD20" s="46"/>
      <c r="QHE20" s="46"/>
      <c r="QHF20" s="46"/>
      <c r="QHG20" s="46"/>
      <c r="QHH20" s="46"/>
      <c r="QHI20" s="46"/>
      <c r="QHJ20" s="46"/>
      <c r="QHK20" s="46"/>
      <c r="QHL20" s="46"/>
      <c r="QHM20" s="46"/>
      <c r="QHN20" s="46"/>
      <c r="QHO20" s="46"/>
      <c r="QHP20" s="46"/>
      <c r="QHQ20" s="46"/>
      <c r="QHR20" s="46"/>
      <c r="QHS20" s="46"/>
      <c r="QHT20" s="46"/>
      <c r="QHU20" s="46"/>
      <c r="QHV20" s="46"/>
      <c r="QHW20" s="46"/>
      <c r="QHX20" s="46"/>
      <c r="QHY20" s="46"/>
      <c r="QHZ20" s="46"/>
      <c r="QIA20" s="46"/>
      <c r="QIB20" s="46"/>
      <c r="QIC20" s="46"/>
      <c r="QID20" s="46"/>
      <c r="QIE20" s="46"/>
      <c r="QIF20" s="46"/>
      <c r="QIG20" s="46"/>
      <c r="QIH20" s="46"/>
      <c r="QII20" s="46"/>
      <c r="QIJ20" s="46"/>
      <c r="QIK20" s="46"/>
      <c r="QIL20" s="46"/>
      <c r="QIM20" s="46"/>
      <c r="QIN20" s="46"/>
      <c r="QIO20" s="46"/>
      <c r="QIP20" s="46"/>
      <c r="QIQ20" s="46"/>
      <c r="QIR20" s="46"/>
      <c r="QIS20" s="46"/>
      <c r="QIT20" s="46"/>
      <c r="QIU20" s="46"/>
      <c r="QIV20" s="46"/>
      <c r="QIW20" s="46"/>
      <c r="QIX20" s="46"/>
      <c r="QIY20" s="46"/>
      <c r="QIZ20" s="46"/>
      <c r="QJA20" s="46"/>
      <c r="QJB20" s="46"/>
      <c r="QJC20" s="46"/>
      <c r="QJD20" s="46"/>
      <c r="QJE20" s="46"/>
      <c r="QJF20" s="46"/>
      <c r="QJG20" s="46"/>
      <c r="QJH20" s="46"/>
      <c r="QJI20" s="46"/>
      <c r="QJJ20" s="46"/>
      <c r="QJK20" s="46"/>
      <c r="QJL20" s="46"/>
      <c r="QJM20" s="46"/>
      <c r="QJN20" s="46"/>
      <c r="QJO20" s="46"/>
      <c r="QJP20" s="46"/>
      <c r="QJQ20" s="46"/>
      <c r="QJR20" s="46"/>
      <c r="QJS20" s="46"/>
      <c r="QJT20" s="46"/>
      <c r="QJU20" s="46"/>
      <c r="QJV20" s="46"/>
      <c r="QJW20" s="46"/>
      <c r="QJX20" s="46"/>
      <c r="QJY20" s="46"/>
      <c r="QJZ20" s="46"/>
      <c r="QKA20" s="46"/>
      <c r="QKB20" s="46"/>
      <c r="QKC20" s="46"/>
      <c r="QKD20" s="46"/>
      <c r="QKE20" s="46"/>
      <c r="QKF20" s="46"/>
      <c r="QKG20" s="46"/>
      <c r="QKH20" s="46"/>
      <c r="QKI20" s="46"/>
      <c r="QKJ20" s="46"/>
      <c r="QKK20" s="46"/>
      <c r="QKL20" s="46"/>
      <c r="QKM20" s="46"/>
      <c r="QKN20" s="46"/>
      <c r="QKO20" s="46"/>
      <c r="QKP20" s="46"/>
      <c r="QKQ20" s="46"/>
      <c r="QKR20" s="46"/>
      <c r="QKS20" s="46"/>
      <c r="QKT20" s="46"/>
      <c r="QKU20" s="46"/>
      <c r="QKV20" s="46"/>
      <c r="QKW20" s="46"/>
      <c r="QKX20" s="46"/>
      <c r="QKY20" s="46"/>
      <c r="QKZ20" s="46"/>
      <c r="QLA20" s="46"/>
      <c r="QLB20" s="46"/>
      <c r="QLC20" s="46"/>
      <c r="QLD20" s="46"/>
      <c r="QLE20" s="46"/>
      <c r="QLF20" s="46"/>
      <c r="QLG20" s="46"/>
      <c r="QLH20" s="46"/>
      <c r="QLI20" s="46"/>
      <c r="QLJ20" s="46"/>
      <c r="QLK20" s="46"/>
      <c r="QLL20" s="46"/>
      <c r="QLM20" s="46"/>
      <c r="QLN20" s="46"/>
      <c r="QLO20" s="46"/>
      <c r="QLP20" s="46"/>
      <c r="QLQ20" s="46"/>
      <c r="QLR20" s="46"/>
      <c r="QLS20" s="46"/>
      <c r="QLT20" s="46"/>
      <c r="QLU20" s="46"/>
      <c r="QLV20" s="46"/>
      <c r="QLW20" s="46"/>
      <c r="QLX20" s="46"/>
      <c r="QLY20" s="46"/>
      <c r="QLZ20" s="46"/>
      <c r="QMA20" s="46"/>
      <c r="QMB20" s="46"/>
      <c r="QMC20" s="46"/>
      <c r="QMD20" s="46"/>
      <c r="QME20" s="46"/>
      <c r="QMF20" s="46"/>
      <c r="QMG20" s="46"/>
      <c r="QMH20" s="46"/>
      <c r="QMI20" s="46"/>
      <c r="QMJ20" s="46"/>
      <c r="QMK20" s="46"/>
      <c r="QML20" s="46"/>
      <c r="QMM20" s="46"/>
      <c r="QMN20" s="46"/>
      <c r="QMO20" s="46"/>
      <c r="QMP20" s="46"/>
      <c r="QMQ20" s="46"/>
      <c r="QMR20" s="46"/>
      <c r="QMS20" s="46"/>
      <c r="QMT20" s="46"/>
      <c r="QMU20" s="46"/>
      <c r="QMV20" s="46"/>
      <c r="QMW20" s="46"/>
      <c r="QMX20" s="46"/>
      <c r="QMY20" s="46"/>
      <c r="QMZ20" s="46"/>
      <c r="QNA20" s="46"/>
      <c r="QNB20" s="46"/>
      <c r="QNC20" s="46"/>
      <c r="QND20" s="46"/>
      <c r="QNE20" s="46"/>
      <c r="QNF20" s="46"/>
      <c r="QNG20" s="46"/>
      <c r="QNH20" s="46"/>
      <c r="QNI20" s="46"/>
      <c r="QNJ20" s="46"/>
      <c r="QNK20" s="46"/>
      <c r="QNL20" s="46"/>
      <c r="QNM20" s="46"/>
      <c r="QNN20" s="46"/>
      <c r="QNO20" s="46"/>
      <c r="QNP20" s="46"/>
      <c r="QNQ20" s="46"/>
      <c r="QNR20" s="46"/>
      <c r="QNS20" s="46"/>
      <c r="QNT20" s="46"/>
      <c r="QNU20" s="46"/>
      <c r="QNV20" s="46"/>
      <c r="QNW20" s="46"/>
      <c r="QNX20" s="46"/>
      <c r="QNY20" s="46"/>
      <c r="QNZ20" s="46"/>
      <c r="QOA20" s="46"/>
      <c r="QOB20" s="46"/>
      <c r="QOC20" s="46"/>
      <c r="QOD20" s="46"/>
      <c r="QOE20" s="46"/>
      <c r="QOF20" s="46"/>
      <c r="QOG20" s="46"/>
      <c r="QOH20" s="46"/>
      <c r="QOI20" s="46"/>
      <c r="QOJ20" s="46"/>
      <c r="QOK20" s="46"/>
      <c r="QOL20" s="46"/>
      <c r="QOM20" s="46"/>
      <c r="QON20" s="46"/>
      <c r="QOO20" s="46"/>
      <c r="QOP20" s="46"/>
      <c r="QOQ20" s="46"/>
      <c r="QOR20" s="46"/>
      <c r="QOS20" s="46"/>
      <c r="QOT20" s="46"/>
      <c r="QOU20" s="46"/>
      <c r="QOV20" s="46"/>
      <c r="QOW20" s="46"/>
      <c r="QOX20" s="46"/>
      <c r="QOY20" s="46"/>
      <c r="QOZ20" s="46"/>
      <c r="QPA20" s="46"/>
      <c r="QPB20" s="46"/>
      <c r="QPC20" s="46"/>
      <c r="QPD20" s="46"/>
      <c r="QPE20" s="46"/>
      <c r="QPF20" s="46"/>
      <c r="QPG20" s="46"/>
      <c r="QPH20" s="46"/>
      <c r="QPI20" s="46"/>
      <c r="QPJ20" s="46"/>
      <c r="QPK20" s="46"/>
      <c r="QPL20" s="46"/>
      <c r="QPM20" s="46"/>
      <c r="QPN20" s="46"/>
      <c r="QPO20" s="46"/>
      <c r="QPP20" s="46"/>
      <c r="QPQ20" s="46"/>
      <c r="QPR20" s="46"/>
      <c r="QPS20" s="46"/>
      <c r="QPT20" s="46"/>
      <c r="QPU20" s="46"/>
      <c r="QPV20" s="46"/>
      <c r="QPW20" s="46"/>
      <c r="QPX20" s="46"/>
      <c r="QPY20" s="46"/>
      <c r="QPZ20" s="46"/>
      <c r="QQA20" s="46"/>
      <c r="QQB20" s="46"/>
      <c r="QQC20" s="46"/>
      <c r="QQD20" s="46"/>
      <c r="QQE20" s="46"/>
      <c r="QQF20" s="46"/>
      <c r="QQG20" s="46"/>
      <c r="QQH20" s="46"/>
      <c r="QQI20" s="46"/>
      <c r="QQJ20" s="46"/>
      <c r="QQK20" s="46"/>
      <c r="QQL20" s="46"/>
      <c r="QQM20" s="46"/>
      <c r="QQN20" s="46"/>
      <c r="QQO20" s="46"/>
      <c r="QQP20" s="46"/>
      <c r="QQQ20" s="46"/>
      <c r="QQR20" s="46"/>
      <c r="QQS20" s="46"/>
      <c r="QQT20" s="46"/>
      <c r="QQU20" s="46"/>
      <c r="QQV20" s="46"/>
      <c r="QQW20" s="46"/>
      <c r="QQX20" s="46"/>
      <c r="QQY20" s="46"/>
      <c r="QQZ20" s="46"/>
      <c r="QRA20" s="46"/>
      <c r="QRB20" s="46"/>
      <c r="QRC20" s="46"/>
      <c r="QRD20" s="46"/>
      <c r="QRE20" s="46"/>
      <c r="QRF20" s="46"/>
      <c r="QRG20" s="46"/>
      <c r="QRH20" s="46"/>
      <c r="QRI20" s="46"/>
      <c r="QRJ20" s="46"/>
      <c r="QRK20" s="46"/>
      <c r="QRL20" s="46"/>
      <c r="QRM20" s="46"/>
      <c r="QRN20" s="46"/>
      <c r="QRO20" s="46"/>
      <c r="QRP20" s="46"/>
      <c r="QRQ20" s="46"/>
      <c r="QRR20" s="46"/>
      <c r="QRS20" s="46"/>
      <c r="QRT20" s="46"/>
      <c r="QRU20" s="46"/>
      <c r="QRV20" s="46"/>
      <c r="QRW20" s="46"/>
      <c r="QRX20" s="46"/>
      <c r="QRY20" s="46"/>
      <c r="QRZ20" s="46"/>
      <c r="QSA20" s="46"/>
      <c r="QSB20" s="46"/>
      <c r="QSC20" s="46"/>
      <c r="QSD20" s="46"/>
      <c r="QSE20" s="46"/>
      <c r="QSF20" s="46"/>
      <c r="QSG20" s="46"/>
      <c r="QSH20" s="46"/>
      <c r="QSI20" s="46"/>
      <c r="QSJ20" s="46"/>
      <c r="QSK20" s="46"/>
      <c r="QSL20" s="46"/>
      <c r="QSM20" s="46"/>
      <c r="QSN20" s="46"/>
      <c r="QSO20" s="46"/>
      <c r="QSP20" s="46"/>
      <c r="QSQ20" s="46"/>
      <c r="QSR20" s="46"/>
      <c r="QSS20" s="46"/>
      <c r="QST20" s="46"/>
      <c r="QSU20" s="46"/>
      <c r="QSV20" s="46"/>
      <c r="QSW20" s="46"/>
      <c r="QSX20" s="46"/>
      <c r="QSY20" s="46"/>
      <c r="QSZ20" s="46"/>
      <c r="QTA20" s="46"/>
      <c r="QTB20" s="46"/>
      <c r="QTC20" s="46"/>
      <c r="QTD20" s="46"/>
      <c r="QTE20" s="46"/>
      <c r="QTF20" s="46"/>
      <c r="QTG20" s="46"/>
      <c r="QTH20" s="46"/>
      <c r="QTI20" s="46"/>
      <c r="QTJ20" s="46"/>
      <c r="QTK20" s="46"/>
      <c r="QTL20" s="46"/>
      <c r="QTM20" s="46"/>
      <c r="QTN20" s="46"/>
      <c r="QTO20" s="46"/>
      <c r="QTP20" s="46"/>
      <c r="QTQ20" s="46"/>
      <c r="QTR20" s="46"/>
      <c r="QTS20" s="46"/>
      <c r="QTT20" s="46"/>
      <c r="QTU20" s="46"/>
      <c r="QTV20" s="46"/>
      <c r="QTW20" s="46"/>
      <c r="QTX20" s="46"/>
      <c r="QTY20" s="46"/>
      <c r="QTZ20" s="46"/>
      <c r="QUA20" s="46"/>
      <c r="QUB20" s="46"/>
      <c r="QUC20" s="46"/>
      <c r="QUD20" s="46"/>
      <c r="QUE20" s="46"/>
      <c r="QUF20" s="46"/>
      <c r="QUG20" s="46"/>
      <c r="QUH20" s="46"/>
      <c r="QUI20" s="46"/>
      <c r="QUJ20" s="46"/>
      <c r="QUK20" s="46"/>
      <c r="QUL20" s="46"/>
      <c r="QUM20" s="46"/>
      <c r="QUN20" s="46"/>
      <c r="QUO20" s="46"/>
      <c r="QUP20" s="46"/>
      <c r="QUQ20" s="46"/>
      <c r="QUR20" s="46"/>
      <c r="QUS20" s="46"/>
      <c r="QUT20" s="46"/>
      <c r="QUU20" s="46"/>
      <c r="QUV20" s="46"/>
      <c r="QUW20" s="46"/>
      <c r="QUX20" s="46"/>
      <c r="QUY20" s="46"/>
      <c r="QUZ20" s="46"/>
      <c r="QVA20" s="46"/>
      <c r="QVB20" s="46"/>
      <c r="QVC20" s="46"/>
      <c r="QVD20" s="46"/>
      <c r="QVE20" s="46"/>
      <c r="QVF20" s="46"/>
      <c r="QVG20" s="46"/>
      <c r="QVH20" s="46"/>
      <c r="QVI20" s="46"/>
      <c r="QVJ20" s="46"/>
      <c r="QVK20" s="46"/>
      <c r="QVL20" s="46"/>
      <c r="QVM20" s="46"/>
      <c r="QVN20" s="46"/>
      <c r="QVO20" s="46"/>
      <c r="QVP20" s="46"/>
      <c r="QVQ20" s="46"/>
      <c r="QVR20" s="46"/>
      <c r="QVS20" s="46"/>
      <c r="QVT20" s="46"/>
      <c r="QVU20" s="46"/>
      <c r="QVV20" s="46"/>
      <c r="QVW20" s="46"/>
      <c r="QVX20" s="46"/>
      <c r="QVY20" s="46"/>
      <c r="QVZ20" s="46"/>
      <c r="QWA20" s="46"/>
      <c r="QWB20" s="46"/>
      <c r="QWC20" s="46"/>
      <c r="QWD20" s="46"/>
      <c r="QWE20" s="46"/>
      <c r="QWF20" s="46"/>
      <c r="QWG20" s="46"/>
      <c r="QWH20" s="46"/>
      <c r="QWI20" s="46"/>
      <c r="QWJ20" s="46"/>
      <c r="QWK20" s="46"/>
      <c r="QWL20" s="46"/>
      <c r="QWM20" s="46"/>
      <c r="QWN20" s="46"/>
      <c r="QWO20" s="46"/>
      <c r="QWP20" s="46"/>
      <c r="QWQ20" s="46"/>
      <c r="QWR20" s="46"/>
      <c r="QWS20" s="46"/>
      <c r="QWT20" s="46"/>
      <c r="QWU20" s="46"/>
      <c r="QWV20" s="46"/>
      <c r="QWW20" s="46"/>
      <c r="QWX20" s="46"/>
      <c r="QWY20" s="46"/>
      <c r="QWZ20" s="46"/>
      <c r="QXA20" s="46"/>
      <c r="QXB20" s="46"/>
      <c r="QXC20" s="46"/>
      <c r="QXD20" s="46"/>
      <c r="QXE20" s="46"/>
      <c r="QXF20" s="46"/>
      <c r="QXG20" s="46"/>
      <c r="QXH20" s="46"/>
      <c r="QXI20" s="46"/>
      <c r="QXJ20" s="46"/>
      <c r="QXK20" s="46"/>
      <c r="QXL20" s="46"/>
      <c r="QXM20" s="46"/>
      <c r="QXN20" s="46"/>
      <c r="QXO20" s="46"/>
      <c r="QXP20" s="46"/>
      <c r="QXQ20" s="46"/>
      <c r="QXR20" s="46"/>
      <c r="QXS20" s="46"/>
      <c r="QXT20" s="46"/>
      <c r="QXU20" s="46"/>
      <c r="QXV20" s="46"/>
      <c r="QXW20" s="46"/>
      <c r="QXX20" s="46"/>
      <c r="QXY20" s="46"/>
      <c r="QXZ20" s="46"/>
      <c r="QYA20" s="46"/>
      <c r="QYB20" s="46"/>
      <c r="QYC20" s="46"/>
      <c r="QYD20" s="46"/>
      <c r="QYE20" s="46"/>
      <c r="QYF20" s="46"/>
      <c r="QYG20" s="46"/>
      <c r="QYH20" s="46"/>
      <c r="QYI20" s="46"/>
      <c r="QYJ20" s="46"/>
      <c r="QYK20" s="46"/>
      <c r="QYL20" s="46"/>
      <c r="QYM20" s="46"/>
      <c r="QYN20" s="46"/>
      <c r="QYO20" s="46"/>
      <c r="QYP20" s="46"/>
      <c r="QYQ20" s="46"/>
      <c r="QYR20" s="46"/>
      <c r="QYS20" s="46"/>
      <c r="QYT20" s="46"/>
      <c r="QYU20" s="46"/>
      <c r="QYV20" s="46"/>
      <c r="QYW20" s="46"/>
      <c r="QYX20" s="46"/>
      <c r="QYY20" s="46"/>
      <c r="QYZ20" s="46"/>
      <c r="QZA20" s="46"/>
      <c r="QZB20" s="46"/>
      <c r="QZC20" s="46"/>
      <c r="QZD20" s="46"/>
      <c r="QZE20" s="46"/>
      <c r="QZF20" s="46"/>
      <c r="QZG20" s="46"/>
      <c r="QZH20" s="46"/>
      <c r="QZI20" s="46"/>
      <c r="QZJ20" s="46"/>
      <c r="QZK20" s="46"/>
      <c r="QZL20" s="46"/>
      <c r="QZM20" s="46"/>
      <c r="QZN20" s="46"/>
      <c r="QZO20" s="46"/>
      <c r="QZP20" s="46"/>
      <c r="QZQ20" s="46"/>
      <c r="QZR20" s="46"/>
      <c r="QZS20" s="46"/>
      <c r="QZT20" s="46"/>
      <c r="QZU20" s="46"/>
      <c r="QZV20" s="46"/>
      <c r="QZW20" s="46"/>
      <c r="QZX20" s="46"/>
      <c r="QZY20" s="46"/>
      <c r="QZZ20" s="46"/>
      <c r="RAA20" s="46"/>
      <c r="RAB20" s="46"/>
      <c r="RAC20" s="46"/>
      <c r="RAD20" s="46"/>
      <c r="RAE20" s="46"/>
      <c r="RAF20" s="46"/>
      <c r="RAG20" s="46"/>
      <c r="RAH20" s="46"/>
      <c r="RAI20" s="46"/>
      <c r="RAJ20" s="46"/>
      <c r="RAK20" s="46"/>
      <c r="RAL20" s="46"/>
      <c r="RAM20" s="46"/>
      <c r="RAN20" s="46"/>
      <c r="RAO20" s="46"/>
      <c r="RAP20" s="46"/>
      <c r="RAQ20" s="46"/>
      <c r="RAR20" s="46"/>
      <c r="RAS20" s="46"/>
      <c r="RAT20" s="46"/>
      <c r="RAU20" s="46"/>
      <c r="RAV20" s="46"/>
      <c r="RAW20" s="46"/>
      <c r="RAX20" s="46"/>
      <c r="RAY20" s="46"/>
      <c r="RAZ20" s="46"/>
      <c r="RBA20" s="46"/>
      <c r="RBB20" s="46"/>
      <c r="RBC20" s="46"/>
      <c r="RBD20" s="46"/>
      <c r="RBE20" s="46"/>
      <c r="RBF20" s="46"/>
      <c r="RBG20" s="46"/>
      <c r="RBH20" s="46"/>
      <c r="RBI20" s="46"/>
      <c r="RBJ20" s="46"/>
      <c r="RBK20" s="46"/>
      <c r="RBL20" s="46"/>
      <c r="RBM20" s="46"/>
      <c r="RBN20" s="46"/>
      <c r="RBO20" s="46"/>
      <c r="RBP20" s="46"/>
      <c r="RBQ20" s="46"/>
      <c r="RBR20" s="46"/>
      <c r="RBS20" s="46"/>
      <c r="RBT20" s="46"/>
      <c r="RBU20" s="46"/>
      <c r="RBV20" s="46"/>
      <c r="RBW20" s="46"/>
      <c r="RBX20" s="46"/>
      <c r="RBY20" s="46"/>
      <c r="RBZ20" s="46"/>
      <c r="RCA20" s="46"/>
      <c r="RCB20" s="46"/>
      <c r="RCC20" s="46"/>
      <c r="RCD20" s="46"/>
      <c r="RCE20" s="46"/>
      <c r="RCF20" s="46"/>
      <c r="RCG20" s="46"/>
      <c r="RCH20" s="46"/>
      <c r="RCI20" s="46"/>
      <c r="RCJ20" s="46"/>
      <c r="RCK20" s="46"/>
      <c r="RCL20" s="46"/>
      <c r="RCM20" s="46"/>
      <c r="RCN20" s="46"/>
      <c r="RCO20" s="46"/>
      <c r="RCP20" s="46"/>
      <c r="RCQ20" s="46"/>
      <c r="RCR20" s="46"/>
      <c r="RCS20" s="46"/>
      <c r="RCT20" s="46"/>
      <c r="RCU20" s="46"/>
      <c r="RCV20" s="46"/>
      <c r="RCW20" s="46"/>
      <c r="RCX20" s="46"/>
      <c r="RCY20" s="46"/>
      <c r="RCZ20" s="46"/>
      <c r="RDA20" s="46"/>
      <c r="RDB20" s="46"/>
      <c r="RDC20" s="46"/>
      <c r="RDD20" s="46"/>
      <c r="RDE20" s="46"/>
      <c r="RDF20" s="46"/>
      <c r="RDG20" s="46"/>
      <c r="RDH20" s="46"/>
      <c r="RDI20" s="46"/>
      <c r="RDJ20" s="46"/>
      <c r="RDK20" s="46"/>
      <c r="RDL20" s="46"/>
      <c r="RDM20" s="46"/>
      <c r="RDN20" s="46"/>
      <c r="RDO20" s="46"/>
      <c r="RDP20" s="46"/>
      <c r="RDQ20" s="46"/>
      <c r="RDR20" s="46"/>
      <c r="RDS20" s="46"/>
      <c r="RDT20" s="46"/>
      <c r="RDU20" s="46"/>
      <c r="RDV20" s="46"/>
      <c r="RDW20" s="46"/>
      <c r="RDX20" s="46"/>
      <c r="RDY20" s="46"/>
      <c r="RDZ20" s="46"/>
      <c r="REA20" s="46"/>
      <c r="REB20" s="46"/>
      <c r="REC20" s="46"/>
      <c r="RED20" s="46"/>
      <c r="REE20" s="46"/>
      <c r="REF20" s="46"/>
      <c r="REG20" s="46"/>
      <c r="REH20" s="46"/>
      <c r="REI20" s="46"/>
      <c r="REJ20" s="46"/>
      <c r="REK20" s="46"/>
      <c r="REL20" s="46"/>
      <c r="REM20" s="46"/>
      <c r="REN20" s="46"/>
      <c r="REO20" s="46"/>
      <c r="REP20" s="46"/>
      <c r="REQ20" s="46"/>
      <c r="RER20" s="46"/>
      <c r="RES20" s="46"/>
      <c r="RET20" s="46"/>
      <c r="REU20" s="46"/>
      <c r="REV20" s="46"/>
      <c r="REW20" s="46"/>
      <c r="REX20" s="46"/>
      <c r="REY20" s="46"/>
      <c r="REZ20" s="46"/>
      <c r="RFA20" s="46"/>
      <c r="RFB20" s="46"/>
      <c r="RFC20" s="46"/>
      <c r="RFD20" s="46"/>
      <c r="RFE20" s="46"/>
      <c r="RFF20" s="46"/>
      <c r="RFG20" s="46"/>
      <c r="RFH20" s="46"/>
      <c r="RFI20" s="46"/>
      <c r="RFJ20" s="46"/>
      <c r="RFK20" s="46"/>
      <c r="RFL20" s="46"/>
      <c r="RFM20" s="46"/>
      <c r="RFN20" s="46"/>
      <c r="RFO20" s="46"/>
      <c r="RFP20" s="46"/>
      <c r="RFQ20" s="46"/>
      <c r="RFR20" s="46"/>
      <c r="RFS20" s="46"/>
      <c r="RFT20" s="46"/>
      <c r="RFU20" s="46"/>
      <c r="RFV20" s="46"/>
      <c r="RFW20" s="46"/>
      <c r="RFX20" s="46"/>
      <c r="RFY20" s="46"/>
      <c r="RFZ20" s="46"/>
      <c r="RGA20" s="46"/>
      <c r="RGB20" s="46"/>
      <c r="RGC20" s="46"/>
      <c r="RGD20" s="46"/>
      <c r="RGE20" s="46"/>
      <c r="RGF20" s="46"/>
      <c r="RGG20" s="46"/>
      <c r="RGH20" s="46"/>
      <c r="RGI20" s="46"/>
      <c r="RGJ20" s="46"/>
      <c r="RGK20" s="46"/>
      <c r="RGL20" s="46"/>
      <c r="RGM20" s="46"/>
      <c r="RGN20" s="46"/>
      <c r="RGO20" s="46"/>
      <c r="RGP20" s="46"/>
      <c r="RGQ20" s="46"/>
      <c r="RGR20" s="46"/>
      <c r="RGS20" s="46"/>
      <c r="RGT20" s="46"/>
      <c r="RGU20" s="46"/>
      <c r="RGV20" s="46"/>
      <c r="RGW20" s="46"/>
      <c r="RGX20" s="46"/>
      <c r="RGY20" s="46"/>
      <c r="RGZ20" s="46"/>
      <c r="RHA20" s="46"/>
      <c r="RHB20" s="46"/>
      <c r="RHC20" s="46"/>
      <c r="RHD20" s="46"/>
      <c r="RHE20" s="46"/>
      <c r="RHF20" s="46"/>
      <c r="RHG20" s="46"/>
      <c r="RHH20" s="46"/>
      <c r="RHI20" s="46"/>
      <c r="RHJ20" s="46"/>
      <c r="RHK20" s="46"/>
      <c r="RHL20" s="46"/>
      <c r="RHM20" s="46"/>
      <c r="RHN20" s="46"/>
      <c r="RHO20" s="46"/>
      <c r="RHP20" s="46"/>
      <c r="RHQ20" s="46"/>
      <c r="RHR20" s="46"/>
      <c r="RHS20" s="46"/>
      <c r="RHT20" s="46"/>
      <c r="RHU20" s="46"/>
      <c r="RHV20" s="46"/>
      <c r="RHW20" s="46"/>
      <c r="RHX20" s="46"/>
      <c r="RHY20" s="46"/>
      <c r="RHZ20" s="46"/>
      <c r="RIA20" s="46"/>
      <c r="RIB20" s="46"/>
      <c r="RIC20" s="46"/>
      <c r="RID20" s="46"/>
      <c r="RIE20" s="46"/>
      <c r="RIF20" s="46"/>
      <c r="RIG20" s="46"/>
      <c r="RIH20" s="46"/>
      <c r="RII20" s="46"/>
      <c r="RIJ20" s="46"/>
      <c r="RIK20" s="46"/>
      <c r="RIL20" s="46"/>
      <c r="RIM20" s="46"/>
      <c r="RIN20" s="46"/>
      <c r="RIO20" s="46"/>
      <c r="RIP20" s="46"/>
      <c r="RIQ20" s="46"/>
      <c r="RIR20" s="46"/>
      <c r="RIS20" s="46"/>
      <c r="RIT20" s="46"/>
      <c r="RIU20" s="46"/>
      <c r="RIV20" s="46"/>
      <c r="RIW20" s="46"/>
      <c r="RIX20" s="46"/>
      <c r="RIY20" s="46"/>
      <c r="RIZ20" s="46"/>
      <c r="RJA20" s="46"/>
      <c r="RJB20" s="46"/>
      <c r="RJC20" s="46"/>
      <c r="RJD20" s="46"/>
      <c r="RJE20" s="46"/>
      <c r="RJF20" s="46"/>
      <c r="RJG20" s="46"/>
      <c r="RJH20" s="46"/>
      <c r="RJI20" s="46"/>
      <c r="RJJ20" s="46"/>
      <c r="RJK20" s="46"/>
      <c r="RJL20" s="46"/>
      <c r="RJM20" s="46"/>
      <c r="RJN20" s="46"/>
      <c r="RJO20" s="46"/>
      <c r="RJP20" s="46"/>
      <c r="RJQ20" s="46"/>
      <c r="RJR20" s="46"/>
      <c r="RJS20" s="46"/>
      <c r="RJT20" s="46"/>
      <c r="RJU20" s="46"/>
      <c r="RJV20" s="46"/>
      <c r="RJW20" s="46"/>
      <c r="RJX20" s="46"/>
      <c r="RJY20" s="46"/>
      <c r="RJZ20" s="46"/>
      <c r="RKA20" s="46"/>
      <c r="RKB20" s="46"/>
      <c r="RKC20" s="46"/>
      <c r="RKD20" s="46"/>
      <c r="RKE20" s="46"/>
      <c r="RKF20" s="46"/>
      <c r="RKG20" s="46"/>
      <c r="RKH20" s="46"/>
      <c r="RKI20" s="46"/>
      <c r="RKJ20" s="46"/>
      <c r="RKK20" s="46"/>
      <c r="RKL20" s="46"/>
      <c r="RKM20" s="46"/>
      <c r="RKN20" s="46"/>
      <c r="RKO20" s="46"/>
      <c r="RKP20" s="46"/>
      <c r="RKQ20" s="46"/>
      <c r="RKR20" s="46"/>
      <c r="RKS20" s="46"/>
      <c r="RKT20" s="46"/>
      <c r="RKU20" s="46"/>
      <c r="RKV20" s="46"/>
      <c r="RKW20" s="46"/>
      <c r="RKX20" s="46"/>
      <c r="RKY20" s="46"/>
      <c r="RKZ20" s="46"/>
      <c r="RLA20" s="46"/>
      <c r="RLB20" s="46"/>
      <c r="RLC20" s="46"/>
      <c r="RLD20" s="46"/>
      <c r="RLE20" s="46"/>
      <c r="RLF20" s="46"/>
      <c r="RLG20" s="46"/>
      <c r="RLH20" s="46"/>
      <c r="RLI20" s="46"/>
      <c r="RLJ20" s="46"/>
      <c r="RLK20" s="46"/>
      <c r="RLL20" s="46"/>
      <c r="RLM20" s="46"/>
      <c r="RLN20" s="46"/>
      <c r="RLO20" s="46"/>
      <c r="RLP20" s="46"/>
      <c r="RLQ20" s="46"/>
      <c r="RLR20" s="46"/>
      <c r="RLS20" s="46"/>
      <c r="RLT20" s="46"/>
      <c r="RLU20" s="46"/>
      <c r="RLV20" s="46"/>
      <c r="RLW20" s="46"/>
      <c r="RLX20" s="46"/>
      <c r="RLY20" s="46"/>
      <c r="RLZ20" s="46"/>
      <c r="RMA20" s="46"/>
      <c r="RMB20" s="46"/>
      <c r="RMC20" s="46"/>
      <c r="RMD20" s="46"/>
      <c r="RME20" s="46"/>
      <c r="RMF20" s="46"/>
      <c r="RMG20" s="46"/>
      <c r="RMH20" s="46"/>
      <c r="RMI20" s="46"/>
      <c r="RMJ20" s="46"/>
      <c r="RMK20" s="46"/>
      <c r="RML20" s="46"/>
      <c r="RMM20" s="46"/>
      <c r="RMN20" s="46"/>
      <c r="RMO20" s="46"/>
      <c r="RMP20" s="46"/>
      <c r="RMQ20" s="46"/>
      <c r="RMR20" s="46"/>
      <c r="RMS20" s="46"/>
      <c r="RMT20" s="46"/>
      <c r="RMU20" s="46"/>
      <c r="RMV20" s="46"/>
      <c r="RMW20" s="46"/>
      <c r="RMX20" s="46"/>
      <c r="RMY20" s="46"/>
      <c r="RMZ20" s="46"/>
      <c r="RNA20" s="46"/>
      <c r="RNB20" s="46"/>
      <c r="RNC20" s="46"/>
      <c r="RND20" s="46"/>
      <c r="RNE20" s="46"/>
      <c r="RNF20" s="46"/>
      <c r="RNG20" s="46"/>
      <c r="RNH20" s="46"/>
      <c r="RNI20" s="46"/>
      <c r="RNJ20" s="46"/>
      <c r="RNK20" s="46"/>
      <c r="RNL20" s="46"/>
      <c r="RNM20" s="46"/>
      <c r="RNN20" s="46"/>
      <c r="RNO20" s="46"/>
      <c r="RNP20" s="46"/>
      <c r="RNQ20" s="46"/>
      <c r="RNR20" s="46"/>
      <c r="RNS20" s="46"/>
      <c r="RNT20" s="46"/>
      <c r="RNU20" s="46"/>
      <c r="RNV20" s="46"/>
      <c r="RNW20" s="46"/>
      <c r="RNX20" s="46"/>
      <c r="RNY20" s="46"/>
      <c r="RNZ20" s="46"/>
      <c r="ROA20" s="46"/>
      <c r="ROB20" s="46"/>
      <c r="ROC20" s="46"/>
      <c r="ROD20" s="46"/>
      <c r="ROE20" s="46"/>
      <c r="ROF20" s="46"/>
      <c r="ROG20" s="46"/>
      <c r="ROH20" s="46"/>
      <c r="ROI20" s="46"/>
      <c r="ROJ20" s="46"/>
      <c r="ROK20" s="46"/>
      <c r="ROL20" s="46"/>
      <c r="ROM20" s="46"/>
      <c r="RON20" s="46"/>
      <c r="ROO20" s="46"/>
      <c r="ROP20" s="46"/>
      <c r="ROQ20" s="46"/>
      <c r="ROR20" s="46"/>
      <c r="ROS20" s="46"/>
      <c r="ROT20" s="46"/>
      <c r="ROU20" s="46"/>
      <c r="ROV20" s="46"/>
      <c r="ROW20" s="46"/>
      <c r="ROX20" s="46"/>
      <c r="ROY20" s="46"/>
      <c r="ROZ20" s="46"/>
      <c r="RPA20" s="46"/>
      <c r="RPB20" s="46"/>
      <c r="RPC20" s="46"/>
      <c r="RPD20" s="46"/>
      <c r="RPE20" s="46"/>
      <c r="RPF20" s="46"/>
      <c r="RPG20" s="46"/>
      <c r="RPH20" s="46"/>
      <c r="RPI20" s="46"/>
      <c r="RPJ20" s="46"/>
      <c r="RPK20" s="46"/>
      <c r="RPL20" s="46"/>
      <c r="RPM20" s="46"/>
      <c r="RPN20" s="46"/>
      <c r="RPO20" s="46"/>
      <c r="RPP20" s="46"/>
      <c r="RPQ20" s="46"/>
      <c r="RPR20" s="46"/>
      <c r="RPS20" s="46"/>
      <c r="RPT20" s="46"/>
      <c r="RPU20" s="46"/>
      <c r="RPV20" s="46"/>
      <c r="RPW20" s="46"/>
      <c r="RPX20" s="46"/>
      <c r="RPY20" s="46"/>
      <c r="RPZ20" s="46"/>
      <c r="RQA20" s="46"/>
      <c r="RQB20" s="46"/>
      <c r="RQC20" s="46"/>
      <c r="RQD20" s="46"/>
      <c r="RQE20" s="46"/>
      <c r="RQF20" s="46"/>
      <c r="RQG20" s="46"/>
      <c r="RQH20" s="46"/>
      <c r="RQI20" s="46"/>
      <c r="RQJ20" s="46"/>
      <c r="RQK20" s="46"/>
      <c r="RQL20" s="46"/>
      <c r="RQM20" s="46"/>
      <c r="RQN20" s="46"/>
      <c r="RQO20" s="46"/>
      <c r="RQP20" s="46"/>
      <c r="RQQ20" s="46"/>
      <c r="RQR20" s="46"/>
      <c r="RQS20" s="46"/>
      <c r="RQT20" s="46"/>
      <c r="RQU20" s="46"/>
      <c r="RQV20" s="46"/>
      <c r="RQW20" s="46"/>
      <c r="RQX20" s="46"/>
      <c r="RQY20" s="46"/>
      <c r="RQZ20" s="46"/>
      <c r="RRA20" s="46"/>
      <c r="RRB20" s="46"/>
      <c r="RRC20" s="46"/>
      <c r="RRD20" s="46"/>
      <c r="RRE20" s="46"/>
      <c r="RRF20" s="46"/>
      <c r="RRG20" s="46"/>
      <c r="RRH20" s="46"/>
      <c r="RRI20" s="46"/>
      <c r="RRJ20" s="46"/>
      <c r="RRK20" s="46"/>
      <c r="RRL20" s="46"/>
      <c r="RRM20" s="46"/>
      <c r="RRN20" s="46"/>
      <c r="RRO20" s="46"/>
      <c r="RRP20" s="46"/>
      <c r="RRQ20" s="46"/>
      <c r="RRR20" s="46"/>
      <c r="RRS20" s="46"/>
      <c r="RRT20" s="46"/>
      <c r="RRU20" s="46"/>
      <c r="RRV20" s="46"/>
      <c r="RRW20" s="46"/>
      <c r="RRX20" s="46"/>
      <c r="RRY20" s="46"/>
      <c r="RRZ20" s="46"/>
      <c r="RSA20" s="46"/>
      <c r="RSB20" s="46"/>
      <c r="RSC20" s="46"/>
      <c r="RSD20" s="46"/>
      <c r="RSE20" s="46"/>
      <c r="RSF20" s="46"/>
      <c r="RSG20" s="46"/>
      <c r="RSH20" s="46"/>
      <c r="RSI20" s="46"/>
      <c r="RSJ20" s="46"/>
      <c r="RSK20" s="46"/>
      <c r="RSL20" s="46"/>
      <c r="RSM20" s="46"/>
      <c r="RSN20" s="46"/>
      <c r="RSO20" s="46"/>
      <c r="RSP20" s="46"/>
      <c r="RSQ20" s="46"/>
      <c r="RSR20" s="46"/>
      <c r="RSS20" s="46"/>
      <c r="RST20" s="46"/>
      <c r="RSU20" s="46"/>
      <c r="RSV20" s="46"/>
      <c r="RSW20" s="46"/>
      <c r="RSX20" s="46"/>
      <c r="RSY20" s="46"/>
      <c r="RSZ20" s="46"/>
      <c r="RTA20" s="46"/>
      <c r="RTB20" s="46"/>
      <c r="RTC20" s="46"/>
      <c r="RTD20" s="46"/>
      <c r="RTE20" s="46"/>
      <c r="RTF20" s="46"/>
      <c r="RTG20" s="46"/>
      <c r="RTH20" s="46"/>
      <c r="RTI20" s="46"/>
      <c r="RTJ20" s="46"/>
      <c r="RTK20" s="46"/>
      <c r="RTL20" s="46"/>
      <c r="RTM20" s="46"/>
      <c r="RTN20" s="46"/>
      <c r="RTO20" s="46"/>
      <c r="RTP20" s="46"/>
      <c r="RTQ20" s="46"/>
      <c r="RTR20" s="46"/>
      <c r="RTS20" s="46"/>
      <c r="RTT20" s="46"/>
      <c r="RTU20" s="46"/>
      <c r="RTV20" s="46"/>
      <c r="RTW20" s="46"/>
      <c r="RTX20" s="46"/>
      <c r="RTY20" s="46"/>
      <c r="RTZ20" s="46"/>
      <c r="RUA20" s="46"/>
      <c r="RUB20" s="46"/>
      <c r="RUC20" s="46"/>
      <c r="RUD20" s="46"/>
      <c r="RUE20" s="46"/>
      <c r="RUF20" s="46"/>
      <c r="RUG20" s="46"/>
      <c r="RUH20" s="46"/>
      <c r="RUI20" s="46"/>
      <c r="RUJ20" s="46"/>
      <c r="RUK20" s="46"/>
      <c r="RUL20" s="46"/>
      <c r="RUM20" s="46"/>
      <c r="RUN20" s="46"/>
      <c r="RUO20" s="46"/>
      <c r="RUP20" s="46"/>
      <c r="RUQ20" s="46"/>
      <c r="RUR20" s="46"/>
      <c r="RUS20" s="46"/>
      <c r="RUT20" s="46"/>
      <c r="RUU20" s="46"/>
      <c r="RUV20" s="46"/>
      <c r="RUW20" s="46"/>
      <c r="RUX20" s="46"/>
      <c r="RUY20" s="46"/>
      <c r="RUZ20" s="46"/>
      <c r="RVA20" s="46"/>
      <c r="RVB20" s="46"/>
      <c r="RVC20" s="46"/>
      <c r="RVD20" s="46"/>
      <c r="RVE20" s="46"/>
      <c r="RVF20" s="46"/>
      <c r="RVG20" s="46"/>
      <c r="RVH20" s="46"/>
      <c r="RVI20" s="46"/>
      <c r="RVJ20" s="46"/>
      <c r="RVK20" s="46"/>
      <c r="RVL20" s="46"/>
      <c r="RVM20" s="46"/>
      <c r="RVN20" s="46"/>
      <c r="RVO20" s="46"/>
      <c r="RVP20" s="46"/>
      <c r="RVQ20" s="46"/>
      <c r="RVR20" s="46"/>
      <c r="RVS20" s="46"/>
      <c r="RVT20" s="46"/>
      <c r="RVU20" s="46"/>
      <c r="RVV20" s="46"/>
      <c r="RVW20" s="46"/>
      <c r="RVX20" s="46"/>
      <c r="RVY20" s="46"/>
      <c r="RVZ20" s="46"/>
      <c r="RWA20" s="46"/>
      <c r="RWB20" s="46"/>
      <c r="RWC20" s="46"/>
      <c r="RWD20" s="46"/>
      <c r="RWE20" s="46"/>
      <c r="RWF20" s="46"/>
      <c r="RWG20" s="46"/>
      <c r="RWH20" s="46"/>
      <c r="RWI20" s="46"/>
      <c r="RWJ20" s="46"/>
      <c r="RWK20" s="46"/>
      <c r="RWL20" s="46"/>
      <c r="RWM20" s="46"/>
      <c r="RWN20" s="46"/>
      <c r="RWO20" s="46"/>
      <c r="RWP20" s="46"/>
      <c r="RWQ20" s="46"/>
      <c r="RWR20" s="46"/>
      <c r="RWS20" s="46"/>
      <c r="RWT20" s="46"/>
      <c r="RWU20" s="46"/>
      <c r="RWV20" s="46"/>
      <c r="RWW20" s="46"/>
      <c r="RWX20" s="46"/>
      <c r="RWY20" s="46"/>
      <c r="RWZ20" s="46"/>
      <c r="RXA20" s="46"/>
      <c r="RXB20" s="46"/>
      <c r="RXC20" s="46"/>
      <c r="RXD20" s="46"/>
      <c r="RXE20" s="46"/>
      <c r="RXF20" s="46"/>
      <c r="RXG20" s="46"/>
      <c r="RXH20" s="46"/>
      <c r="RXI20" s="46"/>
      <c r="RXJ20" s="46"/>
      <c r="RXK20" s="46"/>
      <c r="RXL20" s="46"/>
      <c r="RXM20" s="46"/>
      <c r="RXN20" s="46"/>
      <c r="RXO20" s="46"/>
      <c r="RXP20" s="46"/>
      <c r="RXQ20" s="46"/>
      <c r="RXR20" s="46"/>
      <c r="RXS20" s="46"/>
      <c r="RXT20" s="46"/>
      <c r="RXU20" s="46"/>
      <c r="RXV20" s="46"/>
      <c r="RXW20" s="46"/>
      <c r="RXX20" s="46"/>
      <c r="RXY20" s="46"/>
      <c r="RXZ20" s="46"/>
      <c r="RYA20" s="46"/>
      <c r="RYB20" s="46"/>
      <c r="RYC20" s="46"/>
      <c r="RYD20" s="46"/>
      <c r="RYE20" s="46"/>
      <c r="RYF20" s="46"/>
      <c r="RYG20" s="46"/>
      <c r="RYH20" s="46"/>
      <c r="RYI20" s="46"/>
      <c r="RYJ20" s="46"/>
      <c r="RYK20" s="46"/>
      <c r="RYL20" s="46"/>
      <c r="RYM20" s="46"/>
      <c r="RYN20" s="46"/>
      <c r="RYO20" s="46"/>
      <c r="RYP20" s="46"/>
      <c r="RYQ20" s="46"/>
      <c r="RYR20" s="46"/>
      <c r="RYS20" s="46"/>
      <c r="RYT20" s="46"/>
      <c r="RYU20" s="46"/>
      <c r="RYV20" s="46"/>
      <c r="RYW20" s="46"/>
      <c r="RYX20" s="46"/>
      <c r="RYY20" s="46"/>
      <c r="RYZ20" s="46"/>
      <c r="RZA20" s="46"/>
      <c r="RZB20" s="46"/>
      <c r="RZC20" s="46"/>
      <c r="RZD20" s="46"/>
      <c r="RZE20" s="46"/>
      <c r="RZF20" s="46"/>
      <c r="RZG20" s="46"/>
      <c r="RZH20" s="46"/>
      <c r="RZI20" s="46"/>
      <c r="RZJ20" s="46"/>
      <c r="RZK20" s="46"/>
      <c r="RZL20" s="46"/>
      <c r="RZM20" s="46"/>
      <c r="RZN20" s="46"/>
      <c r="RZO20" s="46"/>
      <c r="RZP20" s="46"/>
      <c r="RZQ20" s="46"/>
      <c r="RZR20" s="46"/>
      <c r="RZS20" s="46"/>
      <c r="RZT20" s="46"/>
      <c r="RZU20" s="46"/>
      <c r="RZV20" s="46"/>
      <c r="RZW20" s="46"/>
      <c r="RZX20" s="46"/>
      <c r="RZY20" s="46"/>
      <c r="RZZ20" s="46"/>
      <c r="SAA20" s="46"/>
      <c r="SAB20" s="46"/>
      <c r="SAC20" s="46"/>
      <c r="SAD20" s="46"/>
      <c r="SAE20" s="46"/>
      <c r="SAF20" s="46"/>
      <c r="SAG20" s="46"/>
      <c r="SAH20" s="46"/>
      <c r="SAI20" s="46"/>
      <c r="SAJ20" s="46"/>
      <c r="SAK20" s="46"/>
      <c r="SAL20" s="46"/>
      <c r="SAM20" s="46"/>
      <c r="SAN20" s="46"/>
      <c r="SAO20" s="46"/>
      <c r="SAP20" s="46"/>
      <c r="SAQ20" s="46"/>
      <c r="SAR20" s="46"/>
      <c r="SAS20" s="46"/>
      <c r="SAT20" s="46"/>
      <c r="SAU20" s="46"/>
      <c r="SAV20" s="46"/>
      <c r="SAW20" s="46"/>
      <c r="SAX20" s="46"/>
      <c r="SAY20" s="46"/>
      <c r="SAZ20" s="46"/>
      <c r="SBA20" s="46"/>
      <c r="SBB20" s="46"/>
      <c r="SBC20" s="46"/>
      <c r="SBD20" s="46"/>
      <c r="SBE20" s="46"/>
      <c r="SBF20" s="46"/>
      <c r="SBG20" s="46"/>
      <c r="SBH20" s="46"/>
      <c r="SBI20" s="46"/>
      <c r="SBJ20" s="46"/>
      <c r="SBK20" s="46"/>
      <c r="SBL20" s="46"/>
      <c r="SBM20" s="46"/>
      <c r="SBN20" s="46"/>
      <c r="SBO20" s="46"/>
      <c r="SBP20" s="46"/>
      <c r="SBQ20" s="46"/>
      <c r="SBR20" s="46"/>
      <c r="SBS20" s="46"/>
      <c r="SBT20" s="46"/>
      <c r="SBU20" s="46"/>
      <c r="SBV20" s="46"/>
      <c r="SBW20" s="46"/>
      <c r="SBX20" s="46"/>
      <c r="SBY20" s="46"/>
      <c r="SBZ20" s="46"/>
      <c r="SCA20" s="46"/>
      <c r="SCB20" s="46"/>
      <c r="SCC20" s="46"/>
      <c r="SCD20" s="46"/>
      <c r="SCE20" s="46"/>
      <c r="SCF20" s="46"/>
      <c r="SCG20" s="46"/>
      <c r="SCH20" s="46"/>
      <c r="SCI20" s="46"/>
      <c r="SCJ20" s="46"/>
      <c r="SCK20" s="46"/>
      <c r="SCL20" s="46"/>
      <c r="SCM20" s="46"/>
      <c r="SCN20" s="46"/>
      <c r="SCO20" s="46"/>
      <c r="SCP20" s="46"/>
      <c r="SCQ20" s="46"/>
      <c r="SCR20" s="46"/>
      <c r="SCS20" s="46"/>
      <c r="SCT20" s="46"/>
      <c r="SCU20" s="46"/>
      <c r="SCV20" s="46"/>
      <c r="SCW20" s="46"/>
      <c r="SCX20" s="46"/>
      <c r="SCY20" s="46"/>
      <c r="SCZ20" s="46"/>
      <c r="SDA20" s="46"/>
      <c r="SDB20" s="46"/>
      <c r="SDC20" s="46"/>
      <c r="SDD20" s="46"/>
      <c r="SDE20" s="46"/>
      <c r="SDF20" s="46"/>
      <c r="SDG20" s="46"/>
      <c r="SDH20" s="46"/>
      <c r="SDI20" s="46"/>
      <c r="SDJ20" s="46"/>
      <c r="SDK20" s="46"/>
      <c r="SDL20" s="46"/>
      <c r="SDM20" s="46"/>
      <c r="SDN20" s="46"/>
      <c r="SDO20" s="46"/>
      <c r="SDP20" s="46"/>
      <c r="SDQ20" s="46"/>
      <c r="SDR20" s="46"/>
      <c r="SDS20" s="46"/>
      <c r="SDT20" s="46"/>
      <c r="SDU20" s="46"/>
      <c r="SDV20" s="46"/>
      <c r="SDW20" s="46"/>
      <c r="SDX20" s="46"/>
      <c r="SDY20" s="46"/>
      <c r="SDZ20" s="46"/>
      <c r="SEA20" s="46"/>
      <c r="SEB20" s="46"/>
      <c r="SEC20" s="46"/>
      <c r="SED20" s="46"/>
      <c r="SEE20" s="46"/>
      <c r="SEF20" s="46"/>
      <c r="SEG20" s="46"/>
      <c r="SEH20" s="46"/>
      <c r="SEI20" s="46"/>
      <c r="SEJ20" s="46"/>
      <c r="SEK20" s="46"/>
      <c r="SEL20" s="46"/>
      <c r="SEM20" s="46"/>
      <c r="SEN20" s="46"/>
      <c r="SEO20" s="46"/>
      <c r="SEP20" s="46"/>
      <c r="SEQ20" s="46"/>
      <c r="SER20" s="46"/>
      <c r="SES20" s="46"/>
      <c r="SET20" s="46"/>
      <c r="SEU20" s="46"/>
      <c r="SEV20" s="46"/>
      <c r="SEW20" s="46"/>
      <c r="SEX20" s="46"/>
      <c r="SEY20" s="46"/>
      <c r="SEZ20" s="46"/>
      <c r="SFA20" s="46"/>
      <c r="SFB20" s="46"/>
      <c r="SFC20" s="46"/>
      <c r="SFD20" s="46"/>
      <c r="SFE20" s="46"/>
      <c r="SFF20" s="46"/>
      <c r="SFG20" s="46"/>
      <c r="SFH20" s="46"/>
      <c r="SFI20" s="46"/>
      <c r="SFJ20" s="46"/>
      <c r="SFK20" s="46"/>
      <c r="SFL20" s="46"/>
      <c r="SFM20" s="46"/>
      <c r="SFN20" s="46"/>
      <c r="SFO20" s="46"/>
      <c r="SFP20" s="46"/>
      <c r="SFQ20" s="46"/>
      <c r="SFR20" s="46"/>
      <c r="SFS20" s="46"/>
      <c r="SFT20" s="46"/>
      <c r="SFU20" s="46"/>
      <c r="SFV20" s="46"/>
      <c r="SFW20" s="46"/>
      <c r="SFX20" s="46"/>
      <c r="SFY20" s="46"/>
      <c r="SFZ20" s="46"/>
      <c r="SGA20" s="46"/>
      <c r="SGB20" s="46"/>
      <c r="SGC20" s="46"/>
      <c r="SGD20" s="46"/>
      <c r="SGE20" s="46"/>
      <c r="SGF20" s="46"/>
      <c r="SGG20" s="46"/>
      <c r="SGH20" s="46"/>
      <c r="SGI20" s="46"/>
      <c r="SGJ20" s="46"/>
      <c r="SGK20" s="46"/>
      <c r="SGL20" s="46"/>
      <c r="SGM20" s="46"/>
      <c r="SGN20" s="46"/>
      <c r="SGO20" s="46"/>
      <c r="SGP20" s="46"/>
      <c r="SGQ20" s="46"/>
      <c r="SGR20" s="46"/>
      <c r="SGS20" s="46"/>
      <c r="SGT20" s="46"/>
      <c r="SGU20" s="46"/>
      <c r="SGV20" s="46"/>
      <c r="SGW20" s="46"/>
      <c r="SGX20" s="46"/>
      <c r="SGY20" s="46"/>
      <c r="SGZ20" s="46"/>
      <c r="SHA20" s="46"/>
      <c r="SHB20" s="46"/>
      <c r="SHC20" s="46"/>
      <c r="SHD20" s="46"/>
      <c r="SHE20" s="46"/>
      <c r="SHF20" s="46"/>
      <c r="SHG20" s="46"/>
      <c r="SHH20" s="46"/>
      <c r="SHI20" s="46"/>
      <c r="SHJ20" s="46"/>
      <c r="SHK20" s="46"/>
      <c r="SHL20" s="46"/>
      <c r="SHM20" s="46"/>
      <c r="SHN20" s="46"/>
      <c r="SHO20" s="46"/>
      <c r="SHP20" s="46"/>
      <c r="SHQ20" s="46"/>
      <c r="SHR20" s="46"/>
      <c r="SHS20" s="46"/>
      <c r="SHT20" s="46"/>
      <c r="SHU20" s="46"/>
      <c r="SHV20" s="46"/>
      <c r="SHW20" s="46"/>
      <c r="SHX20" s="46"/>
      <c r="SHY20" s="46"/>
      <c r="SHZ20" s="46"/>
      <c r="SIA20" s="46"/>
      <c r="SIB20" s="46"/>
      <c r="SIC20" s="46"/>
      <c r="SID20" s="46"/>
      <c r="SIE20" s="46"/>
      <c r="SIF20" s="46"/>
      <c r="SIG20" s="46"/>
      <c r="SIH20" s="46"/>
      <c r="SII20" s="46"/>
      <c r="SIJ20" s="46"/>
      <c r="SIK20" s="46"/>
      <c r="SIL20" s="46"/>
      <c r="SIM20" s="46"/>
      <c r="SIN20" s="46"/>
      <c r="SIO20" s="46"/>
      <c r="SIP20" s="46"/>
      <c r="SIQ20" s="46"/>
      <c r="SIR20" s="46"/>
      <c r="SIS20" s="46"/>
      <c r="SIT20" s="46"/>
      <c r="SIU20" s="46"/>
      <c r="SIV20" s="46"/>
      <c r="SIW20" s="46"/>
      <c r="SIX20" s="46"/>
      <c r="SIY20" s="46"/>
      <c r="SIZ20" s="46"/>
      <c r="SJA20" s="46"/>
      <c r="SJB20" s="46"/>
      <c r="SJC20" s="46"/>
      <c r="SJD20" s="46"/>
      <c r="SJE20" s="46"/>
      <c r="SJF20" s="46"/>
      <c r="SJG20" s="46"/>
      <c r="SJH20" s="46"/>
      <c r="SJI20" s="46"/>
      <c r="SJJ20" s="46"/>
      <c r="SJK20" s="46"/>
      <c r="SJL20" s="46"/>
      <c r="SJM20" s="46"/>
      <c r="SJN20" s="46"/>
      <c r="SJO20" s="46"/>
      <c r="SJP20" s="46"/>
      <c r="SJQ20" s="46"/>
      <c r="SJR20" s="46"/>
      <c r="SJS20" s="46"/>
      <c r="SJT20" s="46"/>
      <c r="SJU20" s="46"/>
      <c r="SJV20" s="46"/>
      <c r="SJW20" s="46"/>
      <c r="SJX20" s="46"/>
      <c r="SJY20" s="46"/>
      <c r="SJZ20" s="46"/>
      <c r="SKA20" s="46"/>
      <c r="SKB20" s="46"/>
      <c r="SKC20" s="46"/>
      <c r="SKD20" s="46"/>
      <c r="SKE20" s="46"/>
      <c r="SKF20" s="46"/>
      <c r="SKG20" s="46"/>
      <c r="SKH20" s="46"/>
      <c r="SKI20" s="46"/>
      <c r="SKJ20" s="46"/>
      <c r="SKK20" s="46"/>
      <c r="SKL20" s="46"/>
      <c r="SKM20" s="46"/>
      <c r="SKN20" s="46"/>
      <c r="SKO20" s="46"/>
      <c r="SKP20" s="46"/>
      <c r="SKQ20" s="46"/>
      <c r="SKR20" s="46"/>
      <c r="SKS20" s="46"/>
      <c r="SKT20" s="46"/>
      <c r="SKU20" s="46"/>
      <c r="SKV20" s="46"/>
      <c r="SKW20" s="46"/>
      <c r="SKX20" s="46"/>
      <c r="SKY20" s="46"/>
      <c r="SKZ20" s="46"/>
      <c r="SLA20" s="46"/>
      <c r="SLB20" s="46"/>
      <c r="SLC20" s="46"/>
      <c r="SLD20" s="46"/>
      <c r="SLE20" s="46"/>
      <c r="SLF20" s="46"/>
      <c r="SLG20" s="46"/>
      <c r="SLH20" s="46"/>
      <c r="SLI20" s="46"/>
      <c r="SLJ20" s="46"/>
      <c r="SLK20" s="46"/>
      <c r="SLL20" s="46"/>
      <c r="SLM20" s="46"/>
      <c r="SLN20" s="46"/>
      <c r="SLO20" s="46"/>
      <c r="SLP20" s="46"/>
      <c r="SLQ20" s="46"/>
      <c r="SLR20" s="46"/>
      <c r="SLS20" s="46"/>
      <c r="SLT20" s="46"/>
      <c r="SLU20" s="46"/>
      <c r="SLV20" s="46"/>
      <c r="SLW20" s="46"/>
      <c r="SLX20" s="46"/>
      <c r="SLY20" s="46"/>
      <c r="SLZ20" s="46"/>
      <c r="SMA20" s="46"/>
      <c r="SMB20" s="46"/>
      <c r="SMC20" s="46"/>
      <c r="SMD20" s="46"/>
      <c r="SME20" s="46"/>
      <c r="SMF20" s="46"/>
      <c r="SMG20" s="46"/>
      <c r="SMH20" s="46"/>
      <c r="SMI20" s="46"/>
      <c r="SMJ20" s="46"/>
      <c r="SMK20" s="46"/>
      <c r="SML20" s="46"/>
      <c r="SMM20" s="46"/>
      <c r="SMN20" s="46"/>
      <c r="SMO20" s="46"/>
      <c r="SMP20" s="46"/>
      <c r="SMQ20" s="46"/>
      <c r="SMR20" s="46"/>
      <c r="SMS20" s="46"/>
      <c r="SMT20" s="46"/>
      <c r="SMU20" s="46"/>
      <c r="SMV20" s="46"/>
      <c r="SMW20" s="46"/>
      <c r="SMX20" s="46"/>
      <c r="SMY20" s="46"/>
      <c r="SMZ20" s="46"/>
      <c r="SNA20" s="46"/>
      <c r="SNB20" s="46"/>
      <c r="SNC20" s="46"/>
      <c r="SND20" s="46"/>
      <c r="SNE20" s="46"/>
      <c r="SNF20" s="46"/>
      <c r="SNG20" s="46"/>
      <c r="SNH20" s="46"/>
      <c r="SNI20" s="46"/>
      <c r="SNJ20" s="46"/>
      <c r="SNK20" s="46"/>
      <c r="SNL20" s="46"/>
      <c r="SNM20" s="46"/>
      <c r="SNN20" s="46"/>
      <c r="SNO20" s="46"/>
      <c r="SNP20" s="46"/>
      <c r="SNQ20" s="46"/>
      <c r="SNR20" s="46"/>
      <c r="SNS20" s="46"/>
      <c r="SNT20" s="46"/>
      <c r="SNU20" s="46"/>
      <c r="SNV20" s="46"/>
      <c r="SNW20" s="46"/>
      <c r="SNX20" s="46"/>
      <c r="SNY20" s="46"/>
      <c r="SNZ20" s="46"/>
      <c r="SOA20" s="46"/>
      <c r="SOB20" s="46"/>
      <c r="SOC20" s="46"/>
      <c r="SOD20" s="46"/>
      <c r="SOE20" s="46"/>
      <c r="SOF20" s="46"/>
      <c r="SOG20" s="46"/>
      <c r="SOH20" s="46"/>
      <c r="SOI20" s="46"/>
      <c r="SOJ20" s="46"/>
      <c r="SOK20" s="46"/>
      <c r="SOL20" s="46"/>
      <c r="SOM20" s="46"/>
      <c r="SON20" s="46"/>
      <c r="SOO20" s="46"/>
      <c r="SOP20" s="46"/>
      <c r="SOQ20" s="46"/>
      <c r="SOR20" s="46"/>
      <c r="SOS20" s="46"/>
      <c r="SOT20" s="46"/>
      <c r="SOU20" s="46"/>
      <c r="SOV20" s="46"/>
      <c r="SOW20" s="46"/>
      <c r="SOX20" s="46"/>
      <c r="SOY20" s="46"/>
      <c r="SOZ20" s="46"/>
      <c r="SPA20" s="46"/>
      <c r="SPB20" s="46"/>
      <c r="SPC20" s="46"/>
      <c r="SPD20" s="46"/>
      <c r="SPE20" s="46"/>
      <c r="SPF20" s="46"/>
      <c r="SPG20" s="46"/>
      <c r="SPH20" s="46"/>
      <c r="SPI20" s="46"/>
      <c r="SPJ20" s="46"/>
      <c r="SPK20" s="46"/>
      <c r="SPL20" s="46"/>
      <c r="SPM20" s="46"/>
      <c r="SPN20" s="46"/>
      <c r="SPO20" s="46"/>
      <c r="SPP20" s="46"/>
      <c r="SPQ20" s="46"/>
      <c r="SPR20" s="46"/>
      <c r="SPS20" s="46"/>
      <c r="SPT20" s="46"/>
      <c r="SPU20" s="46"/>
      <c r="SPV20" s="46"/>
      <c r="SPW20" s="46"/>
      <c r="SPX20" s="46"/>
      <c r="SPY20" s="46"/>
      <c r="SPZ20" s="46"/>
      <c r="SQA20" s="46"/>
      <c r="SQB20" s="46"/>
      <c r="SQC20" s="46"/>
      <c r="SQD20" s="46"/>
      <c r="SQE20" s="46"/>
      <c r="SQF20" s="46"/>
      <c r="SQG20" s="46"/>
      <c r="SQH20" s="46"/>
      <c r="SQI20" s="46"/>
      <c r="SQJ20" s="46"/>
      <c r="SQK20" s="46"/>
      <c r="SQL20" s="46"/>
      <c r="SQM20" s="46"/>
      <c r="SQN20" s="46"/>
      <c r="SQO20" s="46"/>
      <c r="SQP20" s="46"/>
      <c r="SQQ20" s="46"/>
      <c r="SQR20" s="46"/>
      <c r="SQS20" s="46"/>
      <c r="SQT20" s="46"/>
      <c r="SQU20" s="46"/>
      <c r="SQV20" s="46"/>
      <c r="SQW20" s="46"/>
      <c r="SQX20" s="46"/>
      <c r="SQY20" s="46"/>
      <c r="SQZ20" s="46"/>
      <c r="SRA20" s="46"/>
      <c r="SRB20" s="46"/>
      <c r="SRC20" s="46"/>
      <c r="SRD20" s="46"/>
      <c r="SRE20" s="46"/>
      <c r="SRF20" s="46"/>
      <c r="SRG20" s="46"/>
      <c r="SRH20" s="46"/>
      <c r="SRI20" s="46"/>
      <c r="SRJ20" s="46"/>
      <c r="SRK20" s="46"/>
      <c r="SRL20" s="46"/>
      <c r="SRM20" s="46"/>
      <c r="SRN20" s="46"/>
      <c r="SRO20" s="46"/>
      <c r="SRP20" s="46"/>
      <c r="SRQ20" s="46"/>
      <c r="SRR20" s="46"/>
      <c r="SRS20" s="46"/>
      <c r="SRT20" s="46"/>
      <c r="SRU20" s="46"/>
      <c r="SRV20" s="46"/>
      <c r="SRW20" s="46"/>
      <c r="SRX20" s="46"/>
      <c r="SRY20" s="46"/>
      <c r="SRZ20" s="46"/>
      <c r="SSA20" s="46"/>
      <c r="SSB20" s="46"/>
      <c r="SSC20" s="46"/>
      <c r="SSD20" s="46"/>
      <c r="SSE20" s="46"/>
      <c r="SSF20" s="46"/>
      <c r="SSG20" s="46"/>
      <c r="SSH20" s="46"/>
      <c r="SSI20" s="46"/>
      <c r="SSJ20" s="46"/>
      <c r="SSK20" s="46"/>
      <c r="SSL20" s="46"/>
      <c r="SSM20" s="46"/>
      <c r="SSN20" s="46"/>
      <c r="SSO20" s="46"/>
      <c r="SSP20" s="46"/>
      <c r="SSQ20" s="46"/>
      <c r="SSR20" s="46"/>
      <c r="SSS20" s="46"/>
      <c r="SST20" s="46"/>
      <c r="SSU20" s="46"/>
      <c r="SSV20" s="46"/>
      <c r="SSW20" s="46"/>
      <c r="SSX20" s="46"/>
      <c r="SSY20" s="46"/>
      <c r="SSZ20" s="46"/>
      <c r="STA20" s="46"/>
      <c r="STB20" s="46"/>
      <c r="STC20" s="46"/>
      <c r="STD20" s="46"/>
      <c r="STE20" s="46"/>
      <c r="STF20" s="46"/>
      <c r="STG20" s="46"/>
      <c r="STH20" s="46"/>
      <c r="STI20" s="46"/>
      <c r="STJ20" s="46"/>
      <c r="STK20" s="46"/>
      <c r="STL20" s="46"/>
      <c r="STM20" s="46"/>
      <c r="STN20" s="46"/>
      <c r="STO20" s="46"/>
      <c r="STP20" s="46"/>
      <c r="STQ20" s="46"/>
      <c r="STR20" s="46"/>
      <c r="STS20" s="46"/>
      <c r="STT20" s="46"/>
      <c r="STU20" s="46"/>
      <c r="STV20" s="46"/>
      <c r="STW20" s="46"/>
      <c r="STX20" s="46"/>
      <c r="STY20" s="46"/>
      <c r="STZ20" s="46"/>
      <c r="SUA20" s="46"/>
      <c r="SUB20" s="46"/>
      <c r="SUC20" s="46"/>
      <c r="SUD20" s="46"/>
      <c r="SUE20" s="46"/>
      <c r="SUF20" s="46"/>
      <c r="SUG20" s="46"/>
      <c r="SUH20" s="46"/>
      <c r="SUI20" s="46"/>
      <c r="SUJ20" s="46"/>
      <c r="SUK20" s="46"/>
      <c r="SUL20" s="46"/>
      <c r="SUM20" s="46"/>
      <c r="SUN20" s="46"/>
      <c r="SUO20" s="46"/>
      <c r="SUP20" s="46"/>
      <c r="SUQ20" s="46"/>
      <c r="SUR20" s="46"/>
      <c r="SUS20" s="46"/>
      <c r="SUT20" s="46"/>
      <c r="SUU20" s="46"/>
      <c r="SUV20" s="46"/>
      <c r="SUW20" s="46"/>
      <c r="SUX20" s="46"/>
      <c r="SUY20" s="46"/>
      <c r="SUZ20" s="46"/>
      <c r="SVA20" s="46"/>
      <c r="SVB20" s="46"/>
      <c r="SVC20" s="46"/>
      <c r="SVD20" s="46"/>
      <c r="SVE20" s="46"/>
      <c r="SVF20" s="46"/>
      <c r="SVG20" s="46"/>
      <c r="SVH20" s="46"/>
      <c r="SVI20" s="46"/>
      <c r="SVJ20" s="46"/>
      <c r="SVK20" s="46"/>
      <c r="SVL20" s="46"/>
      <c r="SVM20" s="46"/>
      <c r="SVN20" s="46"/>
      <c r="SVO20" s="46"/>
      <c r="SVP20" s="46"/>
      <c r="SVQ20" s="46"/>
      <c r="SVR20" s="46"/>
      <c r="SVS20" s="46"/>
      <c r="SVT20" s="46"/>
      <c r="SVU20" s="46"/>
      <c r="SVV20" s="46"/>
      <c r="SVW20" s="46"/>
      <c r="SVX20" s="46"/>
      <c r="SVY20" s="46"/>
      <c r="SVZ20" s="46"/>
      <c r="SWA20" s="46"/>
      <c r="SWB20" s="46"/>
      <c r="SWC20" s="46"/>
      <c r="SWD20" s="46"/>
      <c r="SWE20" s="46"/>
      <c r="SWF20" s="46"/>
      <c r="SWG20" s="46"/>
      <c r="SWH20" s="46"/>
      <c r="SWI20" s="46"/>
      <c r="SWJ20" s="46"/>
      <c r="SWK20" s="46"/>
      <c r="SWL20" s="46"/>
      <c r="SWM20" s="46"/>
      <c r="SWN20" s="46"/>
      <c r="SWO20" s="46"/>
      <c r="SWP20" s="46"/>
      <c r="SWQ20" s="46"/>
      <c r="SWR20" s="46"/>
      <c r="SWS20" s="46"/>
      <c r="SWT20" s="46"/>
      <c r="SWU20" s="46"/>
      <c r="SWV20" s="46"/>
      <c r="SWW20" s="46"/>
      <c r="SWX20" s="46"/>
      <c r="SWY20" s="46"/>
      <c r="SWZ20" s="46"/>
      <c r="SXA20" s="46"/>
      <c r="SXB20" s="46"/>
      <c r="SXC20" s="46"/>
      <c r="SXD20" s="46"/>
      <c r="SXE20" s="46"/>
      <c r="SXF20" s="46"/>
      <c r="SXG20" s="46"/>
      <c r="SXH20" s="46"/>
      <c r="SXI20" s="46"/>
      <c r="SXJ20" s="46"/>
      <c r="SXK20" s="46"/>
      <c r="SXL20" s="46"/>
      <c r="SXM20" s="46"/>
      <c r="SXN20" s="46"/>
      <c r="SXO20" s="46"/>
      <c r="SXP20" s="46"/>
      <c r="SXQ20" s="46"/>
      <c r="SXR20" s="46"/>
      <c r="SXS20" s="46"/>
      <c r="SXT20" s="46"/>
      <c r="SXU20" s="46"/>
      <c r="SXV20" s="46"/>
      <c r="SXW20" s="46"/>
      <c r="SXX20" s="46"/>
      <c r="SXY20" s="46"/>
      <c r="SXZ20" s="46"/>
      <c r="SYA20" s="46"/>
      <c r="SYB20" s="46"/>
      <c r="SYC20" s="46"/>
      <c r="SYD20" s="46"/>
      <c r="SYE20" s="46"/>
      <c r="SYF20" s="46"/>
      <c r="SYG20" s="46"/>
      <c r="SYH20" s="46"/>
      <c r="SYI20" s="46"/>
      <c r="SYJ20" s="46"/>
      <c r="SYK20" s="46"/>
      <c r="SYL20" s="46"/>
      <c r="SYM20" s="46"/>
      <c r="SYN20" s="46"/>
      <c r="SYO20" s="46"/>
      <c r="SYP20" s="46"/>
      <c r="SYQ20" s="46"/>
      <c r="SYR20" s="46"/>
      <c r="SYS20" s="46"/>
      <c r="SYT20" s="46"/>
      <c r="SYU20" s="46"/>
      <c r="SYV20" s="46"/>
      <c r="SYW20" s="46"/>
      <c r="SYX20" s="46"/>
      <c r="SYY20" s="46"/>
      <c r="SYZ20" s="46"/>
      <c r="SZA20" s="46"/>
      <c r="SZB20" s="46"/>
      <c r="SZC20" s="46"/>
      <c r="SZD20" s="46"/>
      <c r="SZE20" s="46"/>
      <c r="SZF20" s="46"/>
      <c r="SZG20" s="46"/>
      <c r="SZH20" s="46"/>
      <c r="SZI20" s="46"/>
      <c r="SZJ20" s="46"/>
      <c r="SZK20" s="46"/>
      <c r="SZL20" s="46"/>
      <c r="SZM20" s="46"/>
      <c r="SZN20" s="46"/>
      <c r="SZO20" s="46"/>
      <c r="SZP20" s="46"/>
      <c r="SZQ20" s="46"/>
      <c r="SZR20" s="46"/>
      <c r="SZS20" s="46"/>
      <c r="SZT20" s="46"/>
      <c r="SZU20" s="46"/>
      <c r="SZV20" s="46"/>
      <c r="SZW20" s="46"/>
      <c r="SZX20" s="46"/>
      <c r="SZY20" s="46"/>
      <c r="SZZ20" s="46"/>
      <c r="TAA20" s="46"/>
      <c r="TAB20" s="46"/>
      <c r="TAC20" s="46"/>
      <c r="TAD20" s="46"/>
      <c r="TAE20" s="46"/>
      <c r="TAF20" s="46"/>
      <c r="TAG20" s="46"/>
      <c r="TAH20" s="46"/>
      <c r="TAI20" s="46"/>
      <c r="TAJ20" s="46"/>
      <c r="TAK20" s="46"/>
      <c r="TAL20" s="46"/>
      <c r="TAM20" s="46"/>
      <c r="TAN20" s="46"/>
      <c r="TAO20" s="46"/>
      <c r="TAP20" s="46"/>
      <c r="TAQ20" s="46"/>
      <c r="TAR20" s="46"/>
      <c r="TAS20" s="46"/>
      <c r="TAT20" s="46"/>
      <c r="TAU20" s="46"/>
      <c r="TAV20" s="46"/>
      <c r="TAW20" s="46"/>
      <c r="TAX20" s="46"/>
      <c r="TAY20" s="46"/>
      <c r="TAZ20" s="46"/>
      <c r="TBA20" s="46"/>
      <c r="TBB20" s="46"/>
      <c r="TBC20" s="46"/>
      <c r="TBD20" s="46"/>
      <c r="TBE20" s="46"/>
      <c r="TBF20" s="46"/>
      <c r="TBG20" s="46"/>
      <c r="TBH20" s="46"/>
      <c r="TBI20" s="46"/>
      <c r="TBJ20" s="46"/>
      <c r="TBK20" s="46"/>
      <c r="TBL20" s="46"/>
      <c r="TBM20" s="46"/>
      <c r="TBN20" s="46"/>
      <c r="TBO20" s="46"/>
      <c r="TBP20" s="46"/>
      <c r="TBQ20" s="46"/>
      <c r="TBR20" s="46"/>
      <c r="TBS20" s="46"/>
      <c r="TBT20" s="46"/>
      <c r="TBU20" s="46"/>
      <c r="TBV20" s="46"/>
      <c r="TBW20" s="46"/>
      <c r="TBX20" s="46"/>
      <c r="TBY20" s="46"/>
      <c r="TBZ20" s="46"/>
      <c r="TCA20" s="46"/>
      <c r="TCB20" s="46"/>
      <c r="TCC20" s="46"/>
      <c r="TCD20" s="46"/>
      <c r="TCE20" s="46"/>
      <c r="TCF20" s="46"/>
      <c r="TCG20" s="46"/>
      <c r="TCH20" s="46"/>
      <c r="TCI20" s="46"/>
      <c r="TCJ20" s="46"/>
      <c r="TCK20" s="46"/>
      <c r="TCL20" s="46"/>
      <c r="TCM20" s="46"/>
      <c r="TCN20" s="46"/>
      <c r="TCO20" s="46"/>
      <c r="TCP20" s="46"/>
      <c r="TCQ20" s="46"/>
      <c r="TCR20" s="46"/>
      <c r="TCS20" s="46"/>
      <c r="TCT20" s="46"/>
      <c r="TCU20" s="46"/>
      <c r="TCV20" s="46"/>
      <c r="TCW20" s="46"/>
      <c r="TCX20" s="46"/>
      <c r="TCY20" s="46"/>
      <c r="TCZ20" s="46"/>
      <c r="TDA20" s="46"/>
      <c r="TDB20" s="46"/>
      <c r="TDC20" s="46"/>
      <c r="TDD20" s="46"/>
      <c r="TDE20" s="46"/>
      <c r="TDF20" s="46"/>
      <c r="TDG20" s="46"/>
      <c r="TDH20" s="46"/>
      <c r="TDI20" s="46"/>
      <c r="TDJ20" s="46"/>
      <c r="TDK20" s="46"/>
      <c r="TDL20" s="46"/>
      <c r="TDM20" s="46"/>
      <c r="TDN20" s="46"/>
      <c r="TDO20" s="46"/>
      <c r="TDP20" s="46"/>
      <c r="TDQ20" s="46"/>
      <c r="TDR20" s="46"/>
      <c r="TDS20" s="46"/>
      <c r="TDT20" s="46"/>
      <c r="TDU20" s="46"/>
      <c r="TDV20" s="46"/>
      <c r="TDW20" s="46"/>
      <c r="TDX20" s="46"/>
      <c r="TDY20" s="46"/>
      <c r="TDZ20" s="46"/>
      <c r="TEA20" s="46"/>
      <c r="TEB20" s="46"/>
      <c r="TEC20" s="46"/>
      <c r="TED20" s="46"/>
      <c r="TEE20" s="46"/>
      <c r="TEF20" s="46"/>
      <c r="TEG20" s="46"/>
      <c r="TEH20" s="46"/>
      <c r="TEI20" s="46"/>
      <c r="TEJ20" s="46"/>
      <c r="TEK20" s="46"/>
      <c r="TEL20" s="46"/>
      <c r="TEM20" s="46"/>
      <c r="TEN20" s="46"/>
      <c r="TEO20" s="46"/>
      <c r="TEP20" s="46"/>
      <c r="TEQ20" s="46"/>
      <c r="TER20" s="46"/>
      <c r="TES20" s="46"/>
      <c r="TET20" s="46"/>
      <c r="TEU20" s="46"/>
      <c r="TEV20" s="46"/>
      <c r="TEW20" s="46"/>
      <c r="TEX20" s="46"/>
      <c r="TEY20" s="46"/>
      <c r="TEZ20" s="46"/>
      <c r="TFA20" s="46"/>
      <c r="TFB20" s="46"/>
      <c r="TFC20" s="46"/>
      <c r="TFD20" s="46"/>
      <c r="TFE20" s="46"/>
      <c r="TFF20" s="46"/>
      <c r="TFG20" s="46"/>
      <c r="TFH20" s="46"/>
      <c r="TFI20" s="46"/>
      <c r="TFJ20" s="46"/>
      <c r="TFK20" s="46"/>
      <c r="TFL20" s="46"/>
      <c r="TFM20" s="46"/>
      <c r="TFN20" s="46"/>
      <c r="TFO20" s="46"/>
      <c r="TFP20" s="46"/>
      <c r="TFQ20" s="46"/>
      <c r="TFR20" s="46"/>
      <c r="TFS20" s="46"/>
      <c r="TFT20" s="46"/>
      <c r="TFU20" s="46"/>
      <c r="TFV20" s="46"/>
      <c r="TFW20" s="46"/>
      <c r="TFX20" s="46"/>
      <c r="TFY20" s="46"/>
      <c r="TFZ20" s="46"/>
      <c r="TGA20" s="46"/>
      <c r="TGB20" s="46"/>
      <c r="TGC20" s="46"/>
      <c r="TGD20" s="46"/>
      <c r="TGE20" s="46"/>
      <c r="TGF20" s="46"/>
      <c r="TGG20" s="46"/>
      <c r="TGH20" s="46"/>
      <c r="TGI20" s="46"/>
      <c r="TGJ20" s="46"/>
      <c r="TGK20" s="46"/>
      <c r="TGL20" s="46"/>
      <c r="TGM20" s="46"/>
      <c r="TGN20" s="46"/>
      <c r="TGO20" s="46"/>
      <c r="TGP20" s="46"/>
      <c r="TGQ20" s="46"/>
      <c r="TGR20" s="46"/>
      <c r="TGS20" s="46"/>
      <c r="TGT20" s="46"/>
      <c r="TGU20" s="46"/>
      <c r="TGV20" s="46"/>
      <c r="TGW20" s="46"/>
      <c r="TGX20" s="46"/>
      <c r="TGY20" s="46"/>
      <c r="TGZ20" s="46"/>
      <c r="THA20" s="46"/>
      <c r="THB20" s="46"/>
      <c r="THC20" s="46"/>
      <c r="THD20" s="46"/>
      <c r="THE20" s="46"/>
      <c r="THF20" s="46"/>
      <c r="THG20" s="46"/>
      <c r="THH20" s="46"/>
      <c r="THI20" s="46"/>
      <c r="THJ20" s="46"/>
      <c r="THK20" s="46"/>
      <c r="THL20" s="46"/>
      <c r="THM20" s="46"/>
      <c r="THN20" s="46"/>
      <c r="THO20" s="46"/>
      <c r="THP20" s="46"/>
      <c r="THQ20" s="46"/>
      <c r="THR20" s="46"/>
      <c r="THS20" s="46"/>
      <c r="THT20" s="46"/>
      <c r="THU20" s="46"/>
      <c r="THV20" s="46"/>
      <c r="THW20" s="46"/>
      <c r="THX20" s="46"/>
      <c r="THY20" s="46"/>
      <c r="THZ20" s="46"/>
      <c r="TIA20" s="46"/>
      <c r="TIB20" s="46"/>
      <c r="TIC20" s="46"/>
      <c r="TID20" s="46"/>
      <c r="TIE20" s="46"/>
      <c r="TIF20" s="46"/>
      <c r="TIG20" s="46"/>
      <c r="TIH20" s="46"/>
      <c r="TII20" s="46"/>
      <c r="TIJ20" s="46"/>
      <c r="TIK20" s="46"/>
      <c r="TIL20" s="46"/>
      <c r="TIM20" s="46"/>
      <c r="TIN20" s="46"/>
      <c r="TIO20" s="46"/>
      <c r="TIP20" s="46"/>
      <c r="TIQ20" s="46"/>
      <c r="TIR20" s="46"/>
      <c r="TIS20" s="46"/>
      <c r="TIT20" s="46"/>
      <c r="TIU20" s="46"/>
      <c r="TIV20" s="46"/>
      <c r="TIW20" s="46"/>
      <c r="TIX20" s="46"/>
      <c r="TIY20" s="46"/>
      <c r="TIZ20" s="46"/>
      <c r="TJA20" s="46"/>
      <c r="TJB20" s="46"/>
      <c r="TJC20" s="46"/>
      <c r="TJD20" s="46"/>
      <c r="TJE20" s="46"/>
      <c r="TJF20" s="46"/>
      <c r="TJG20" s="46"/>
      <c r="TJH20" s="46"/>
      <c r="TJI20" s="46"/>
      <c r="TJJ20" s="46"/>
      <c r="TJK20" s="46"/>
      <c r="TJL20" s="46"/>
      <c r="TJM20" s="46"/>
      <c r="TJN20" s="46"/>
      <c r="TJO20" s="46"/>
      <c r="TJP20" s="46"/>
      <c r="TJQ20" s="46"/>
      <c r="TJR20" s="46"/>
      <c r="TJS20" s="46"/>
      <c r="TJT20" s="46"/>
      <c r="TJU20" s="46"/>
      <c r="TJV20" s="46"/>
      <c r="TJW20" s="46"/>
      <c r="TJX20" s="46"/>
      <c r="TJY20" s="46"/>
      <c r="TJZ20" s="46"/>
      <c r="TKA20" s="46"/>
      <c r="TKB20" s="46"/>
      <c r="TKC20" s="46"/>
      <c r="TKD20" s="46"/>
      <c r="TKE20" s="46"/>
      <c r="TKF20" s="46"/>
      <c r="TKG20" s="46"/>
      <c r="TKH20" s="46"/>
      <c r="TKI20" s="46"/>
      <c r="TKJ20" s="46"/>
      <c r="TKK20" s="46"/>
      <c r="TKL20" s="46"/>
      <c r="TKM20" s="46"/>
      <c r="TKN20" s="46"/>
      <c r="TKO20" s="46"/>
      <c r="TKP20" s="46"/>
      <c r="TKQ20" s="46"/>
      <c r="TKR20" s="46"/>
      <c r="TKS20" s="46"/>
      <c r="TKT20" s="46"/>
      <c r="TKU20" s="46"/>
      <c r="TKV20" s="46"/>
      <c r="TKW20" s="46"/>
      <c r="TKX20" s="46"/>
      <c r="TKY20" s="46"/>
      <c r="TKZ20" s="46"/>
      <c r="TLA20" s="46"/>
      <c r="TLB20" s="46"/>
      <c r="TLC20" s="46"/>
      <c r="TLD20" s="46"/>
      <c r="TLE20" s="46"/>
      <c r="TLF20" s="46"/>
      <c r="TLG20" s="46"/>
      <c r="TLH20" s="46"/>
      <c r="TLI20" s="46"/>
      <c r="TLJ20" s="46"/>
      <c r="TLK20" s="46"/>
      <c r="TLL20" s="46"/>
      <c r="TLM20" s="46"/>
      <c r="TLN20" s="46"/>
      <c r="TLO20" s="46"/>
      <c r="TLP20" s="46"/>
      <c r="TLQ20" s="46"/>
      <c r="TLR20" s="46"/>
      <c r="TLS20" s="46"/>
      <c r="TLT20" s="46"/>
      <c r="TLU20" s="46"/>
      <c r="TLV20" s="46"/>
      <c r="TLW20" s="46"/>
      <c r="TLX20" s="46"/>
      <c r="TLY20" s="46"/>
      <c r="TLZ20" s="46"/>
      <c r="TMA20" s="46"/>
      <c r="TMB20" s="46"/>
      <c r="TMC20" s="46"/>
      <c r="TMD20" s="46"/>
      <c r="TME20" s="46"/>
      <c r="TMF20" s="46"/>
      <c r="TMG20" s="46"/>
      <c r="TMH20" s="46"/>
      <c r="TMI20" s="46"/>
      <c r="TMJ20" s="46"/>
      <c r="TMK20" s="46"/>
      <c r="TML20" s="46"/>
      <c r="TMM20" s="46"/>
      <c r="TMN20" s="46"/>
      <c r="TMO20" s="46"/>
      <c r="TMP20" s="46"/>
      <c r="TMQ20" s="46"/>
      <c r="TMR20" s="46"/>
      <c r="TMS20" s="46"/>
      <c r="TMT20" s="46"/>
      <c r="TMU20" s="46"/>
      <c r="TMV20" s="46"/>
      <c r="TMW20" s="46"/>
      <c r="TMX20" s="46"/>
      <c r="TMY20" s="46"/>
      <c r="TMZ20" s="46"/>
      <c r="TNA20" s="46"/>
      <c r="TNB20" s="46"/>
      <c r="TNC20" s="46"/>
      <c r="TND20" s="46"/>
      <c r="TNE20" s="46"/>
      <c r="TNF20" s="46"/>
      <c r="TNG20" s="46"/>
      <c r="TNH20" s="46"/>
      <c r="TNI20" s="46"/>
      <c r="TNJ20" s="46"/>
      <c r="TNK20" s="46"/>
      <c r="TNL20" s="46"/>
      <c r="TNM20" s="46"/>
      <c r="TNN20" s="46"/>
      <c r="TNO20" s="46"/>
      <c r="TNP20" s="46"/>
      <c r="TNQ20" s="46"/>
      <c r="TNR20" s="46"/>
      <c r="TNS20" s="46"/>
      <c r="TNT20" s="46"/>
      <c r="TNU20" s="46"/>
      <c r="TNV20" s="46"/>
      <c r="TNW20" s="46"/>
      <c r="TNX20" s="46"/>
      <c r="TNY20" s="46"/>
      <c r="TNZ20" s="46"/>
      <c r="TOA20" s="46"/>
      <c r="TOB20" s="46"/>
      <c r="TOC20" s="46"/>
      <c r="TOD20" s="46"/>
      <c r="TOE20" s="46"/>
      <c r="TOF20" s="46"/>
      <c r="TOG20" s="46"/>
      <c r="TOH20" s="46"/>
      <c r="TOI20" s="46"/>
      <c r="TOJ20" s="46"/>
      <c r="TOK20" s="46"/>
      <c r="TOL20" s="46"/>
      <c r="TOM20" s="46"/>
      <c r="TON20" s="46"/>
      <c r="TOO20" s="46"/>
      <c r="TOP20" s="46"/>
      <c r="TOQ20" s="46"/>
      <c r="TOR20" s="46"/>
      <c r="TOS20" s="46"/>
      <c r="TOT20" s="46"/>
      <c r="TOU20" s="46"/>
      <c r="TOV20" s="46"/>
      <c r="TOW20" s="46"/>
      <c r="TOX20" s="46"/>
      <c r="TOY20" s="46"/>
      <c r="TOZ20" s="46"/>
      <c r="TPA20" s="46"/>
      <c r="TPB20" s="46"/>
      <c r="TPC20" s="46"/>
      <c r="TPD20" s="46"/>
      <c r="TPE20" s="46"/>
      <c r="TPF20" s="46"/>
      <c r="TPG20" s="46"/>
      <c r="TPH20" s="46"/>
      <c r="TPI20" s="46"/>
      <c r="TPJ20" s="46"/>
      <c r="TPK20" s="46"/>
      <c r="TPL20" s="46"/>
      <c r="TPM20" s="46"/>
      <c r="TPN20" s="46"/>
      <c r="TPO20" s="46"/>
      <c r="TPP20" s="46"/>
      <c r="TPQ20" s="46"/>
      <c r="TPR20" s="46"/>
      <c r="TPS20" s="46"/>
      <c r="TPT20" s="46"/>
      <c r="TPU20" s="46"/>
      <c r="TPV20" s="46"/>
      <c r="TPW20" s="46"/>
      <c r="TPX20" s="46"/>
      <c r="TPY20" s="46"/>
      <c r="TPZ20" s="46"/>
      <c r="TQA20" s="46"/>
      <c r="TQB20" s="46"/>
      <c r="TQC20" s="46"/>
      <c r="TQD20" s="46"/>
      <c r="TQE20" s="46"/>
      <c r="TQF20" s="46"/>
      <c r="TQG20" s="46"/>
      <c r="TQH20" s="46"/>
      <c r="TQI20" s="46"/>
      <c r="TQJ20" s="46"/>
      <c r="TQK20" s="46"/>
      <c r="TQL20" s="46"/>
      <c r="TQM20" s="46"/>
      <c r="TQN20" s="46"/>
      <c r="TQO20" s="46"/>
      <c r="TQP20" s="46"/>
      <c r="TQQ20" s="46"/>
      <c r="TQR20" s="46"/>
      <c r="TQS20" s="46"/>
      <c r="TQT20" s="46"/>
      <c r="TQU20" s="46"/>
      <c r="TQV20" s="46"/>
      <c r="TQW20" s="46"/>
      <c r="TQX20" s="46"/>
      <c r="TQY20" s="46"/>
      <c r="TQZ20" s="46"/>
      <c r="TRA20" s="46"/>
      <c r="TRB20" s="46"/>
      <c r="TRC20" s="46"/>
      <c r="TRD20" s="46"/>
      <c r="TRE20" s="46"/>
      <c r="TRF20" s="46"/>
      <c r="TRG20" s="46"/>
      <c r="TRH20" s="46"/>
      <c r="TRI20" s="46"/>
      <c r="TRJ20" s="46"/>
      <c r="TRK20" s="46"/>
      <c r="TRL20" s="46"/>
      <c r="TRM20" s="46"/>
      <c r="TRN20" s="46"/>
      <c r="TRO20" s="46"/>
      <c r="TRP20" s="46"/>
      <c r="TRQ20" s="46"/>
      <c r="TRR20" s="46"/>
      <c r="TRS20" s="46"/>
      <c r="TRT20" s="46"/>
      <c r="TRU20" s="46"/>
      <c r="TRV20" s="46"/>
      <c r="TRW20" s="46"/>
      <c r="TRX20" s="46"/>
      <c r="TRY20" s="46"/>
      <c r="TRZ20" s="46"/>
      <c r="TSA20" s="46"/>
      <c r="TSB20" s="46"/>
      <c r="TSC20" s="46"/>
      <c r="TSD20" s="46"/>
      <c r="TSE20" s="46"/>
      <c r="TSF20" s="46"/>
      <c r="TSG20" s="46"/>
      <c r="TSH20" s="46"/>
      <c r="TSI20" s="46"/>
      <c r="TSJ20" s="46"/>
      <c r="TSK20" s="46"/>
      <c r="TSL20" s="46"/>
      <c r="TSM20" s="46"/>
      <c r="TSN20" s="46"/>
      <c r="TSO20" s="46"/>
      <c r="TSP20" s="46"/>
      <c r="TSQ20" s="46"/>
      <c r="TSR20" s="46"/>
      <c r="TSS20" s="46"/>
      <c r="TST20" s="46"/>
      <c r="TSU20" s="46"/>
      <c r="TSV20" s="46"/>
      <c r="TSW20" s="46"/>
      <c r="TSX20" s="46"/>
      <c r="TSY20" s="46"/>
      <c r="TSZ20" s="46"/>
      <c r="TTA20" s="46"/>
      <c r="TTB20" s="46"/>
      <c r="TTC20" s="46"/>
      <c r="TTD20" s="46"/>
      <c r="TTE20" s="46"/>
      <c r="TTF20" s="46"/>
      <c r="TTG20" s="46"/>
      <c r="TTH20" s="46"/>
      <c r="TTI20" s="46"/>
      <c r="TTJ20" s="46"/>
      <c r="TTK20" s="46"/>
      <c r="TTL20" s="46"/>
      <c r="TTM20" s="46"/>
      <c r="TTN20" s="46"/>
      <c r="TTO20" s="46"/>
      <c r="TTP20" s="46"/>
      <c r="TTQ20" s="46"/>
      <c r="TTR20" s="46"/>
      <c r="TTS20" s="46"/>
      <c r="TTT20" s="46"/>
      <c r="TTU20" s="46"/>
      <c r="TTV20" s="46"/>
      <c r="TTW20" s="46"/>
      <c r="TTX20" s="46"/>
      <c r="TTY20" s="46"/>
      <c r="TTZ20" s="46"/>
      <c r="TUA20" s="46"/>
      <c r="TUB20" s="46"/>
      <c r="TUC20" s="46"/>
      <c r="TUD20" s="46"/>
      <c r="TUE20" s="46"/>
      <c r="TUF20" s="46"/>
      <c r="TUG20" s="46"/>
      <c r="TUH20" s="46"/>
      <c r="TUI20" s="46"/>
      <c r="TUJ20" s="46"/>
      <c r="TUK20" s="46"/>
      <c r="TUL20" s="46"/>
      <c r="TUM20" s="46"/>
      <c r="TUN20" s="46"/>
      <c r="TUO20" s="46"/>
      <c r="TUP20" s="46"/>
      <c r="TUQ20" s="46"/>
      <c r="TUR20" s="46"/>
      <c r="TUS20" s="46"/>
      <c r="TUT20" s="46"/>
      <c r="TUU20" s="46"/>
      <c r="TUV20" s="46"/>
      <c r="TUW20" s="46"/>
      <c r="TUX20" s="46"/>
      <c r="TUY20" s="46"/>
      <c r="TUZ20" s="46"/>
      <c r="TVA20" s="46"/>
      <c r="TVB20" s="46"/>
      <c r="TVC20" s="46"/>
      <c r="TVD20" s="46"/>
      <c r="TVE20" s="46"/>
      <c r="TVF20" s="46"/>
      <c r="TVG20" s="46"/>
      <c r="TVH20" s="46"/>
      <c r="TVI20" s="46"/>
      <c r="TVJ20" s="46"/>
      <c r="TVK20" s="46"/>
      <c r="TVL20" s="46"/>
      <c r="TVM20" s="46"/>
      <c r="TVN20" s="46"/>
      <c r="TVO20" s="46"/>
      <c r="TVP20" s="46"/>
      <c r="TVQ20" s="46"/>
      <c r="TVR20" s="46"/>
      <c r="TVS20" s="46"/>
      <c r="TVT20" s="46"/>
      <c r="TVU20" s="46"/>
      <c r="TVV20" s="46"/>
      <c r="TVW20" s="46"/>
      <c r="TVX20" s="46"/>
      <c r="TVY20" s="46"/>
      <c r="TVZ20" s="46"/>
      <c r="TWA20" s="46"/>
      <c r="TWB20" s="46"/>
      <c r="TWC20" s="46"/>
      <c r="TWD20" s="46"/>
      <c r="TWE20" s="46"/>
      <c r="TWF20" s="46"/>
      <c r="TWG20" s="46"/>
      <c r="TWH20" s="46"/>
      <c r="TWI20" s="46"/>
      <c r="TWJ20" s="46"/>
      <c r="TWK20" s="46"/>
      <c r="TWL20" s="46"/>
      <c r="TWM20" s="46"/>
      <c r="TWN20" s="46"/>
      <c r="TWO20" s="46"/>
      <c r="TWP20" s="46"/>
      <c r="TWQ20" s="46"/>
      <c r="TWR20" s="46"/>
      <c r="TWS20" s="46"/>
      <c r="TWT20" s="46"/>
      <c r="TWU20" s="46"/>
      <c r="TWV20" s="46"/>
      <c r="TWW20" s="46"/>
      <c r="TWX20" s="46"/>
      <c r="TWY20" s="46"/>
      <c r="TWZ20" s="46"/>
      <c r="TXA20" s="46"/>
      <c r="TXB20" s="46"/>
      <c r="TXC20" s="46"/>
      <c r="TXD20" s="46"/>
      <c r="TXE20" s="46"/>
      <c r="TXF20" s="46"/>
      <c r="TXG20" s="46"/>
      <c r="TXH20" s="46"/>
      <c r="TXI20" s="46"/>
      <c r="TXJ20" s="46"/>
      <c r="TXK20" s="46"/>
      <c r="TXL20" s="46"/>
      <c r="TXM20" s="46"/>
      <c r="TXN20" s="46"/>
      <c r="TXO20" s="46"/>
      <c r="TXP20" s="46"/>
      <c r="TXQ20" s="46"/>
      <c r="TXR20" s="46"/>
      <c r="TXS20" s="46"/>
      <c r="TXT20" s="46"/>
      <c r="TXU20" s="46"/>
      <c r="TXV20" s="46"/>
      <c r="TXW20" s="46"/>
      <c r="TXX20" s="46"/>
      <c r="TXY20" s="46"/>
      <c r="TXZ20" s="46"/>
      <c r="TYA20" s="46"/>
      <c r="TYB20" s="46"/>
      <c r="TYC20" s="46"/>
      <c r="TYD20" s="46"/>
      <c r="TYE20" s="46"/>
      <c r="TYF20" s="46"/>
      <c r="TYG20" s="46"/>
      <c r="TYH20" s="46"/>
      <c r="TYI20" s="46"/>
      <c r="TYJ20" s="46"/>
      <c r="TYK20" s="46"/>
      <c r="TYL20" s="46"/>
      <c r="TYM20" s="46"/>
      <c r="TYN20" s="46"/>
      <c r="TYO20" s="46"/>
      <c r="TYP20" s="46"/>
      <c r="TYQ20" s="46"/>
      <c r="TYR20" s="46"/>
      <c r="TYS20" s="46"/>
      <c r="TYT20" s="46"/>
      <c r="TYU20" s="46"/>
      <c r="TYV20" s="46"/>
      <c r="TYW20" s="46"/>
      <c r="TYX20" s="46"/>
      <c r="TYY20" s="46"/>
      <c r="TYZ20" s="46"/>
      <c r="TZA20" s="46"/>
      <c r="TZB20" s="46"/>
      <c r="TZC20" s="46"/>
      <c r="TZD20" s="46"/>
      <c r="TZE20" s="46"/>
      <c r="TZF20" s="46"/>
      <c r="TZG20" s="46"/>
      <c r="TZH20" s="46"/>
      <c r="TZI20" s="46"/>
      <c r="TZJ20" s="46"/>
      <c r="TZK20" s="46"/>
      <c r="TZL20" s="46"/>
      <c r="TZM20" s="46"/>
      <c r="TZN20" s="46"/>
      <c r="TZO20" s="46"/>
      <c r="TZP20" s="46"/>
      <c r="TZQ20" s="46"/>
      <c r="TZR20" s="46"/>
      <c r="TZS20" s="46"/>
      <c r="TZT20" s="46"/>
      <c r="TZU20" s="46"/>
      <c r="TZV20" s="46"/>
      <c r="TZW20" s="46"/>
      <c r="TZX20" s="46"/>
      <c r="TZY20" s="46"/>
      <c r="TZZ20" s="46"/>
      <c r="UAA20" s="46"/>
      <c r="UAB20" s="46"/>
      <c r="UAC20" s="46"/>
      <c r="UAD20" s="46"/>
      <c r="UAE20" s="46"/>
      <c r="UAF20" s="46"/>
      <c r="UAG20" s="46"/>
      <c r="UAH20" s="46"/>
      <c r="UAI20" s="46"/>
      <c r="UAJ20" s="46"/>
      <c r="UAK20" s="46"/>
      <c r="UAL20" s="46"/>
      <c r="UAM20" s="46"/>
      <c r="UAN20" s="46"/>
      <c r="UAO20" s="46"/>
      <c r="UAP20" s="46"/>
      <c r="UAQ20" s="46"/>
      <c r="UAR20" s="46"/>
      <c r="UAS20" s="46"/>
      <c r="UAT20" s="46"/>
      <c r="UAU20" s="46"/>
      <c r="UAV20" s="46"/>
      <c r="UAW20" s="46"/>
      <c r="UAX20" s="46"/>
      <c r="UAY20" s="46"/>
      <c r="UAZ20" s="46"/>
      <c r="UBA20" s="46"/>
      <c r="UBB20" s="46"/>
      <c r="UBC20" s="46"/>
      <c r="UBD20" s="46"/>
      <c r="UBE20" s="46"/>
      <c r="UBF20" s="46"/>
      <c r="UBG20" s="46"/>
      <c r="UBH20" s="46"/>
      <c r="UBI20" s="46"/>
      <c r="UBJ20" s="46"/>
      <c r="UBK20" s="46"/>
      <c r="UBL20" s="46"/>
      <c r="UBM20" s="46"/>
      <c r="UBN20" s="46"/>
      <c r="UBO20" s="46"/>
      <c r="UBP20" s="46"/>
      <c r="UBQ20" s="46"/>
      <c r="UBR20" s="46"/>
      <c r="UBS20" s="46"/>
      <c r="UBT20" s="46"/>
      <c r="UBU20" s="46"/>
      <c r="UBV20" s="46"/>
      <c r="UBW20" s="46"/>
      <c r="UBX20" s="46"/>
      <c r="UBY20" s="46"/>
      <c r="UBZ20" s="46"/>
      <c r="UCA20" s="46"/>
      <c r="UCB20" s="46"/>
      <c r="UCC20" s="46"/>
      <c r="UCD20" s="46"/>
      <c r="UCE20" s="46"/>
      <c r="UCF20" s="46"/>
      <c r="UCG20" s="46"/>
      <c r="UCH20" s="46"/>
      <c r="UCI20" s="46"/>
      <c r="UCJ20" s="46"/>
      <c r="UCK20" s="46"/>
      <c r="UCL20" s="46"/>
      <c r="UCM20" s="46"/>
      <c r="UCN20" s="46"/>
      <c r="UCO20" s="46"/>
      <c r="UCP20" s="46"/>
      <c r="UCQ20" s="46"/>
      <c r="UCR20" s="46"/>
      <c r="UCS20" s="46"/>
      <c r="UCT20" s="46"/>
      <c r="UCU20" s="46"/>
      <c r="UCV20" s="46"/>
      <c r="UCW20" s="46"/>
      <c r="UCX20" s="46"/>
      <c r="UCY20" s="46"/>
      <c r="UCZ20" s="46"/>
      <c r="UDA20" s="46"/>
      <c r="UDB20" s="46"/>
      <c r="UDC20" s="46"/>
      <c r="UDD20" s="46"/>
      <c r="UDE20" s="46"/>
      <c r="UDF20" s="46"/>
      <c r="UDG20" s="46"/>
      <c r="UDH20" s="46"/>
      <c r="UDI20" s="46"/>
      <c r="UDJ20" s="46"/>
      <c r="UDK20" s="46"/>
      <c r="UDL20" s="46"/>
      <c r="UDM20" s="46"/>
      <c r="UDN20" s="46"/>
      <c r="UDO20" s="46"/>
      <c r="UDP20" s="46"/>
      <c r="UDQ20" s="46"/>
      <c r="UDR20" s="46"/>
      <c r="UDS20" s="46"/>
      <c r="UDT20" s="46"/>
      <c r="UDU20" s="46"/>
      <c r="UDV20" s="46"/>
      <c r="UDW20" s="46"/>
      <c r="UDX20" s="46"/>
      <c r="UDY20" s="46"/>
      <c r="UDZ20" s="46"/>
      <c r="UEA20" s="46"/>
      <c r="UEB20" s="46"/>
      <c r="UEC20" s="46"/>
      <c r="UED20" s="46"/>
      <c r="UEE20" s="46"/>
      <c r="UEF20" s="46"/>
      <c r="UEG20" s="46"/>
      <c r="UEH20" s="46"/>
      <c r="UEI20" s="46"/>
      <c r="UEJ20" s="46"/>
      <c r="UEK20" s="46"/>
      <c r="UEL20" s="46"/>
      <c r="UEM20" s="46"/>
      <c r="UEN20" s="46"/>
      <c r="UEO20" s="46"/>
      <c r="UEP20" s="46"/>
      <c r="UEQ20" s="46"/>
      <c r="UER20" s="46"/>
      <c r="UES20" s="46"/>
      <c r="UET20" s="46"/>
      <c r="UEU20" s="46"/>
      <c r="UEV20" s="46"/>
      <c r="UEW20" s="46"/>
      <c r="UEX20" s="46"/>
      <c r="UEY20" s="46"/>
      <c r="UEZ20" s="46"/>
      <c r="UFA20" s="46"/>
      <c r="UFB20" s="46"/>
      <c r="UFC20" s="46"/>
      <c r="UFD20" s="46"/>
      <c r="UFE20" s="46"/>
      <c r="UFF20" s="46"/>
      <c r="UFG20" s="46"/>
      <c r="UFH20" s="46"/>
      <c r="UFI20" s="46"/>
      <c r="UFJ20" s="46"/>
      <c r="UFK20" s="46"/>
      <c r="UFL20" s="46"/>
      <c r="UFM20" s="46"/>
      <c r="UFN20" s="46"/>
      <c r="UFO20" s="46"/>
      <c r="UFP20" s="46"/>
      <c r="UFQ20" s="46"/>
      <c r="UFR20" s="46"/>
      <c r="UFS20" s="46"/>
      <c r="UFT20" s="46"/>
      <c r="UFU20" s="46"/>
      <c r="UFV20" s="46"/>
      <c r="UFW20" s="46"/>
      <c r="UFX20" s="46"/>
      <c r="UFY20" s="46"/>
      <c r="UFZ20" s="46"/>
      <c r="UGA20" s="46"/>
      <c r="UGB20" s="46"/>
      <c r="UGC20" s="46"/>
      <c r="UGD20" s="46"/>
      <c r="UGE20" s="46"/>
      <c r="UGF20" s="46"/>
      <c r="UGG20" s="46"/>
      <c r="UGH20" s="46"/>
      <c r="UGI20" s="46"/>
      <c r="UGJ20" s="46"/>
      <c r="UGK20" s="46"/>
      <c r="UGL20" s="46"/>
      <c r="UGM20" s="46"/>
      <c r="UGN20" s="46"/>
      <c r="UGO20" s="46"/>
      <c r="UGP20" s="46"/>
      <c r="UGQ20" s="46"/>
      <c r="UGR20" s="46"/>
      <c r="UGS20" s="46"/>
      <c r="UGT20" s="46"/>
      <c r="UGU20" s="46"/>
      <c r="UGV20" s="46"/>
      <c r="UGW20" s="46"/>
      <c r="UGX20" s="46"/>
      <c r="UGY20" s="46"/>
      <c r="UGZ20" s="46"/>
      <c r="UHA20" s="46"/>
      <c r="UHB20" s="46"/>
      <c r="UHC20" s="46"/>
      <c r="UHD20" s="46"/>
      <c r="UHE20" s="46"/>
      <c r="UHF20" s="46"/>
      <c r="UHG20" s="46"/>
      <c r="UHH20" s="46"/>
      <c r="UHI20" s="46"/>
      <c r="UHJ20" s="46"/>
      <c r="UHK20" s="46"/>
      <c r="UHL20" s="46"/>
      <c r="UHM20" s="46"/>
      <c r="UHN20" s="46"/>
      <c r="UHO20" s="46"/>
      <c r="UHP20" s="46"/>
      <c r="UHQ20" s="46"/>
      <c r="UHR20" s="46"/>
      <c r="UHS20" s="46"/>
      <c r="UHT20" s="46"/>
      <c r="UHU20" s="46"/>
      <c r="UHV20" s="46"/>
      <c r="UHW20" s="46"/>
      <c r="UHX20" s="46"/>
      <c r="UHY20" s="46"/>
      <c r="UHZ20" s="46"/>
      <c r="UIA20" s="46"/>
      <c r="UIB20" s="46"/>
      <c r="UIC20" s="46"/>
      <c r="UID20" s="46"/>
      <c r="UIE20" s="46"/>
      <c r="UIF20" s="46"/>
      <c r="UIG20" s="46"/>
      <c r="UIH20" s="46"/>
      <c r="UII20" s="46"/>
      <c r="UIJ20" s="46"/>
      <c r="UIK20" s="46"/>
      <c r="UIL20" s="46"/>
      <c r="UIM20" s="46"/>
      <c r="UIN20" s="46"/>
      <c r="UIO20" s="46"/>
      <c r="UIP20" s="46"/>
      <c r="UIQ20" s="46"/>
      <c r="UIR20" s="46"/>
      <c r="UIS20" s="46"/>
      <c r="UIT20" s="46"/>
      <c r="UIU20" s="46"/>
      <c r="UIV20" s="46"/>
      <c r="UIW20" s="46"/>
      <c r="UIX20" s="46"/>
      <c r="UIY20" s="46"/>
      <c r="UIZ20" s="46"/>
      <c r="UJA20" s="46"/>
      <c r="UJB20" s="46"/>
      <c r="UJC20" s="46"/>
      <c r="UJD20" s="46"/>
      <c r="UJE20" s="46"/>
      <c r="UJF20" s="46"/>
      <c r="UJG20" s="46"/>
      <c r="UJH20" s="46"/>
      <c r="UJI20" s="46"/>
      <c r="UJJ20" s="46"/>
      <c r="UJK20" s="46"/>
      <c r="UJL20" s="46"/>
      <c r="UJM20" s="46"/>
      <c r="UJN20" s="46"/>
      <c r="UJO20" s="46"/>
      <c r="UJP20" s="46"/>
      <c r="UJQ20" s="46"/>
      <c r="UJR20" s="46"/>
      <c r="UJS20" s="46"/>
      <c r="UJT20" s="46"/>
      <c r="UJU20" s="46"/>
      <c r="UJV20" s="46"/>
      <c r="UJW20" s="46"/>
      <c r="UJX20" s="46"/>
      <c r="UJY20" s="46"/>
      <c r="UJZ20" s="46"/>
      <c r="UKA20" s="46"/>
      <c r="UKB20" s="46"/>
      <c r="UKC20" s="46"/>
      <c r="UKD20" s="46"/>
      <c r="UKE20" s="46"/>
      <c r="UKF20" s="46"/>
      <c r="UKG20" s="46"/>
      <c r="UKH20" s="46"/>
      <c r="UKI20" s="46"/>
      <c r="UKJ20" s="46"/>
      <c r="UKK20" s="46"/>
      <c r="UKL20" s="46"/>
      <c r="UKM20" s="46"/>
      <c r="UKN20" s="46"/>
      <c r="UKO20" s="46"/>
      <c r="UKP20" s="46"/>
      <c r="UKQ20" s="46"/>
      <c r="UKR20" s="46"/>
      <c r="UKS20" s="46"/>
      <c r="UKT20" s="46"/>
      <c r="UKU20" s="46"/>
      <c r="UKV20" s="46"/>
      <c r="UKW20" s="46"/>
      <c r="UKX20" s="46"/>
      <c r="UKY20" s="46"/>
      <c r="UKZ20" s="46"/>
      <c r="ULA20" s="46"/>
      <c r="ULB20" s="46"/>
      <c r="ULC20" s="46"/>
      <c r="ULD20" s="46"/>
      <c r="ULE20" s="46"/>
      <c r="ULF20" s="46"/>
      <c r="ULG20" s="46"/>
      <c r="ULH20" s="46"/>
      <c r="ULI20" s="46"/>
      <c r="ULJ20" s="46"/>
      <c r="ULK20" s="46"/>
      <c r="ULL20" s="46"/>
      <c r="ULM20" s="46"/>
      <c r="ULN20" s="46"/>
      <c r="ULO20" s="46"/>
      <c r="ULP20" s="46"/>
      <c r="ULQ20" s="46"/>
      <c r="ULR20" s="46"/>
      <c r="ULS20" s="46"/>
      <c r="ULT20" s="46"/>
      <c r="ULU20" s="46"/>
      <c r="ULV20" s="46"/>
      <c r="ULW20" s="46"/>
      <c r="ULX20" s="46"/>
      <c r="ULY20" s="46"/>
      <c r="ULZ20" s="46"/>
      <c r="UMA20" s="46"/>
      <c r="UMB20" s="46"/>
      <c r="UMC20" s="46"/>
      <c r="UMD20" s="46"/>
      <c r="UME20" s="46"/>
      <c r="UMF20" s="46"/>
      <c r="UMG20" s="46"/>
      <c r="UMH20" s="46"/>
      <c r="UMI20" s="46"/>
      <c r="UMJ20" s="46"/>
      <c r="UMK20" s="46"/>
      <c r="UML20" s="46"/>
      <c r="UMM20" s="46"/>
      <c r="UMN20" s="46"/>
      <c r="UMO20" s="46"/>
      <c r="UMP20" s="46"/>
      <c r="UMQ20" s="46"/>
      <c r="UMR20" s="46"/>
      <c r="UMS20" s="46"/>
      <c r="UMT20" s="46"/>
      <c r="UMU20" s="46"/>
      <c r="UMV20" s="46"/>
      <c r="UMW20" s="46"/>
      <c r="UMX20" s="46"/>
      <c r="UMY20" s="46"/>
      <c r="UMZ20" s="46"/>
      <c r="UNA20" s="46"/>
      <c r="UNB20" s="46"/>
      <c r="UNC20" s="46"/>
      <c r="UND20" s="46"/>
      <c r="UNE20" s="46"/>
      <c r="UNF20" s="46"/>
      <c r="UNG20" s="46"/>
      <c r="UNH20" s="46"/>
      <c r="UNI20" s="46"/>
      <c r="UNJ20" s="46"/>
      <c r="UNK20" s="46"/>
      <c r="UNL20" s="46"/>
      <c r="UNM20" s="46"/>
      <c r="UNN20" s="46"/>
      <c r="UNO20" s="46"/>
      <c r="UNP20" s="46"/>
      <c r="UNQ20" s="46"/>
      <c r="UNR20" s="46"/>
      <c r="UNS20" s="46"/>
      <c r="UNT20" s="46"/>
      <c r="UNU20" s="46"/>
      <c r="UNV20" s="46"/>
      <c r="UNW20" s="46"/>
      <c r="UNX20" s="46"/>
      <c r="UNY20" s="46"/>
      <c r="UNZ20" s="46"/>
      <c r="UOA20" s="46"/>
      <c r="UOB20" s="46"/>
      <c r="UOC20" s="46"/>
      <c r="UOD20" s="46"/>
      <c r="UOE20" s="46"/>
      <c r="UOF20" s="46"/>
      <c r="UOG20" s="46"/>
      <c r="UOH20" s="46"/>
      <c r="UOI20" s="46"/>
      <c r="UOJ20" s="46"/>
      <c r="UOK20" s="46"/>
      <c r="UOL20" s="46"/>
      <c r="UOM20" s="46"/>
      <c r="UON20" s="46"/>
      <c r="UOO20" s="46"/>
      <c r="UOP20" s="46"/>
      <c r="UOQ20" s="46"/>
      <c r="UOR20" s="46"/>
      <c r="UOS20" s="46"/>
      <c r="UOT20" s="46"/>
      <c r="UOU20" s="46"/>
      <c r="UOV20" s="46"/>
      <c r="UOW20" s="46"/>
      <c r="UOX20" s="46"/>
      <c r="UOY20" s="46"/>
      <c r="UOZ20" s="46"/>
      <c r="UPA20" s="46"/>
      <c r="UPB20" s="46"/>
      <c r="UPC20" s="46"/>
      <c r="UPD20" s="46"/>
      <c r="UPE20" s="46"/>
      <c r="UPF20" s="46"/>
      <c r="UPG20" s="46"/>
      <c r="UPH20" s="46"/>
      <c r="UPI20" s="46"/>
      <c r="UPJ20" s="46"/>
      <c r="UPK20" s="46"/>
      <c r="UPL20" s="46"/>
      <c r="UPM20" s="46"/>
      <c r="UPN20" s="46"/>
      <c r="UPO20" s="46"/>
      <c r="UPP20" s="46"/>
      <c r="UPQ20" s="46"/>
      <c r="UPR20" s="46"/>
      <c r="UPS20" s="46"/>
      <c r="UPT20" s="46"/>
      <c r="UPU20" s="46"/>
      <c r="UPV20" s="46"/>
      <c r="UPW20" s="46"/>
      <c r="UPX20" s="46"/>
      <c r="UPY20" s="46"/>
      <c r="UPZ20" s="46"/>
      <c r="UQA20" s="46"/>
      <c r="UQB20" s="46"/>
      <c r="UQC20" s="46"/>
      <c r="UQD20" s="46"/>
      <c r="UQE20" s="46"/>
      <c r="UQF20" s="46"/>
      <c r="UQG20" s="46"/>
      <c r="UQH20" s="46"/>
      <c r="UQI20" s="46"/>
      <c r="UQJ20" s="46"/>
      <c r="UQK20" s="46"/>
      <c r="UQL20" s="46"/>
      <c r="UQM20" s="46"/>
      <c r="UQN20" s="46"/>
      <c r="UQO20" s="46"/>
      <c r="UQP20" s="46"/>
      <c r="UQQ20" s="46"/>
      <c r="UQR20" s="46"/>
      <c r="UQS20" s="46"/>
      <c r="UQT20" s="46"/>
      <c r="UQU20" s="46"/>
      <c r="UQV20" s="46"/>
      <c r="UQW20" s="46"/>
      <c r="UQX20" s="46"/>
      <c r="UQY20" s="46"/>
      <c r="UQZ20" s="46"/>
      <c r="URA20" s="46"/>
      <c r="URB20" s="46"/>
      <c r="URC20" s="46"/>
      <c r="URD20" s="46"/>
      <c r="URE20" s="46"/>
      <c r="URF20" s="46"/>
      <c r="URG20" s="46"/>
      <c r="URH20" s="46"/>
      <c r="URI20" s="46"/>
      <c r="URJ20" s="46"/>
      <c r="URK20" s="46"/>
      <c r="URL20" s="46"/>
      <c r="URM20" s="46"/>
      <c r="URN20" s="46"/>
      <c r="URO20" s="46"/>
      <c r="URP20" s="46"/>
      <c r="URQ20" s="46"/>
      <c r="URR20" s="46"/>
      <c r="URS20" s="46"/>
      <c r="URT20" s="46"/>
      <c r="URU20" s="46"/>
      <c r="URV20" s="46"/>
      <c r="URW20" s="46"/>
      <c r="URX20" s="46"/>
      <c r="URY20" s="46"/>
      <c r="URZ20" s="46"/>
      <c r="USA20" s="46"/>
      <c r="USB20" s="46"/>
      <c r="USC20" s="46"/>
      <c r="USD20" s="46"/>
      <c r="USE20" s="46"/>
      <c r="USF20" s="46"/>
      <c r="USG20" s="46"/>
      <c r="USH20" s="46"/>
      <c r="USI20" s="46"/>
      <c r="USJ20" s="46"/>
      <c r="USK20" s="46"/>
      <c r="USL20" s="46"/>
      <c r="USM20" s="46"/>
      <c r="USN20" s="46"/>
      <c r="USO20" s="46"/>
      <c r="USP20" s="46"/>
      <c r="USQ20" s="46"/>
      <c r="USR20" s="46"/>
      <c r="USS20" s="46"/>
      <c r="UST20" s="46"/>
      <c r="USU20" s="46"/>
      <c r="USV20" s="46"/>
      <c r="USW20" s="46"/>
      <c r="USX20" s="46"/>
      <c r="USY20" s="46"/>
      <c r="USZ20" s="46"/>
      <c r="UTA20" s="46"/>
      <c r="UTB20" s="46"/>
      <c r="UTC20" s="46"/>
      <c r="UTD20" s="46"/>
      <c r="UTE20" s="46"/>
      <c r="UTF20" s="46"/>
      <c r="UTG20" s="46"/>
      <c r="UTH20" s="46"/>
      <c r="UTI20" s="46"/>
      <c r="UTJ20" s="46"/>
      <c r="UTK20" s="46"/>
      <c r="UTL20" s="46"/>
      <c r="UTM20" s="46"/>
      <c r="UTN20" s="46"/>
      <c r="UTO20" s="46"/>
      <c r="UTP20" s="46"/>
      <c r="UTQ20" s="46"/>
      <c r="UTR20" s="46"/>
      <c r="UTS20" s="46"/>
      <c r="UTT20" s="46"/>
      <c r="UTU20" s="46"/>
      <c r="UTV20" s="46"/>
      <c r="UTW20" s="46"/>
      <c r="UTX20" s="46"/>
      <c r="UTY20" s="46"/>
      <c r="UTZ20" s="46"/>
      <c r="UUA20" s="46"/>
      <c r="UUB20" s="46"/>
      <c r="UUC20" s="46"/>
      <c r="UUD20" s="46"/>
      <c r="UUE20" s="46"/>
      <c r="UUF20" s="46"/>
      <c r="UUG20" s="46"/>
      <c r="UUH20" s="46"/>
      <c r="UUI20" s="46"/>
      <c r="UUJ20" s="46"/>
      <c r="UUK20" s="46"/>
      <c r="UUL20" s="46"/>
      <c r="UUM20" s="46"/>
      <c r="UUN20" s="46"/>
      <c r="UUO20" s="46"/>
      <c r="UUP20" s="46"/>
      <c r="UUQ20" s="46"/>
      <c r="UUR20" s="46"/>
      <c r="UUS20" s="46"/>
      <c r="UUT20" s="46"/>
      <c r="UUU20" s="46"/>
      <c r="UUV20" s="46"/>
      <c r="UUW20" s="46"/>
      <c r="UUX20" s="46"/>
      <c r="UUY20" s="46"/>
      <c r="UUZ20" s="46"/>
      <c r="UVA20" s="46"/>
      <c r="UVB20" s="46"/>
      <c r="UVC20" s="46"/>
      <c r="UVD20" s="46"/>
      <c r="UVE20" s="46"/>
      <c r="UVF20" s="46"/>
      <c r="UVG20" s="46"/>
      <c r="UVH20" s="46"/>
      <c r="UVI20" s="46"/>
      <c r="UVJ20" s="46"/>
      <c r="UVK20" s="46"/>
      <c r="UVL20" s="46"/>
      <c r="UVM20" s="46"/>
      <c r="UVN20" s="46"/>
      <c r="UVO20" s="46"/>
      <c r="UVP20" s="46"/>
      <c r="UVQ20" s="46"/>
      <c r="UVR20" s="46"/>
      <c r="UVS20" s="46"/>
      <c r="UVT20" s="46"/>
      <c r="UVU20" s="46"/>
      <c r="UVV20" s="46"/>
      <c r="UVW20" s="46"/>
      <c r="UVX20" s="46"/>
      <c r="UVY20" s="46"/>
      <c r="UVZ20" s="46"/>
      <c r="UWA20" s="46"/>
      <c r="UWB20" s="46"/>
      <c r="UWC20" s="46"/>
      <c r="UWD20" s="46"/>
      <c r="UWE20" s="46"/>
      <c r="UWF20" s="46"/>
      <c r="UWG20" s="46"/>
      <c r="UWH20" s="46"/>
      <c r="UWI20" s="46"/>
      <c r="UWJ20" s="46"/>
      <c r="UWK20" s="46"/>
      <c r="UWL20" s="46"/>
      <c r="UWM20" s="46"/>
      <c r="UWN20" s="46"/>
      <c r="UWO20" s="46"/>
      <c r="UWP20" s="46"/>
      <c r="UWQ20" s="46"/>
      <c r="UWR20" s="46"/>
      <c r="UWS20" s="46"/>
      <c r="UWT20" s="46"/>
      <c r="UWU20" s="46"/>
      <c r="UWV20" s="46"/>
      <c r="UWW20" s="46"/>
      <c r="UWX20" s="46"/>
      <c r="UWY20" s="46"/>
      <c r="UWZ20" s="46"/>
      <c r="UXA20" s="46"/>
      <c r="UXB20" s="46"/>
      <c r="UXC20" s="46"/>
      <c r="UXD20" s="46"/>
      <c r="UXE20" s="46"/>
      <c r="UXF20" s="46"/>
      <c r="UXG20" s="46"/>
      <c r="UXH20" s="46"/>
      <c r="UXI20" s="46"/>
      <c r="UXJ20" s="46"/>
      <c r="UXK20" s="46"/>
      <c r="UXL20" s="46"/>
      <c r="UXM20" s="46"/>
      <c r="UXN20" s="46"/>
      <c r="UXO20" s="46"/>
      <c r="UXP20" s="46"/>
      <c r="UXQ20" s="46"/>
      <c r="UXR20" s="46"/>
      <c r="UXS20" s="46"/>
      <c r="UXT20" s="46"/>
      <c r="UXU20" s="46"/>
      <c r="UXV20" s="46"/>
      <c r="UXW20" s="46"/>
      <c r="UXX20" s="46"/>
      <c r="UXY20" s="46"/>
      <c r="UXZ20" s="46"/>
      <c r="UYA20" s="46"/>
      <c r="UYB20" s="46"/>
      <c r="UYC20" s="46"/>
      <c r="UYD20" s="46"/>
      <c r="UYE20" s="46"/>
      <c r="UYF20" s="46"/>
      <c r="UYG20" s="46"/>
      <c r="UYH20" s="46"/>
      <c r="UYI20" s="46"/>
      <c r="UYJ20" s="46"/>
      <c r="UYK20" s="46"/>
      <c r="UYL20" s="46"/>
      <c r="UYM20" s="46"/>
      <c r="UYN20" s="46"/>
      <c r="UYO20" s="46"/>
      <c r="UYP20" s="46"/>
      <c r="UYQ20" s="46"/>
      <c r="UYR20" s="46"/>
      <c r="UYS20" s="46"/>
      <c r="UYT20" s="46"/>
      <c r="UYU20" s="46"/>
      <c r="UYV20" s="46"/>
      <c r="UYW20" s="46"/>
      <c r="UYX20" s="46"/>
      <c r="UYY20" s="46"/>
      <c r="UYZ20" s="46"/>
      <c r="UZA20" s="46"/>
      <c r="UZB20" s="46"/>
      <c r="UZC20" s="46"/>
      <c r="UZD20" s="46"/>
      <c r="UZE20" s="46"/>
      <c r="UZF20" s="46"/>
      <c r="UZG20" s="46"/>
      <c r="UZH20" s="46"/>
      <c r="UZI20" s="46"/>
      <c r="UZJ20" s="46"/>
      <c r="UZK20" s="46"/>
      <c r="UZL20" s="46"/>
      <c r="UZM20" s="46"/>
      <c r="UZN20" s="46"/>
      <c r="UZO20" s="46"/>
      <c r="UZP20" s="46"/>
      <c r="UZQ20" s="46"/>
      <c r="UZR20" s="46"/>
      <c r="UZS20" s="46"/>
      <c r="UZT20" s="46"/>
      <c r="UZU20" s="46"/>
      <c r="UZV20" s="46"/>
      <c r="UZW20" s="46"/>
      <c r="UZX20" s="46"/>
      <c r="UZY20" s="46"/>
      <c r="UZZ20" s="46"/>
      <c r="VAA20" s="46"/>
      <c r="VAB20" s="46"/>
      <c r="VAC20" s="46"/>
      <c r="VAD20" s="46"/>
      <c r="VAE20" s="46"/>
      <c r="VAF20" s="46"/>
      <c r="VAG20" s="46"/>
      <c r="VAH20" s="46"/>
      <c r="VAI20" s="46"/>
      <c r="VAJ20" s="46"/>
      <c r="VAK20" s="46"/>
      <c r="VAL20" s="46"/>
      <c r="VAM20" s="46"/>
      <c r="VAN20" s="46"/>
      <c r="VAO20" s="46"/>
      <c r="VAP20" s="46"/>
      <c r="VAQ20" s="46"/>
      <c r="VAR20" s="46"/>
      <c r="VAS20" s="46"/>
      <c r="VAT20" s="46"/>
      <c r="VAU20" s="46"/>
      <c r="VAV20" s="46"/>
      <c r="VAW20" s="46"/>
      <c r="VAX20" s="46"/>
      <c r="VAY20" s="46"/>
      <c r="VAZ20" s="46"/>
      <c r="VBA20" s="46"/>
      <c r="VBB20" s="46"/>
      <c r="VBC20" s="46"/>
      <c r="VBD20" s="46"/>
      <c r="VBE20" s="46"/>
      <c r="VBF20" s="46"/>
      <c r="VBG20" s="46"/>
      <c r="VBH20" s="46"/>
      <c r="VBI20" s="46"/>
      <c r="VBJ20" s="46"/>
      <c r="VBK20" s="46"/>
      <c r="VBL20" s="46"/>
      <c r="VBM20" s="46"/>
      <c r="VBN20" s="46"/>
      <c r="VBO20" s="46"/>
      <c r="VBP20" s="46"/>
      <c r="VBQ20" s="46"/>
      <c r="VBR20" s="46"/>
      <c r="VBS20" s="46"/>
      <c r="VBT20" s="46"/>
      <c r="VBU20" s="46"/>
      <c r="VBV20" s="46"/>
      <c r="VBW20" s="46"/>
      <c r="VBX20" s="46"/>
      <c r="VBY20" s="46"/>
      <c r="VBZ20" s="46"/>
      <c r="VCA20" s="46"/>
      <c r="VCB20" s="46"/>
      <c r="VCC20" s="46"/>
      <c r="VCD20" s="46"/>
      <c r="VCE20" s="46"/>
      <c r="VCF20" s="46"/>
      <c r="VCG20" s="46"/>
      <c r="VCH20" s="46"/>
      <c r="VCI20" s="46"/>
      <c r="VCJ20" s="46"/>
      <c r="VCK20" s="46"/>
      <c r="VCL20" s="46"/>
      <c r="VCM20" s="46"/>
      <c r="VCN20" s="46"/>
      <c r="VCO20" s="46"/>
      <c r="VCP20" s="46"/>
      <c r="VCQ20" s="46"/>
      <c r="VCR20" s="46"/>
      <c r="VCS20" s="46"/>
      <c r="VCT20" s="46"/>
      <c r="VCU20" s="46"/>
      <c r="VCV20" s="46"/>
      <c r="VCW20" s="46"/>
      <c r="VCX20" s="46"/>
      <c r="VCY20" s="46"/>
      <c r="VCZ20" s="46"/>
      <c r="VDA20" s="46"/>
      <c r="VDB20" s="46"/>
      <c r="VDC20" s="46"/>
      <c r="VDD20" s="46"/>
      <c r="VDE20" s="46"/>
      <c r="VDF20" s="46"/>
      <c r="VDG20" s="46"/>
      <c r="VDH20" s="46"/>
      <c r="VDI20" s="46"/>
      <c r="VDJ20" s="46"/>
      <c r="VDK20" s="46"/>
      <c r="VDL20" s="46"/>
      <c r="VDM20" s="46"/>
      <c r="VDN20" s="46"/>
      <c r="VDO20" s="46"/>
      <c r="VDP20" s="46"/>
      <c r="VDQ20" s="46"/>
      <c r="VDR20" s="46"/>
      <c r="VDS20" s="46"/>
      <c r="VDT20" s="46"/>
      <c r="VDU20" s="46"/>
      <c r="VDV20" s="46"/>
      <c r="VDW20" s="46"/>
      <c r="VDX20" s="46"/>
      <c r="VDY20" s="46"/>
      <c r="VDZ20" s="46"/>
      <c r="VEA20" s="46"/>
      <c r="VEB20" s="46"/>
      <c r="VEC20" s="46"/>
      <c r="VED20" s="46"/>
      <c r="VEE20" s="46"/>
      <c r="VEF20" s="46"/>
      <c r="VEG20" s="46"/>
      <c r="VEH20" s="46"/>
      <c r="VEI20" s="46"/>
      <c r="VEJ20" s="46"/>
      <c r="VEK20" s="46"/>
      <c r="VEL20" s="46"/>
      <c r="VEM20" s="46"/>
      <c r="VEN20" s="46"/>
      <c r="VEO20" s="46"/>
      <c r="VEP20" s="46"/>
      <c r="VEQ20" s="46"/>
      <c r="VER20" s="46"/>
      <c r="VES20" s="46"/>
      <c r="VET20" s="46"/>
      <c r="VEU20" s="46"/>
      <c r="VEV20" s="46"/>
      <c r="VEW20" s="46"/>
      <c r="VEX20" s="46"/>
      <c r="VEY20" s="46"/>
      <c r="VEZ20" s="46"/>
      <c r="VFA20" s="46"/>
      <c r="VFB20" s="46"/>
      <c r="VFC20" s="46"/>
      <c r="VFD20" s="46"/>
      <c r="VFE20" s="46"/>
      <c r="VFF20" s="46"/>
      <c r="VFG20" s="46"/>
      <c r="VFH20" s="46"/>
      <c r="VFI20" s="46"/>
      <c r="VFJ20" s="46"/>
      <c r="VFK20" s="46"/>
      <c r="VFL20" s="46"/>
      <c r="VFM20" s="46"/>
      <c r="VFN20" s="46"/>
      <c r="VFO20" s="46"/>
      <c r="VFP20" s="46"/>
      <c r="VFQ20" s="46"/>
      <c r="VFR20" s="46"/>
      <c r="VFS20" s="46"/>
      <c r="VFT20" s="46"/>
      <c r="VFU20" s="46"/>
      <c r="VFV20" s="46"/>
      <c r="VFW20" s="46"/>
      <c r="VFX20" s="46"/>
      <c r="VFY20" s="46"/>
      <c r="VFZ20" s="46"/>
      <c r="VGA20" s="46"/>
      <c r="VGB20" s="46"/>
      <c r="VGC20" s="46"/>
      <c r="VGD20" s="46"/>
      <c r="VGE20" s="46"/>
      <c r="VGF20" s="46"/>
      <c r="VGG20" s="46"/>
      <c r="VGH20" s="46"/>
      <c r="VGI20" s="46"/>
      <c r="VGJ20" s="46"/>
      <c r="VGK20" s="46"/>
      <c r="VGL20" s="46"/>
      <c r="VGM20" s="46"/>
      <c r="VGN20" s="46"/>
      <c r="VGO20" s="46"/>
      <c r="VGP20" s="46"/>
      <c r="VGQ20" s="46"/>
      <c r="VGR20" s="46"/>
      <c r="VGS20" s="46"/>
      <c r="VGT20" s="46"/>
      <c r="VGU20" s="46"/>
      <c r="VGV20" s="46"/>
      <c r="VGW20" s="46"/>
      <c r="VGX20" s="46"/>
      <c r="VGY20" s="46"/>
      <c r="VGZ20" s="46"/>
      <c r="VHA20" s="46"/>
      <c r="VHB20" s="46"/>
      <c r="VHC20" s="46"/>
      <c r="VHD20" s="46"/>
      <c r="VHE20" s="46"/>
      <c r="VHF20" s="46"/>
      <c r="VHG20" s="46"/>
      <c r="VHH20" s="46"/>
      <c r="VHI20" s="46"/>
      <c r="VHJ20" s="46"/>
      <c r="VHK20" s="46"/>
      <c r="VHL20" s="46"/>
      <c r="VHM20" s="46"/>
      <c r="VHN20" s="46"/>
      <c r="VHO20" s="46"/>
      <c r="VHP20" s="46"/>
      <c r="VHQ20" s="46"/>
      <c r="VHR20" s="46"/>
      <c r="VHS20" s="46"/>
      <c r="VHT20" s="46"/>
      <c r="VHU20" s="46"/>
      <c r="VHV20" s="46"/>
      <c r="VHW20" s="46"/>
      <c r="VHX20" s="46"/>
      <c r="VHY20" s="46"/>
      <c r="VHZ20" s="46"/>
      <c r="VIA20" s="46"/>
      <c r="VIB20" s="46"/>
      <c r="VIC20" s="46"/>
      <c r="VID20" s="46"/>
      <c r="VIE20" s="46"/>
      <c r="VIF20" s="46"/>
      <c r="VIG20" s="46"/>
      <c r="VIH20" s="46"/>
      <c r="VII20" s="46"/>
      <c r="VIJ20" s="46"/>
      <c r="VIK20" s="46"/>
      <c r="VIL20" s="46"/>
      <c r="VIM20" s="46"/>
      <c r="VIN20" s="46"/>
      <c r="VIO20" s="46"/>
      <c r="VIP20" s="46"/>
      <c r="VIQ20" s="46"/>
      <c r="VIR20" s="46"/>
      <c r="VIS20" s="46"/>
      <c r="VIT20" s="46"/>
      <c r="VIU20" s="46"/>
      <c r="VIV20" s="46"/>
      <c r="VIW20" s="46"/>
      <c r="VIX20" s="46"/>
      <c r="VIY20" s="46"/>
      <c r="VIZ20" s="46"/>
      <c r="VJA20" s="46"/>
      <c r="VJB20" s="46"/>
      <c r="VJC20" s="46"/>
      <c r="VJD20" s="46"/>
      <c r="VJE20" s="46"/>
      <c r="VJF20" s="46"/>
      <c r="VJG20" s="46"/>
      <c r="VJH20" s="46"/>
      <c r="VJI20" s="46"/>
      <c r="VJJ20" s="46"/>
      <c r="VJK20" s="46"/>
      <c r="VJL20" s="46"/>
      <c r="VJM20" s="46"/>
      <c r="VJN20" s="46"/>
      <c r="VJO20" s="46"/>
      <c r="VJP20" s="46"/>
      <c r="VJQ20" s="46"/>
      <c r="VJR20" s="46"/>
      <c r="VJS20" s="46"/>
      <c r="VJT20" s="46"/>
      <c r="VJU20" s="46"/>
      <c r="VJV20" s="46"/>
      <c r="VJW20" s="46"/>
      <c r="VJX20" s="46"/>
      <c r="VJY20" s="46"/>
      <c r="VJZ20" s="46"/>
      <c r="VKA20" s="46"/>
      <c r="VKB20" s="46"/>
      <c r="VKC20" s="46"/>
      <c r="VKD20" s="46"/>
      <c r="VKE20" s="46"/>
      <c r="VKF20" s="46"/>
      <c r="VKG20" s="46"/>
      <c r="VKH20" s="46"/>
      <c r="VKI20" s="46"/>
      <c r="VKJ20" s="46"/>
      <c r="VKK20" s="46"/>
      <c r="VKL20" s="46"/>
      <c r="VKM20" s="46"/>
      <c r="VKN20" s="46"/>
      <c r="VKO20" s="46"/>
      <c r="VKP20" s="46"/>
      <c r="VKQ20" s="46"/>
      <c r="VKR20" s="46"/>
      <c r="VKS20" s="46"/>
      <c r="VKT20" s="46"/>
      <c r="VKU20" s="46"/>
      <c r="VKV20" s="46"/>
      <c r="VKW20" s="46"/>
      <c r="VKX20" s="46"/>
      <c r="VKY20" s="46"/>
      <c r="VKZ20" s="46"/>
      <c r="VLA20" s="46"/>
      <c r="VLB20" s="46"/>
      <c r="VLC20" s="46"/>
      <c r="VLD20" s="46"/>
      <c r="VLE20" s="46"/>
      <c r="VLF20" s="46"/>
      <c r="VLG20" s="46"/>
      <c r="VLH20" s="46"/>
      <c r="VLI20" s="46"/>
      <c r="VLJ20" s="46"/>
      <c r="VLK20" s="46"/>
      <c r="VLL20" s="46"/>
      <c r="VLM20" s="46"/>
      <c r="VLN20" s="46"/>
      <c r="VLO20" s="46"/>
      <c r="VLP20" s="46"/>
      <c r="VLQ20" s="46"/>
      <c r="VLR20" s="46"/>
      <c r="VLS20" s="46"/>
      <c r="VLT20" s="46"/>
      <c r="VLU20" s="46"/>
      <c r="VLV20" s="46"/>
      <c r="VLW20" s="46"/>
      <c r="VLX20" s="46"/>
      <c r="VLY20" s="46"/>
      <c r="VLZ20" s="46"/>
      <c r="VMA20" s="46"/>
      <c r="VMB20" s="46"/>
      <c r="VMC20" s="46"/>
      <c r="VMD20" s="46"/>
      <c r="VME20" s="46"/>
      <c r="VMF20" s="46"/>
      <c r="VMG20" s="46"/>
      <c r="VMH20" s="46"/>
      <c r="VMI20" s="46"/>
      <c r="VMJ20" s="46"/>
      <c r="VMK20" s="46"/>
      <c r="VML20" s="46"/>
      <c r="VMM20" s="46"/>
      <c r="VMN20" s="46"/>
      <c r="VMO20" s="46"/>
      <c r="VMP20" s="46"/>
      <c r="VMQ20" s="46"/>
      <c r="VMR20" s="46"/>
      <c r="VMS20" s="46"/>
      <c r="VMT20" s="46"/>
      <c r="VMU20" s="46"/>
      <c r="VMV20" s="46"/>
      <c r="VMW20" s="46"/>
      <c r="VMX20" s="46"/>
      <c r="VMY20" s="46"/>
      <c r="VMZ20" s="46"/>
      <c r="VNA20" s="46"/>
      <c r="VNB20" s="46"/>
      <c r="VNC20" s="46"/>
      <c r="VND20" s="46"/>
      <c r="VNE20" s="46"/>
      <c r="VNF20" s="46"/>
      <c r="VNG20" s="46"/>
      <c r="VNH20" s="46"/>
      <c r="VNI20" s="46"/>
      <c r="VNJ20" s="46"/>
      <c r="VNK20" s="46"/>
      <c r="VNL20" s="46"/>
      <c r="VNM20" s="46"/>
      <c r="VNN20" s="46"/>
      <c r="VNO20" s="46"/>
      <c r="VNP20" s="46"/>
      <c r="VNQ20" s="46"/>
      <c r="VNR20" s="46"/>
      <c r="VNS20" s="46"/>
      <c r="VNT20" s="46"/>
      <c r="VNU20" s="46"/>
      <c r="VNV20" s="46"/>
      <c r="VNW20" s="46"/>
      <c r="VNX20" s="46"/>
      <c r="VNY20" s="46"/>
      <c r="VNZ20" s="46"/>
      <c r="VOA20" s="46"/>
      <c r="VOB20" s="46"/>
      <c r="VOC20" s="46"/>
      <c r="VOD20" s="46"/>
      <c r="VOE20" s="46"/>
      <c r="VOF20" s="46"/>
      <c r="VOG20" s="46"/>
      <c r="VOH20" s="46"/>
      <c r="VOI20" s="46"/>
      <c r="VOJ20" s="46"/>
      <c r="VOK20" s="46"/>
      <c r="VOL20" s="46"/>
      <c r="VOM20" s="46"/>
      <c r="VON20" s="46"/>
      <c r="VOO20" s="46"/>
      <c r="VOP20" s="46"/>
      <c r="VOQ20" s="46"/>
      <c r="VOR20" s="46"/>
      <c r="VOS20" s="46"/>
      <c r="VOT20" s="46"/>
      <c r="VOU20" s="46"/>
      <c r="VOV20" s="46"/>
      <c r="VOW20" s="46"/>
      <c r="VOX20" s="46"/>
      <c r="VOY20" s="46"/>
      <c r="VOZ20" s="46"/>
      <c r="VPA20" s="46"/>
      <c r="VPB20" s="46"/>
      <c r="VPC20" s="46"/>
      <c r="VPD20" s="46"/>
      <c r="VPE20" s="46"/>
      <c r="VPF20" s="46"/>
      <c r="VPG20" s="46"/>
      <c r="VPH20" s="46"/>
      <c r="VPI20" s="46"/>
      <c r="VPJ20" s="46"/>
      <c r="VPK20" s="46"/>
      <c r="VPL20" s="46"/>
      <c r="VPM20" s="46"/>
      <c r="VPN20" s="46"/>
      <c r="VPO20" s="46"/>
      <c r="VPP20" s="46"/>
      <c r="VPQ20" s="46"/>
      <c r="VPR20" s="46"/>
      <c r="VPS20" s="46"/>
      <c r="VPT20" s="46"/>
      <c r="VPU20" s="46"/>
      <c r="VPV20" s="46"/>
      <c r="VPW20" s="46"/>
      <c r="VPX20" s="46"/>
      <c r="VPY20" s="46"/>
      <c r="VPZ20" s="46"/>
      <c r="VQA20" s="46"/>
      <c r="VQB20" s="46"/>
      <c r="VQC20" s="46"/>
      <c r="VQD20" s="46"/>
      <c r="VQE20" s="46"/>
      <c r="VQF20" s="46"/>
      <c r="VQG20" s="46"/>
      <c r="VQH20" s="46"/>
      <c r="VQI20" s="46"/>
      <c r="VQJ20" s="46"/>
      <c r="VQK20" s="46"/>
      <c r="VQL20" s="46"/>
      <c r="VQM20" s="46"/>
      <c r="VQN20" s="46"/>
      <c r="VQO20" s="46"/>
      <c r="VQP20" s="46"/>
      <c r="VQQ20" s="46"/>
      <c r="VQR20" s="46"/>
      <c r="VQS20" s="46"/>
      <c r="VQT20" s="46"/>
      <c r="VQU20" s="46"/>
      <c r="VQV20" s="46"/>
      <c r="VQW20" s="46"/>
      <c r="VQX20" s="46"/>
      <c r="VQY20" s="46"/>
      <c r="VQZ20" s="46"/>
      <c r="VRA20" s="46"/>
      <c r="VRB20" s="46"/>
      <c r="VRC20" s="46"/>
      <c r="VRD20" s="46"/>
      <c r="VRE20" s="46"/>
      <c r="VRF20" s="46"/>
      <c r="VRG20" s="46"/>
      <c r="VRH20" s="46"/>
      <c r="VRI20" s="46"/>
      <c r="VRJ20" s="46"/>
      <c r="VRK20" s="46"/>
      <c r="VRL20" s="46"/>
      <c r="VRM20" s="46"/>
      <c r="VRN20" s="46"/>
      <c r="VRO20" s="46"/>
      <c r="VRP20" s="46"/>
      <c r="VRQ20" s="46"/>
      <c r="VRR20" s="46"/>
      <c r="VRS20" s="46"/>
      <c r="VRT20" s="46"/>
      <c r="VRU20" s="46"/>
      <c r="VRV20" s="46"/>
      <c r="VRW20" s="46"/>
      <c r="VRX20" s="46"/>
      <c r="VRY20" s="46"/>
      <c r="VRZ20" s="46"/>
      <c r="VSA20" s="46"/>
      <c r="VSB20" s="46"/>
      <c r="VSC20" s="46"/>
      <c r="VSD20" s="46"/>
      <c r="VSE20" s="46"/>
      <c r="VSF20" s="46"/>
      <c r="VSG20" s="46"/>
      <c r="VSH20" s="46"/>
      <c r="VSI20" s="46"/>
      <c r="VSJ20" s="46"/>
      <c r="VSK20" s="46"/>
      <c r="VSL20" s="46"/>
      <c r="VSM20" s="46"/>
      <c r="VSN20" s="46"/>
      <c r="VSO20" s="46"/>
      <c r="VSP20" s="46"/>
      <c r="VSQ20" s="46"/>
      <c r="VSR20" s="46"/>
      <c r="VSS20" s="46"/>
      <c r="VST20" s="46"/>
      <c r="VSU20" s="46"/>
      <c r="VSV20" s="46"/>
      <c r="VSW20" s="46"/>
      <c r="VSX20" s="46"/>
      <c r="VSY20" s="46"/>
      <c r="VSZ20" s="46"/>
      <c r="VTA20" s="46"/>
      <c r="VTB20" s="46"/>
      <c r="VTC20" s="46"/>
      <c r="VTD20" s="46"/>
      <c r="VTE20" s="46"/>
      <c r="VTF20" s="46"/>
      <c r="VTG20" s="46"/>
      <c r="VTH20" s="46"/>
      <c r="VTI20" s="46"/>
      <c r="VTJ20" s="46"/>
      <c r="VTK20" s="46"/>
      <c r="VTL20" s="46"/>
      <c r="VTM20" s="46"/>
      <c r="VTN20" s="46"/>
      <c r="VTO20" s="46"/>
      <c r="VTP20" s="46"/>
      <c r="VTQ20" s="46"/>
      <c r="VTR20" s="46"/>
      <c r="VTS20" s="46"/>
      <c r="VTT20" s="46"/>
      <c r="VTU20" s="46"/>
      <c r="VTV20" s="46"/>
      <c r="VTW20" s="46"/>
      <c r="VTX20" s="46"/>
      <c r="VTY20" s="46"/>
      <c r="VTZ20" s="46"/>
      <c r="VUA20" s="46"/>
      <c r="VUB20" s="46"/>
      <c r="VUC20" s="46"/>
      <c r="VUD20" s="46"/>
      <c r="VUE20" s="46"/>
      <c r="VUF20" s="46"/>
      <c r="VUG20" s="46"/>
      <c r="VUH20" s="46"/>
      <c r="VUI20" s="46"/>
      <c r="VUJ20" s="46"/>
      <c r="VUK20" s="46"/>
      <c r="VUL20" s="46"/>
      <c r="VUM20" s="46"/>
      <c r="VUN20" s="46"/>
      <c r="VUO20" s="46"/>
      <c r="VUP20" s="46"/>
      <c r="VUQ20" s="46"/>
      <c r="VUR20" s="46"/>
      <c r="VUS20" s="46"/>
      <c r="VUT20" s="46"/>
      <c r="VUU20" s="46"/>
      <c r="VUV20" s="46"/>
      <c r="VUW20" s="46"/>
      <c r="VUX20" s="46"/>
      <c r="VUY20" s="46"/>
      <c r="VUZ20" s="46"/>
      <c r="VVA20" s="46"/>
      <c r="VVB20" s="46"/>
      <c r="VVC20" s="46"/>
      <c r="VVD20" s="46"/>
      <c r="VVE20" s="46"/>
      <c r="VVF20" s="46"/>
      <c r="VVG20" s="46"/>
      <c r="VVH20" s="46"/>
      <c r="VVI20" s="46"/>
      <c r="VVJ20" s="46"/>
      <c r="VVK20" s="46"/>
      <c r="VVL20" s="46"/>
      <c r="VVM20" s="46"/>
      <c r="VVN20" s="46"/>
      <c r="VVO20" s="46"/>
      <c r="VVP20" s="46"/>
      <c r="VVQ20" s="46"/>
      <c r="VVR20" s="46"/>
      <c r="VVS20" s="46"/>
      <c r="VVT20" s="46"/>
      <c r="VVU20" s="46"/>
      <c r="VVV20" s="46"/>
      <c r="VVW20" s="46"/>
      <c r="VVX20" s="46"/>
      <c r="VVY20" s="46"/>
      <c r="VVZ20" s="46"/>
      <c r="VWA20" s="46"/>
      <c r="VWB20" s="46"/>
      <c r="VWC20" s="46"/>
      <c r="VWD20" s="46"/>
      <c r="VWE20" s="46"/>
      <c r="VWF20" s="46"/>
      <c r="VWG20" s="46"/>
      <c r="VWH20" s="46"/>
      <c r="VWI20" s="46"/>
      <c r="VWJ20" s="46"/>
      <c r="VWK20" s="46"/>
      <c r="VWL20" s="46"/>
      <c r="VWM20" s="46"/>
      <c r="VWN20" s="46"/>
      <c r="VWO20" s="46"/>
      <c r="VWP20" s="46"/>
      <c r="VWQ20" s="46"/>
      <c r="VWR20" s="46"/>
      <c r="VWS20" s="46"/>
      <c r="VWT20" s="46"/>
      <c r="VWU20" s="46"/>
      <c r="VWV20" s="46"/>
      <c r="VWW20" s="46"/>
      <c r="VWX20" s="46"/>
      <c r="VWY20" s="46"/>
      <c r="VWZ20" s="46"/>
      <c r="VXA20" s="46"/>
      <c r="VXB20" s="46"/>
      <c r="VXC20" s="46"/>
      <c r="VXD20" s="46"/>
      <c r="VXE20" s="46"/>
      <c r="VXF20" s="46"/>
      <c r="VXG20" s="46"/>
      <c r="VXH20" s="46"/>
      <c r="VXI20" s="46"/>
      <c r="VXJ20" s="46"/>
      <c r="VXK20" s="46"/>
      <c r="VXL20" s="46"/>
      <c r="VXM20" s="46"/>
      <c r="VXN20" s="46"/>
      <c r="VXO20" s="46"/>
      <c r="VXP20" s="46"/>
      <c r="VXQ20" s="46"/>
      <c r="VXR20" s="46"/>
      <c r="VXS20" s="46"/>
      <c r="VXT20" s="46"/>
      <c r="VXU20" s="46"/>
      <c r="VXV20" s="46"/>
      <c r="VXW20" s="46"/>
      <c r="VXX20" s="46"/>
      <c r="VXY20" s="46"/>
      <c r="VXZ20" s="46"/>
      <c r="VYA20" s="46"/>
      <c r="VYB20" s="46"/>
      <c r="VYC20" s="46"/>
      <c r="VYD20" s="46"/>
      <c r="VYE20" s="46"/>
      <c r="VYF20" s="46"/>
      <c r="VYG20" s="46"/>
      <c r="VYH20" s="46"/>
      <c r="VYI20" s="46"/>
      <c r="VYJ20" s="46"/>
      <c r="VYK20" s="46"/>
      <c r="VYL20" s="46"/>
      <c r="VYM20" s="46"/>
      <c r="VYN20" s="46"/>
      <c r="VYO20" s="46"/>
      <c r="VYP20" s="46"/>
      <c r="VYQ20" s="46"/>
      <c r="VYR20" s="46"/>
      <c r="VYS20" s="46"/>
      <c r="VYT20" s="46"/>
      <c r="VYU20" s="46"/>
      <c r="VYV20" s="46"/>
      <c r="VYW20" s="46"/>
      <c r="VYX20" s="46"/>
      <c r="VYY20" s="46"/>
      <c r="VYZ20" s="46"/>
      <c r="VZA20" s="46"/>
      <c r="VZB20" s="46"/>
      <c r="VZC20" s="46"/>
      <c r="VZD20" s="46"/>
      <c r="VZE20" s="46"/>
      <c r="VZF20" s="46"/>
      <c r="VZG20" s="46"/>
      <c r="VZH20" s="46"/>
      <c r="VZI20" s="46"/>
      <c r="VZJ20" s="46"/>
      <c r="VZK20" s="46"/>
      <c r="VZL20" s="46"/>
      <c r="VZM20" s="46"/>
      <c r="VZN20" s="46"/>
      <c r="VZO20" s="46"/>
      <c r="VZP20" s="46"/>
      <c r="VZQ20" s="46"/>
      <c r="VZR20" s="46"/>
      <c r="VZS20" s="46"/>
      <c r="VZT20" s="46"/>
      <c r="VZU20" s="46"/>
      <c r="VZV20" s="46"/>
      <c r="VZW20" s="46"/>
      <c r="VZX20" s="46"/>
      <c r="VZY20" s="46"/>
      <c r="VZZ20" s="46"/>
      <c r="WAA20" s="46"/>
      <c r="WAB20" s="46"/>
      <c r="WAC20" s="46"/>
      <c r="WAD20" s="46"/>
      <c r="WAE20" s="46"/>
      <c r="WAF20" s="46"/>
      <c r="WAG20" s="46"/>
      <c r="WAH20" s="46"/>
      <c r="WAI20" s="46"/>
      <c r="WAJ20" s="46"/>
      <c r="WAK20" s="46"/>
      <c r="WAL20" s="46"/>
      <c r="WAM20" s="46"/>
      <c r="WAN20" s="46"/>
      <c r="WAO20" s="46"/>
      <c r="WAP20" s="46"/>
      <c r="WAQ20" s="46"/>
      <c r="WAR20" s="46"/>
      <c r="WAS20" s="46"/>
      <c r="WAT20" s="46"/>
      <c r="WAU20" s="46"/>
      <c r="WAV20" s="46"/>
      <c r="WAW20" s="46"/>
      <c r="WAX20" s="46"/>
      <c r="WAY20" s="46"/>
      <c r="WAZ20" s="46"/>
      <c r="WBA20" s="46"/>
      <c r="WBB20" s="46"/>
      <c r="WBC20" s="46"/>
      <c r="WBD20" s="46"/>
      <c r="WBE20" s="46"/>
      <c r="WBF20" s="46"/>
      <c r="WBG20" s="46"/>
      <c r="WBH20" s="46"/>
      <c r="WBI20" s="46"/>
      <c r="WBJ20" s="46"/>
      <c r="WBK20" s="46"/>
      <c r="WBL20" s="46"/>
      <c r="WBM20" s="46"/>
      <c r="WBN20" s="46"/>
      <c r="WBO20" s="46"/>
      <c r="WBP20" s="46"/>
      <c r="WBQ20" s="46"/>
      <c r="WBR20" s="46"/>
      <c r="WBS20" s="46"/>
      <c r="WBT20" s="46"/>
      <c r="WBU20" s="46"/>
      <c r="WBV20" s="46"/>
      <c r="WBW20" s="46"/>
      <c r="WBX20" s="46"/>
      <c r="WBY20" s="46"/>
      <c r="WBZ20" s="46"/>
      <c r="WCA20" s="46"/>
      <c r="WCB20" s="46"/>
      <c r="WCC20" s="46"/>
      <c r="WCD20" s="46"/>
      <c r="WCE20" s="46"/>
      <c r="WCF20" s="46"/>
      <c r="WCG20" s="46"/>
      <c r="WCH20" s="46"/>
      <c r="WCI20" s="46"/>
      <c r="WCJ20" s="46"/>
      <c r="WCK20" s="46"/>
      <c r="WCL20" s="46"/>
      <c r="WCM20" s="46"/>
      <c r="WCN20" s="46"/>
      <c r="WCO20" s="46"/>
      <c r="WCP20" s="46"/>
      <c r="WCQ20" s="46"/>
      <c r="WCR20" s="46"/>
      <c r="WCS20" s="46"/>
      <c r="WCT20" s="46"/>
      <c r="WCU20" s="46"/>
      <c r="WCV20" s="46"/>
      <c r="WCW20" s="46"/>
      <c r="WCX20" s="46"/>
      <c r="WCY20" s="46"/>
      <c r="WCZ20" s="46"/>
      <c r="WDA20" s="46"/>
      <c r="WDB20" s="46"/>
      <c r="WDC20" s="46"/>
      <c r="WDD20" s="46"/>
      <c r="WDE20" s="46"/>
      <c r="WDF20" s="46"/>
      <c r="WDG20" s="46"/>
      <c r="WDH20" s="46"/>
      <c r="WDI20" s="46"/>
      <c r="WDJ20" s="46"/>
      <c r="WDK20" s="46"/>
      <c r="WDL20" s="46"/>
      <c r="WDM20" s="46"/>
      <c r="WDN20" s="46"/>
      <c r="WDO20" s="46"/>
      <c r="WDP20" s="46"/>
      <c r="WDQ20" s="46"/>
      <c r="WDR20" s="46"/>
      <c r="WDS20" s="46"/>
      <c r="WDT20" s="46"/>
      <c r="WDU20" s="46"/>
      <c r="WDV20" s="46"/>
      <c r="WDW20" s="46"/>
      <c r="WDX20" s="46"/>
      <c r="WDY20" s="46"/>
      <c r="WDZ20" s="46"/>
      <c r="WEA20" s="46"/>
      <c r="WEB20" s="46"/>
      <c r="WEC20" s="46"/>
      <c r="WED20" s="46"/>
      <c r="WEE20" s="46"/>
      <c r="WEF20" s="46"/>
      <c r="WEG20" s="46"/>
      <c r="WEH20" s="46"/>
      <c r="WEI20" s="46"/>
      <c r="WEJ20" s="46"/>
      <c r="WEK20" s="46"/>
      <c r="WEL20" s="46"/>
      <c r="WEM20" s="46"/>
      <c r="WEN20" s="46"/>
      <c r="WEO20" s="46"/>
      <c r="WEP20" s="46"/>
      <c r="WEQ20" s="46"/>
      <c r="WER20" s="46"/>
      <c r="WES20" s="46"/>
      <c r="WET20" s="46"/>
      <c r="WEU20" s="46"/>
      <c r="WEV20" s="46"/>
      <c r="WEW20" s="46"/>
      <c r="WEX20" s="46"/>
      <c r="WEY20" s="46"/>
      <c r="WEZ20" s="46"/>
      <c r="WFA20" s="46"/>
      <c r="WFB20" s="46"/>
      <c r="WFC20" s="46"/>
      <c r="WFD20" s="46"/>
      <c r="WFE20" s="46"/>
      <c r="WFF20" s="46"/>
      <c r="WFG20" s="46"/>
      <c r="WFH20" s="46"/>
      <c r="WFI20" s="46"/>
      <c r="WFJ20" s="46"/>
      <c r="WFK20" s="46"/>
      <c r="WFL20" s="46"/>
      <c r="WFM20" s="46"/>
      <c r="WFN20" s="46"/>
      <c r="WFO20" s="46"/>
      <c r="WFP20" s="46"/>
      <c r="WFQ20" s="46"/>
      <c r="WFR20" s="46"/>
      <c r="WFS20" s="46"/>
      <c r="WFT20" s="46"/>
      <c r="WFU20" s="46"/>
      <c r="WFV20" s="46"/>
      <c r="WFW20" s="46"/>
      <c r="WFX20" s="46"/>
      <c r="WFY20" s="46"/>
      <c r="WFZ20" s="46"/>
      <c r="WGA20" s="46"/>
      <c r="WGB20" s="46"/>
      <c r="WGC20" s="46"/>
      <c r="WGD20" s="46"/>
      <c r="WGE20" s="46"/>
      <c r="WGF20" s="46"/>
      <c r="WGG20" s="46"/>
      <c r="WGH20" s="46"/>
      <c r="WGI20" s="46"/>
      <c r="WGJ20" s="46"/>
      <c r="WGK20" s="46"/>
      <c r="WGL20" s="46"/>
      <c r="WGM20" s="46"/>
      <c r="WGN20" s="46"/>
      <c r="WGO20" s="46"/>
      <c r="WGP20" s="46"/>
      <c r="WGQ20" s="46"/>
      <c r="WGR20" s="46"/>
      <c r="WGS20" s="46"/>
      <c r="WGT20" s="46"/>
      <c r="WGU20" s="46"/>
      <c r="WGV20" s="46"/>
      <c r="WGW20" s="46"/>
      <c r="WGX20" s="46"/>
      <c r="WGY20" s="46"/>
      <c r="WGZ20" s="46"/>
      <c r="WHA20" s="46"/>
      <c r="WHB20" s="46"/>
      <c r="WHC20" s="46"/>
      <c r="WHD20" s="46"/>
      <c r="WHE20" s="46"/>
      <c r="WHF20" s="46"/>
      <c r="WHG20" s="46"/>
      <c r="WHH20" s="46"/>
      <c r="WHI20" s="46"/>
      <c r="WHJ20" s="46"/>
      <c r="WHK20" s="46"/>
      <c r="WHL20" s="46"/>
      <c r="WHM20" s="46"/>
      <c r="WHN20" s="46"/>
      <c r="WHO20" s="46"/>
      <c r="WHP20" s="46"/>
      <c r="WHQ20" s="46"/>
      <c r="WHR20" s="46"/>
      <c r="WHS20" s="46"/>
      <c r="WHT20" s="46"/>
      <c r="WHU20" s="46"/>
      <c r="WHV20" s="46"/>
      <c r="WHW20" s="46"/>
      <c r="WHX20" s="46"/>
      <c r="WHY20" s="46"/>
      <c r="WHZ20" s="46"/>
      <c r="WIA20" s="46"/>
      <c r="WIB20" s="46"/>
      <c r="WIC20" s="46"/>
      <c r="WID20" s="46"/>
      <c r="WIE20" s="46"/>
      <c r="WIF20" s="46"/>
      <c r="WIG20" s="46"/>
      <c r="WIH20" s="46"/>
      <c r="WII20" s="46"/>
      <c r="WIJ20" s="46"/>
      <c r="WIK20" s="46"/>
      <c r="WIL20" s="46"/>
      <c r="WIM20" s="46"/>
      <c r="WIN20" s="46"/>
      <c r="WIO20" s="46"/>
      <c r="WIP20" s="46"/>
      <c r="WIQ20" s="46"/>
      <c r="WIR20" s="46"/>
      <c r="WIS20" s="46"/>
      <c r="WIT20" s="46"/>
      <c r="WIU20" s="46"/>
      <c r="WIV20" s="46"/>
      <c r="WIW20" s="46"/>
      <c r="WIX20" s="46"/>
      <c r="WIY20" s="46"/>
      <c r="WIZ20" s="46"/>
      <c r="WJA20" s="46"/>
      <c r="WJB20" s="46"/>
      <c r="WJC20" s="46"/>
      <c r="WJD20" s="46"/>
      <c r="WJE20" s="46"/>
      <c r="WJF20" s="46"/>
      <c r="WJG20" s="46"/>
      <c r="WJH20" s="46"/>
      <c r="WJI20" s="46"/>
      <c r="WJJ20" s="46"/>
      <c r="WJK20" s="46"/>
      <c r="WJL20" s="46"/>
      <c r="WJM20" s="46"/>
      <c r="WJN20" s="46"/>
      <c r="WJO20" s="46"/>
      <c r="WJP20" s="46"/>
      <c r="WJQ20" s="46"/>
      <c r="WJR20" s="46"/>
      <c r="WJS20" s="46"/>
      <c r="WJT20" s="46"/>
      <c r="WJU20" s="46"/>
      <c r="WJV20" s="46"/>
      <c r="WJW20" s="46"/>
      <c r="WJX20" s="46"/>
      <c r="WJY20" s="46"/>
      <c r="WJZ20" s="46"/>
      <c r="WKA20" s="46"/>
      <c r="WKB20" s="46"/>
      <c r="WKC20" s="46"/>
      <c r="WKD20" s="46"/>
      <c r="WKE20" s="46"/>
      <c r="WKF20" s="46"/>
      <c r="WKG20" s="46"/>
      <c r="WKH20" s="46"/>
      <c r="WKI20" s="46"/>
      <c r="WKJ20" s="46"/>
      <c r="WKK20" s="46"/>
      <c r="WKL20" s="46"/>
      <c r="WKM20" s="46"/>
      <c r="WKN20" s="46"/>
      <c r="WKO20" s="46"/>
      <c r="WKP20" s="46"/>
      <c r="WKQ20" s="46"/>
      <c r="WKR20" s="46"/>
      <c r="WKS20" s="46"/>
      <c r="WKT20" s="46"/>
      <c r="WKU20" s="46"/>
      <c r="WKV20" s="46"/>
      <c r="WKW20" s="46"/>
      <c r="WKX20" s="46"/>
      <c r="WKY20" s="46"/>
      <c r="WKZ20" s="46"/>
      <c r="WLA20" s="46"/>
      <c r="WLB20" s="46"/>
      <c r="WLC20" s="46"/>
      <c r="WLD20" s="46"/>
      <c r="WLE20" s="46"/>
      <c r="WLF20" s="46"/>
      <c r="WLG20" s="46"/>
      <c r="WLH20" s="46"/>
      <c r="WLI20" s="46"/>
      <c r="WLJ20" s="46"/>
      <c r="WLK20" s="46"/>
      <c r="WLL20" s="46"/>
      <c r="WLM20" s="46"/>
      <c r="WLN20" s="46"/>
      <c r="WLO20" s="46"/>
      <c r="WLP20" s="46"/>
      <c r="WLQ20" s="46"/>
      <c r="WLR20" s="46"/>
      <c r="WLS20" s="46"/>
      <c r="WLT20" s="46"/>
      <c r="WLU20" s="46"/>
      <c r="WLV20" s="46"/>
      <c r="WLW20" s="46"/>
      <c r="WLX20" s="46"/>
      <c r="WLY20" s="46"/>
      <c r="WLZ20" s="46"/>
      <c r="WMA20" s="46"/>
      <c r="WMB20" s="46"/>
      <c r="WMC20" s="46"/>
      <c r="WMD20" s="46"/>
      <c r="WME20" s="46"/>
      <c r="WMF20" s="46"/>
      <c r="WMG20" s="46"/>
      <c r="WMH20" s="46"/>
      <c r="WMI20" s="46"/>
      <c r="WMJ20" s="46"/>
      <c r="WMK20" s="46"/>
      <c r="WML20" s="46"/>
      <c r="WMM20" s="46"/>
      <c r="WMN20" s="46"/>
      <c r="WMO20" s="46"/>
      <c r="WMP20" s="46"/>
      <c r="WMQ20" s="46"/>
      <c r="WMR20" s="46"/>
      <c r="WMS20" s="46"/>
      <c r="WMT20" s="46"/>
      <c r="WMU20" s="46"/>
      <c r="WMV20" s="46"/>
      <c r="WMW20" s="46"/>
      <c r="WMX20" s="46"/>
      <c r="WMY20" s="46"/>
      <c r="WMZ20" s="46"/>
      <c r="WNA20" s="46"/>
      <c r="WNB20" s="46"/>
      <c r="WNC20" s="46"/>
      <c r="WND20" s="46"/>
      <c r="WNE20" s="46"/>
      <c r="WNF20" s="46"/>
      <c r="WNG20" s="46"/>
      <c r="WNH20" s="46"/>
      <c r="WNI20" s="46"/>
      <c r="WNJ20" s="46"/>
      <c r="WNK20" s="46"/>
      <c r="WNL20" s="46"/>
      <c r="WNM20" s="46"/>
      <c r="WNN20" s="46"/>
      <c r="WNO20" s="46"/>
      <c r="WNP20" s="46"/>
      <c r="WNQ20" s="46"/>
      <c r="WNR20" s="46"/>
      <c r="WNS20" s="46"/>
      <c r="WNT20" s="46"/>
      <c r="WNU20" s="46"/>
      <c r="WNV20" s="46"/>
      <c r="WNW20" s="46"/>
      <c r="WNX20" s="46"/>
      <c r="WNY20" s="46"/>
      <c r="WNZ20" s="46"/>
      <c r="WOA20" s="46"/>
      <c r="WOB20" s="46"/>
      <c r="WOC20" s="46"/>
      <c r="WOD20" s="46"/>
      <c r="WOE20" s="46"/>
      <c r="WOF20" s="46"/>
      <c r="WOG20" s="46"/>
      <c r="WOH20" s="46"/>
      <c r="WOI20" s="46"/>
      <c r="WOJ20" s="46"/>
      <c r="WOK20" s="46"/>
      <c r="WOL20" s="46"/>
      <c r="WOM20" s="46"/>
      <c r="WON20" s="46"/>
      <c r="WOO20" s="46"/>
      <c r="WOP20" s="46"/>
      <c r="WOQ20" s="46"/>
      <c r="WOR20" s="46"/>
      <c r="WOS20" s="46"/>
      <c r="WOT20" s="46"/>
      <c r="WOU20" s="46"/>
      <c r="WOV20" s="46"/>
      <c r="WOW20" s="46"/>
      <c r="WOX20" s="46"/>
      <c r="WOY20" s="46"/>
      <c r="WOZ20" s="46"/>
      <c r="WPA20" s="46"/>
      <c r="WPB20" s="46"/>
      <c r="WPC20" s="46"/>
      <c r="WPD20" s="46"/>
      <c r="WPE20" s="46"/>
      <c r="WPF20" s="46"/>
      <c r="WPG20" s="46"/>
      <c r="WPH20" s="46"/>
      <c r="WPI20" s="46"/>
      <c r="WPJ20" s="46"/>
      <c r="WPK20" s="46"/>
      <c r="WPL20" s="46"/>
      <c r="WPM20" s="46"/>
      <c r="WPN20" s="46"/>
      <c r="WPO20" s="46"/>
      <c r="WPP20" s="46"/>
      <c r="WPQ20" s="46"/>
      <c r="WPR20" s="46"/>
      <c r="WPS20" s="46"/>
      <c r="WPT20" s="46"/>
      <c r="WPU20" s="46"/>
      <c r="WPV20" s="46"/>
      <c r="WPW20" s="46"/>
      <c r="WPX20" s="46"/>
      <c r="WPY20" s="46"/>
      <c r="WPZ20" s="46"/>
      <c r="WQA20" s="46"/>
      <c r="WQB20" s="46"/>
      <c r="WQC20" s="46"/>
      <c r="WQD20" s="46"/>
      <c r="WQE20" s="46"/>
      <c r="WQF20" s="46"/>
      <c r="WQG20" s="46"/>
      <c r="WQH20" s="46"/>
      <c r="WQI20" s="46"/>
      <c r="WQJ20" s="46"/>
      <c r="WQK20" s="46"/>
      <c r="WQL20" s="46"/>
      <c r="WQM20" s="46"/>
      <c r="WQN20" s="46"/>
      <c r="WQO20" s="46"/>
      <c r="WQP20" s="46"/>
      <c r="WQQ20" s="46"/>
      <c r="WQR20" s="46"/>
      <c r="WQS20" s="46"/>
      <c r="WQT20" s="46"/>
      <c r="WQU20" s="46"/>
      <c r="WQV20" s="46"/>
      <c r="WQW20" s="46"/>
      <c r="WQX20" s="46"/>
      <c r="WQY20" s="46"/>
      <c r="WQZ20" s="46"/>
      <c r="WRA20" s="46"/>
      <c r="WRB20" s="46"/>
      <c r="WRC20" s="46"/>
      <c r="WRD20" s="46"/>
      <c r="WRE20" s="46"/>
      <c r="WRF20" s="46"/>
      <c r="WRG20" s="46"/>
      <c r="WRH20" s="46"/>
      <c r="WRI20" s="46"/>
      <c r="WRJ20" s="46"/>
      <c r="WRK20" s="46"/>
      <c r="WRL20" s="46"/>
      <c r="WRM20" s="46"/>
      <c r="WRN20" s="46"/>
      <c r="WRO20" s="46"/>
      <c r="WRP20" s="46"/>
      <c r="WRQ20" s="46"/>
      <c r="WRR20" s="46"/>
      <c r="WRS20" s="46"/>
      <c r="WRT20" s="46"/>
      <c r="WRU20" s="46"/>
      <c r="WRV20" s="46"/>
      <c r="WRW20" s="46"/>
      <c r="WRX20" s="46"/>
      <c r="WRY20" s="46"/>
      <c r="WRZ20" s="46"/>
      <c r="WSA20" s="46"/>
      <c r="WSB20" s="46"/>
      <c r="WSC20" s="46"/>
      <c r="WSD20" s="46"/>
      <c r="WSE20" s="46"/>
      <c r="WSF20" s="46"/>
      <c r="WSG20" s="46"/>
      <c r="WSH20" s="46"/>
      <c r="WSI20" s="46"/>
      <c r="WSJ20" s="46"/>
      <c r="WSK20" s="46"/>
      <c r="WSL20" s="46"/>
      <c r="WSM20" s="46"/>
      <c r="WSN20" s="46"/>
      <c r="WSO20" s="46"/>
      <c r="WSP20" s="46"/>
      <c r="WSQ20" s="46"/>
      <c r="WSR20" s="46"/>
      <c r="WSS20" s="46"/>
      <c r="WST20" s="46"/>
      <c r="WSU20" s="46"/>
      <c r="WSV20" s="46"/>
      <c r="WSW20" s="46"/>
      <c r="WSX20" s="46"/>
      <c r="WSY20" s="46"/>
      <c r="WSZ20" s="46"/>
      <c r="WTA20" s="46"/>
      <c r="WTB20" s="46"/>
      <c r="WTC20" s="46"/>
      <c r="WTD20" s="46"/>
      <c r="WTE20" s="46"/>
      <c r="WTF20" s="46"/>
      <c r="WTG20" s="46"/>
      <c r="WTH20" s="46"/>
      <c r="WTI20" s="46"/>
      <c r="WTJ20" s="46"/>
      <c r="WTK20" s="46"/>
      <c r="WTL20" s="46"/>
      <c r="WTM20" s="46"/>
      <c r="WTN20" s="46"/>
      <c r="WTO20" s="46"/>
      <c r="WTP20" s="46"/>
      <c r="WTQ20" s="46"/>
      <c r="WTR20" s="46"/>
      <c r="WTS20" s="46"/>
      <c r="WTT20" s="46"/>
      <c r="WTU20" s="46"/>
      <c r="WTV20" s="46"/>
      <c r="WTW20" s="46"/>
      <c r="WTX20" s="46"/>
      <c r="WTY20" s="46"/>
      <c r="WTZ20" s="46"/>
      <c r="WUA20" s="46"/>
      <c r="WUB20" s="46"/>
      <c r="WUC20" s="46"/>
      <c r="WUD20" s="46"/>
      <c r="WUE20" s="46"/>
      <c r="WUF20" s="46"/>
      <c r="WUG20" s="46"/>
      <c r="WUH20" s="46"/>
      <c r="WUI20" s="46"/>
      <c r="WUJ20" s="46"/>
      <c r="WUK20" s="46"/>
      <c r="WUL20" s="46"/>
      <c r="WUM20" s="46"/>
      <c r="WUN20" s="46"/>
      <c r="WUO20" s="46"/>
      <c r="WUP20" s="46"/>
      <c r="WUQ20" s="46"/>
      <c r="WUR20" s="46"/>
      <c r="WUS20" s="46"/>
      <c r="WUT20" s="46"/>
      <c r="WUU20" s="46"/>
      <c r="WUV20" s="46"/>
      <c r="WUW20" s="46"/>
      <c r="WUX20" s="46"/>
      <c r="WUY20" s="46"/>
    </row>
    <row r="21" spans="1:16119" s="45" customFormat="1" ht="15.75" thickBot="1">
      <c r="A21"/>
      <c r="B21" s="1554" t="s">
        <v>90</v>
      </c>
      <c r="C21" s="1554"/>
      <c r="D21" s="1555">
        <f>E18+G18+I18+K18</f>
        <v>888860.75628791959</v>
      </c>
      <c r="E21" s="1555"/>
      <c r="F21"/>
      <c r="G21"/>
      <c r="H21"/>
      <c r="I21"/>
      <c r="J21"/>
      <c r="K21"/>
      <c r="L21"/>
      <c r="M21"/>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c r="JJ21" s="46"/>
      <c r="JK21" s="46"/>
      <c r="JL21" s="46"/>
      <c r="JM21" s="46"/>
      <c r="JN21" s="46"/>
      <c r="JO21" s="46"/>
      <c r="JP21" s="46"/>
      <c r="JQ21" s="46"/>
      <c r="JR21" s="46"/>
      <c r="JS21" s="46"/>
      <c r="JT21" s="46"/>
      <c r="JU21" s="46"/>
      <c r="JV21" s="46"/>
      <c r="JW21" s="46"/>
      <c r="JX21" s="46"/>
      <c r="JY21" s="46"/>
      <c r="JZ21" s="46"/>
      <c r="KA21" s="46"/>
      <c r="KB21" s="46"/>
      <c r="KC21" s="46"/>
      <c r="KD21" s="46"/>
      <c r="KE21" s="46"/>
      <c r="KF21" s="46"/>
      <c r="KG21" s="46"/>
      <c r="KH21" s="46"/>
      <c r="KI21" s="46"/>
      <c r="KJ21" s="46"/>
      <c r="KK21" s="46"/>
      <c r="KL21" s="46"/>
      <c r="KM21" s="46"/>
      <c r="KN21" s="46"/>
      <c r="KO21" s="46"/>
      <c r="KP21" s="46"/>
      <c r="KQ21" s="46"/>
      <c r="KR21" s="46"/>
      <c r="KS21" s="46"/>
      <c r="KT21" s="46"/>
      <c r="KU21" s="46"/>
      <c r="KV21" s="46"/>
      <c r="KW21" s="46"/>
      <c r="KX21" s="46"/>
      <c r="KY21" s="46"/>
      <c r="KZ21" s="46"/>
      <c r="LA21" s="46"/>
      <c r="LB21" s="46"/>
      <c r="LC21" s="46"/>
      <c r="LD21" s="46"/>
      <c r="LE21" s="46"/>
      <c r="LF21" s="46"/>
      <c r="LG21" s="46"/>
      <c r="LH21" s="46"/>
      <c r="LI21" s="46"/>
      <c r="LJ21" s="46"/>
      <c r="LK21" s="46"/>
      <c r="LL21" s="46"/>
      <c r="LM21" s="46"/>
      <c r="LN21" s="46"/>
      <c r="LO21" s="46"/>
      <c r="LP21" s="46"/>
      <c r="LQ21" s="46"/>
      <c r="LR21" s="46"/>
      <c r="LS21" s="46"/>
      <c r="LT21" s="46"/>
      <c r="LU21" s="46"/>
      <c r="LV21" s="46"/>
      <c r="LW21" s="46"/>
      <c r="LX21" s="46"/>
      <c r="LY21" s="46"/>
      <c r="LZ21" s="46"/>
      <c r="MA21" s="46"/>
      <c r="MB21" s="46"/>
      <c r="MC21" s="46"/>
      <c r="MD21" s="46"/>
      <c r="ME21" s="46"/>
      <c r="MF21" s="46"/>
      <c r="MG21" s="46"/>
      <c r="MH21" s="46"/>
      <c r="MI21" s="46"/>
      <c r="MJ21" s="46"/>
      <c r="MK21" s="46"/>
      <c r="ML21" s="46"/>
      <c r="MM21" s="46"/>
      <c r="MN21" s="46"/>
      <c r="MO21" s="46"/>
      <c r="MP21" s="46"/>
      <c r="MQ21" s="46"/>
      <c r="MR21" s="46"/>
      <c r="MS21" s="46"/>
      <c r="MT21" s="46"/>
      <c r="MU21" s="46"/>
      <c r="MV21" s="46"/>
      <c r="MW21" s="46"/>
      <c r="MX21" s="46"/>
      <c r="MY21" s="46"/>
      <c r="MZ21" s="46"/>
      <c r="NA21" s="46"/>
      <c r="NB21" s="46"/>
      <c r="NC21" s="46"/>
      <c r="ND21" s="46"/>
      <c r="NE21" s="46"/>
      <c r="NF21" s="46"/>
      <c r="NG21" s="46"/>
      <c r="NH21" s="46"/>
      <c r="NI21" s="46"/>
      <c r="NJ21" s="46"/>
      <c r="NK21" s="46"/>
      <c r="NL21" s="46"/>
      <c r="NM21" s="46"/>
      <c r="NN21" s="46"/>
      <c r="NO21" s="46"/>
      <c r="NP21" s="46"/>
      <c r="NQ21" s="46"/>
      <c r="NR21" s="46"/>
      <c r="NS21" s="46"/>
      <c r="NT21" s="46"/>
      <c r="NU21" s="46"/>
      <c r="NV21" s="46"/>
      <c r="NW21" s="46"/>
      <c r="NX21" s="46"/>
      <c r="NY21" s="46"/>
      <c r="NZ21" s="46"/>
      <c r="OA21" s="46"/>
      <c r="OB21" s="46"/>
      <c r="OC21" s="46"/>
      <c r="OD21" s="46"/>
      <c r="OE21" s="46"/>
      <c r="OF21" s="46"/>
      <c r="OG21" s="46"/>
      <c r="OH21" s="46"/>
      <c r="OI21" s="46"/>
      <c r="OJ21" s="46"/>
      <c r="OK21" s="46"/>
      <c r="OL21" s="46"/>
      <c r="OM21" s="46"/>
      <c r="ON21" s="46"/>
      <c r="OO21" s="46"/>
      <c r="OP21" s="46"/>
      <c r="OQ21" s="46"/>
      <c r="OR21" s="46"/>
      <c r="OS21" s="46"/>
      <c r="OT21" s="46"/>
      <c r="OU21" s="46"/>
      <c r="OV21" s="46"/>
      <c r="OW21" s="46"/>
      <c r="OX21" s="46"/>
      <c r="OY21" s="46"/>
      <c r="OZ21" s="46"/>
      <c r="PA21" s="46"/>
      <c r="PB21" s="46"/>
      <c r="PC21" s="46"/>
      <c r="PD21" s="46"/>
      <c r="PE21" s="46"/>
      <c r="PF21" s="46"/>
      <c r="PG21" s="46"/>
      <c r="PH21" s="46"/>
      <c r="PI21" s="46"/>
      <c r="PJ21" s="46"/>
      <c r="PK21" s="46"/>
      <c r="PL21" s="46"/>
      <c r="PM21" s="46"/>
      <c r="PN21" s="46"/>
      <c r="PO21" s="46"/>
      <c r="PP21" s="46"/>
      <c r="PQ21" s="46"/>
      <c r="PR21" s="46"/>
      <c r="PS21" s="46"/>
      <c r="PT21" s="46"/>
      <c r="PU21" s="46"/>
      <c r="PV21" s="46"/>
      <c r="PW21" s="46"/>
      <c r="PX21" s="46"/>
      <c r="PY21" s="46"/>
      <c r="PZ21" s="46"/>
      <c r="QA21" s="46"/>
      <c r="QB21" s="46"/>
      <c r="QC21" s="46"/>
      <c r="QD21" s="46"/>
      <c r="QE21" s="46"/>
      <c r="QF21" s="46"/>
      <c r="QG21" s="46"/>
      <c r="QH21" s="46"/>
      <c r="QI21" s="46"/>
      <c r="QJ21" s="46"/>
      <c r="QK21" s="46"/>
      <c r="QL21" s="46"/>
      <c r="QM21" s="46"/>
      <c r="QN21" s="46"/>
      <c r="QO21" s="46"/>
      <c r="QP21" s="46"/>
      <c r="QQ21" s="46"/>
      <c r="QR21" s="46"/>
      <c r="QS21" s="46"/>
      <c r="QT21" s="46"/>
      <c r="QU21" s="46"/>
      <c r="QV21" s="46"/>
      <c r="QW21" s="46"/>
      <c r="QX21" s="46"/>
      <c r="QY21" s="46"/>
      <c r="QZ21" s="46"/>
      <c r="RA21" s="46"/>
      <c r="RB21" s="46"/>
      <c r="RC21" s="46"/>
      <c r="RD21" s="46"/>
      <c r="RE21" s="46"/>
      <c r="RF21" s="46"/>
      <c r="RG21" s="46"/>
      <c r="RH21" s="46"/>
      <c r="RI21" s="46"/>
      <c r="RJ21" s="46"/>
      <c r="RK21" s="46"/>
      <c r="RL21" s="46"/>
      <c r="RM21" s="46"/>
      <c r="RN21" s="46"/>
      <c r="RO21" s="46"/>
      <c r="RP21" s="46"/>
      <c r="RQ21" s="46"/>
      <c r="RR21" s="46"/>
      <c r="RS21" s="46"/>
      <c r="RT21" s="46"/>
      <c r="RU21" s="46"/>
      <c r="RV21" s="46"/>
      <c r="RW21" s="46"/>
      <c r="RX21" s="46"/>
      <c r="RY21" s="46"/>
      <c r="RZ21" s="46"/>
      <c r="SA21" s="46"/>
      <c r="SB21" s="46"/>
      <c r="SC21" s="46"/>
      <c r="SD21" s="46"/>
      <c r="SE21" s="46"/>
      <c r="SF21" s="46"/>
      <c r="SG21" s="46"/>
      <c r="SH21" s="46"/>
      <c r="SI21" s="46"/>
      <c r="SJ21" s="46"/>
      <c r="SK21" s="46"/>
      <c r="SL21" s="46"/>
      <c r="SM21" s="46"/>
      <c r="SN21" s="46"/>
      <c r="SO21" s="46"/>
      <c r="SP21" s="46"/>
      <c r="SQ21" s="46"/>
      <c r="SR21" s="46"/>
      <c r="SS21" s="46"/>
      <c r="ST21" s="46"/>
      <c r="SU21" s="46"/>
      <c r="SV21" s="46"/>
      <c r="SW21" s="46"/>
      <c r="SX21" s="46"/>
      <c r="SY21" s="46"/>
      <c r="SZ21" s="46"/>
      <c r="TA21" s="46"/>
      <c r="TB21" s="46"/>
      <c r="TC21" s="46"/>
      <c r="TD21" s="46"/>
      <c r="TE21" s="46"/>
      <c r="TF21" s="46"/>
      <c r="TG21" s="46"/>
      <c r="TH21" s="46"/>
      <c r="TI21" s="46"/>
      <c r="TJ21" s="46"/>
      <c r="TK21" s="46"/>
      <c r="TL21" s="46"/>
      <c r="TM21" s="46"/>
      <c r="TN21" s="46"/>
      <c r="TO21" s="46"/>
      <c r="TP21" s="46"/>
      <c r="TQ21" s="46"/>
      <c r="TR21" s="46"/>
      <c r="TS21" s="46"/>
      <c r="TT21" s="46"/>
      <c r="TU21" s="46"/>
      <c r="TV21" s="46"/>
      <c r="TW21" s="46"/>
      <c r="TX21" s="46"/>
      <c r="TY21" s="46"/>
      <c r="TZ21" s="46"/>
      <c r="UA21" s="46"/>
      <c r="UB21" s="46"/>
      <c r="UC21" s="46"/>
      <c r="UD21" s="46"/>
      <c r="UE21" s="46"/>
      <c r="UF21" s="46"/>
      <c r="UG21" s="46"/>
      <c r="UH21" s="46"/>
      <c r="UI21" s="46"/>
      <c r="UJ21" s="46"/>
      <c r="UK21" s="46"/>
      <c r="UL21" s="46"/>
      <c r="UM21" s="46"/>
      <c r="UN21" s="46"/>
      <c r="UO21" s="46"/>
      <c r="UP21" s="46"/>
      <c r="UQ21" s="46"/>
      <c r="UR21" s="46"/>
      <c r="US21" s="46"/>
      <c r="UT21" s="46"/>
      <c r="UU21" s="46"/>
      <c r="UV21" s="46"/>
      <c r="UW21" s="46"/>
      <c r="UX21" s="46"/>
      <c r="UY21" s="46"/>
      <c r="UZ21" s="46"/>
      <c r="VA21" s="46"/>
      <c r="VB21" s="46"/>
      <c r="VC21" s="46"/>
      <c r="VD21" s="46"/>
      <c r="VE21" s="46"/>
      <c r="VF21" s="46"/>
      <c r="VG21" s="46"/>
      <c r="VH21" s="46"/>
      <c r="VI21" s="46"/>
      <c r="VJ21" s="46"/>
      <c r="VK21" s="46"/>
      <c r="VL21" s="46"/>
      <c r="VM21" s="46"/>
      <c r="VN21" s="46"/>
      <c r="VO21" s="46"/>
      <c r="VP21" s="46"/>
      <c r="VQ21" s="46"/>
      <c r="VR21" s="46"/>
      <c r="VS21" s="46"/>
      <c r="VT21" s="46"/>
      <c r="VU21" s="46"/>
      <c r="VV21" s="46"/>
      <c r="VW21" s="46"/>
      <c r="VX21" s="46"/>
      <c r="VY21" s="46"/>
      <c r="VZ21" s="46"/>
      <c r="WA21" s="46"/>
      <c r="WB21" s="46"/>
      <c r="WC21" s="46"/>
      <c r="WD21" s="46"/>
      <c r="WE21" s="46"/>
      <c r="WF21" s="46"/>
      <c r="WG21" s="46"/>
      <c r="WH21" s="46"/>
      <c r="WI21" s="46"/>
      <c r="WJ21" s="46"/>
      <c r="WK21" s="46"/>
      <c r="WL21" s="46"/>
      <c r="WM21" s="46"/>
      <c r="WN21" s="46"/>
      <c r="WO21" s="46"/>
      <c r="WP21" s="46"/>
      <c r="WQ21" s="46"/>
      <c r="WR21" s="46"/>
      <c r="WS21" s="46"/>
      <c r="WT21" s="46"/>
      <c r="WU21" s="46"/>
      <c r="WV21" s="46"/>
      <c r="WW21" s="46"/>
      <c r="WX21" s="46"/>
      <c r="WY21" s="46"/>
      <c r="WZ21" s="46"/>
      <c r="XA21" s="46"/>
      <c r="XB21" s="46"/>
      <c r="XC21" s="46"/>
      <c r="XD21" s="46"/>
      <c r="XE21" s="46"/>
      <c r="XF21" s="46"/>
      <c r="XG21" s="46"/>
      <c r="XH21" s="46"/>
      <c r="XI21" s="46"/>
      <c r="XJ21" s="46"/>
      <c r="XK21" s="46"/>
      <c r="XL21" s="46"/>
      <c r="XM21" s="46"/>
      <c r="XN21" s="46"/>
      <c r="XO21" s="46"/>
      <c r="XP21" s="46"/>
      <c r="XQ21" s="46"/>
      <c r="XR21" s="46"/>
      <c r="XS21" s="46"/>
      <c r="XT21" s="46"/>
      <c r="XU21" s="46"/>
      <c r="XV21" s="46"/>
      <c r="XW21" s="46"/>
      <c r="XX21" s="46"/>
      <c r="XY21" s="46"/>
      <c r="XZ21" s="46"/>
      <c r="YA21" s="46"/>
      <c r="YB21" s="46"/>
      <c r="YC21" s="46"/>
      <c r="YD21" s="46"/>
      <c r="YE21" s="46"/>
      <c r="YF21" s="46"/>
      <c r="YG21" s="46"/>
      <c r="YH21" s="46"/>
      <c r="YI21" s="46"/>
      <c r="YJ21" s="46"/>
      <c r="YK21" s="46"/>
      <c r="YL21" s="46"/>
      <c r="YM21" s="46"/>
      <c r="YN21" s="46"/>
      <c r="YO21" s="46"/>
      <c r="YP21" s="46"/>
      <c r="YQ21" s="46"/>
      <c r="YR21" s="46"/>
      <c r="YS21" s="46"/>
      <c r="YT21" s="46"/>
      <c r="YU21" s="46"/>
      <c r="YV21" s="46"/>
      <c r="YW21" s="46"/>
      <c r="YX21" s="46"/>
      <c r="YY21" s="46"/>
      <c r="YZ21" s="46"/>
      <c r="ZA21" s="46"/>
      <c r="ZB21" s="46"/>
      <c r="ZC21" s="46"/>
      <c r="ZD21" s="46"/>
      <c r="ZE21" s="46"/>
      <c r="ZF21" s="46"/>
      <c r="ZG21" s="46"/>
      <c r="ZH21" s="46"/>
      <c r="ZI21" s="46"/>
      <c r="ZJ21" s="46"/>
      <c r="ZK21" s="46"/>
      <c r="ZL21" s="46"/>
      <c r="ZM21" s="46"/>
      <c r="ZN21" s="46"/>
      <c r="ZO21" s="46"/>
      <c r="ZP21" s="46"/>
      <c r="ZQ21" s="46"/>
      <c r="ZR21" s="46"/>
      <c r="ZS21" s="46"/>
      <c r="ZT21" s="46"/>
      <c r="ZU21" s="46"/>
      <c r="ZV21" s="46"/>
      <c r="ZW21" s="46"/>
      <c r="ZX21" s="46"/>
      <c r="ZY21" s="46"/>
      <c r="ZZ21" s="46"/>
      <c r="AAA21" s="46"/>
      <c r="AAB21" s="46"/>
      <c r="AAC21" s="46"/>
      <c r="AAD21" s="46"/>
      <c r="AAE21" s="46"/>
      <c r="AAF21" s="46"/>
      <c r="AAG21" s="46"/>
      <c r="AAH21" s="46"/>
      <c r="AAI21" s="46"/>
      <c r="AAJ21" s="46"/>
      <c r="AAK21" s="46"/>
      <c r="AAL21" s="46"/>
      <c r="AAM21" s="46"/>
      <c r="AAN21" s="46"/>
      <c r="AAO21" s="46"/>
      <c r="AAP21" s="46"/>
      <c r="AAQ21" s="46"/>
      <c r="AAR21" s="46"/>
      <c r="AAS21" s="46"/>
      <c r="AAT21" s="46"/>
      <c r="AAU21" s="46"/>
      <c r="AAV21" s="46"/>
      <c r="AAW21" s="46"/>
      <c r="AAX21" s="46"/>
      <c r="AAY21" s="46"/>
      <c r="AAZ21" s="46"/>
      <c r="ABA21" s="46"/>
      <c r="ABB21" s="46"/>
      <c r="ABC21" s="46"/>
      <c r="ABD21" s="46"/>
      <c r="ABE21" s="46"/>
      <c r="ABF21" s="46"/>
      <c r="ABG21" s="46"/>
      <c r="ABH21" s="46"/>
      <c r="ABI21" s="46"/>
      <c r="ABJ21" s="46"/>
      <c r="ABK21" s="46"/>
      <c r="ABL21" s="46"/>
      <c r="ABM21" s="46"/>
      <c r="ABN21" s="46"/>
      <c r="ABO21" s="46"/>
      <c r="ABP21" s="46"/>
      <c r="ABQ21" s="46"/>
      <c r="ABR21" s="46"/>
      <c r="ABS21" s="46"/>
      <c r="ABT21" s="46"/>
      <c r="ABU21" s="46"/>
      <c r="ABV21" s="46"/>
      <c r="ABW21" s="46"/>
      <c r="ABX21" s="46"/>
      <c r="ABY21" s="46"/>
      <c r="ABZ21" s="46"/>
      <c r="ACA21" s="46"/>
      <c r="ACB21" s="46"/>
      <c r="ACC21" s="46"/>
      <c r="ACD21" s="46"/>
      <c r="ACE21" s="46"/>
      <c r="ACF21" s="46"/>
      <c r="ACG21" s="46"/>
      <c r="ACH21" s="46"/>
      <c r="ACI21" s="46"/>
      <c r="ACJ21" s="46"/>
      <c r="ACK21" s="46"/>
      <c r="ACL21" s="46"/>
      <c r="ACM21" s="46"/>
      <c r="ACN21" s="46"/>
      <c r="ACO21" s="46"/>
      <c r="ACP21" s="46"/>
      <c r="ACQ21" s="46"/>
      <c r="ACR21" s="46"/>
      <c r="ACS21" s="46"/>
      <c r="ACT21" s="46"/>
      <c r="ACU21" s="46"/>
      <c r="ACV21" s="46"/>
      <c r="ACW21" s="46"/>
      <c r="ACX21" s="46"/>
      <c r="ACY21" s="46"/>
      <c r="ACZ21" s="46"/>
      <c r="ADA21" s="46"/>
      <c r="ADB21" s="46"/>
      <c r="ADC21" s="46"/>
      <c r="ADD21" s="46"/>
      <c r="ADE21" s="46"/>
      <c r="ADF21" s="46"/>
      <c r="ADG21" s="46"/>
      <c r="ADH21" s="46"/>
      <c r="ADI21" s="46"/>
      <c r="ADJ21" s="46"/>
      <c r="ADK21" s="46"/>
      <c r="ADL21" s="46"/>
      <c r="ADM21" s="46"/>
      <c r="ADN21" s="46"/>
      <c r="ADO21" s="46"/>
      <c r="ADP21" s="46"/>
      <c r="ADQ21" s="46"/>
      <c r="ADR21" s="46"/>
      <c r="ADS21" s="46"/>
      <c r="ADT21" s="46"/>
      <c r="ADU21" s="46"/>
      <c r="ADV21" s="46"/>
      <c r="ADW21" s="46"/>
      <c r="ADX21" s="46"/>
      <c r="ADY21" s="46"/>
      <c r="ADZ21" s="46"/>
      <c r="AEA21" s="46"/>
      <c r="AEB21" s="46"/>
      <c r="AEC21" s="46"/>
      <c r="AED21" s="46"/>
      <c r="AEE21" s="46"/>
      <c r="AEF21" s="46"/>
      <c r="AEG21" s="46"/>
      <c r="AEH21" s="46"/>
      <c r="AEI21" s="46"/>
      <c r="AEJ21" s="46"/>
      <c r="AEK21" s="46"/>
      <c r="AEL21" s="46"/>
      <c r="AEM21" s="46"/>
      <c r="AEN21" s="46"/>
      <c r="AEO21" s="46"/>
      <c r="AEP21" s="46"/>
      <c r="AEQ21" s="46"/>
      <c r="AER21" s="46"/>
      <c r="AES21" s="46"/>
      <c r="AET21" s="46"/>
      <c r="AEU21" s="46"/>
      <c r="AEV21" s="46"/>
      <c r="AEW21" s="46"/>
      <c r="AEX21" s="46"/>
      <c r="AEY21" s="46"/>
      <c r="AEZ21" s="46"/>
      <c r="AFA21" s="46"/>
      <c r="AFB21" s="46"/>
      <c r="AFC21" s="46"/>
      <c r="AFD21" s="46"/>
      <c r="AFE21" s="46"/>
      <c r="AFF21" s="46"/>
      <c r="AFG21" s="46"/>
      <c r="AFH21" s="46"/>
      <c r="AFI21" s="46"/>
      <c r="AFJ21" s="46"/>
      <c r="AFK21" s="46"/>
      <c r="AFL21" s="46"/>
      <c r="AFM21" s="46"/>
      <c r="AFN21" s="46"/>
      <c r="AFO21" s="46"/>
      <c r="AFP21" s="46"/>
      <c r="AFQ21" s="46"/>
      <c r="AFR21" s="46"/>
      <c r="AFS21" s="46"/>
      <c r="AFT21" s="46"/>
      <c r="AFU21" s="46"/>
      <c r="AFV21" s="46"/>
      <c r="AFW21" s="46"/>
      <c r="AFX21" s="46"/>
      <c r="AFY21" s="46"/>
      <c r="AFZ21" s="46"/>
      <c r="AGA21" s="46"/>
      <c r="AGB21" s="46"/>
      <c r="AGC21" s="46"/>
      <c r="AGD21" s="46"/>
      <c r="AGE21" s="46"/>
      <c r="AGF21" s="46"/>
      <c r="AGG21" s="46"/>
      <c r="AGH21" s="46"/>
      <c r="AGI21" s="46"/>
      <c r="AGJ21" s="46"/>
      <c r="AGK21" s="46"/>
      <c r="AGL21" s="46"/>
      <c r="AGM21" s="46"/>
      <c r="AGN21" s="46"/>
      <c r="AGO21" s="46"/>
      <c r="AGP21" s="46"/>
      <c r="AGQ21" s="46"/>
      <c r="AGR21" s="46"/>
      <c r="AGS21" s="46"/>
      <c r="AGT21" s="46"/>
      <c r="AGU21" s="46"/>
      <c r="AGV21" s="46"/>
      <c r="AGW21" s="46"/>
      <c r="AGX21" s="46"/>
      <c r="AGY21" s="46"/>
      <c r="AGZ21" s="46"/>
      <c r="AHA21" s="46"/>
      <c r="AHB21" s="46"/>
      <c r="AHC21" s="46"/>
      <c r="AHD21" s="46"/>
      <c r="AHE21" s="46"/>
      <c r="AHF21" s="46"/>
      <c r="AHG21" s="46"/>
      <c r="AHH21" s="46"/>
      <c r="AHI21" s="46"/>
      <c r="AHJ21" s="46"/>
      <c r="AHK21" s="46"/>
      <c r="AHL21" s="46"/>
      <c r="AHM21" s="46"/>
      <c r="AHN21" s="46"/>
      <c r="AHO21" s="46"/>
      <c r="AHP21" s="46"/>
      <c r="AHQ21" s="46"/>
      <c r="AHR21" s="46"/>
      <c r="AHS21" s="46"/>
      <c r="AHT21" s="46"/>
      <c r="AHU21" s="46"/>
      <c r="AHV21" s="46"/>
      <c r="AHW21" s="46"/>
      <c r="AHX21" s="46"/>
      <c r="AHY21" s="46"/>
      <c r="AHZ21" s="46"/>
      <c r="AIA21" s="46"/>
      <c r="AIB21" s="46"/>
      <c r="AIC21" s="46"/>
      <c r="AID21" s="46"/>
      <c r="AIE21" s="46"/>
      <c r="AIF21" s="46"/>
      <c r="AIG21" s="46"/>
      <c r="AIH21" s="46"/>
      <c r="AII21" s="46"/>
      <c r="AIJ21" s="46"/>
      <c r="AIK21" s="46"/>
      <c r="AIL21" s="46"/>
      <c r="AIM21" s="46"/>
      <c r="AIN21" s="46"/>
      <c r="AIO21" s="46"/>
      <c r="AIP21" s="46"/>
      <c r="AIQ21" s="46"/>
      <c r="AIR21" s="46"/>
      <c r="AIS21" s="46"/>
      <c r="AIT21" s="46"/>
      <c r="AIU21" s="46"/>
      <c r="AIV21" s="46"/>
      <c r="AIW21" s="46"/>
      <c r="AIX21" s="46"/>
      <c r="AIY21" s="46"/>
      <c r="AIZ21" s="46"/>
      <c r="AJA21" s="46"/>
      <c r="AJB21" s="46"/>
      <c r="AJC21" s="46"/>
      <c r="AJD21" s="46"/>
      <c r="AJE21" s="46"/>
      <c r="AJF21" s="46"/>
      <c r="AJG21" s="46"/>
      <c r="AJH21" s="46"/>
      <c r="AJI21" s="46"/>
      <c r="AJJ21" s="46"/>
      <c r="AJK21" s="46"/>
      <c r="AJL21" s="46"/>
      <c r="AJM21" s="46"/>
      <c r="AJN21" s="46"/>
      <c r="AJO21" s="46"/>
      <c r="AJP21" s="46"/>
      <c r="AJQ21" s="46"/>
      <c r="AJR21" s="46"/>
      <c r="AJS21" s="46"/>
      <c r="AJT21" s="46"/>
      <c r="AJU21" s="46"/>
      <c r="AJV21" s="46"/>
      <c r="AJW21" s="46"/>
      <c r="AJX21" s="46"/>
      <c r="AJY21" s="46"/>
      <c r="AJZ21" s="46"/>
      <c r="AKA21" s="46"/>
      <c r="AKB21" s="46"/>
      <c r="AKC21" s="46"/>
      <c r="AKD21" s="46"/>
      <c r="AKE21" s="46"/>
      <c r="AKF21" s="46"/>
      <c r="AKG21" s="46"/>
      <c r="AKH21" s="46"/>
      <c r="AKI21" s="46"/>
      <c r="AKJ21" s="46"/>
      <c r="AKK21" s="46"/>
      <c r="AKL21" s="46"/>
      <c r="AKM21" s="46"/>
      <c r="AKN21" s="46"/>
      <c r="AKO21" s="46"/>
      <c r="AKP21" s="46"/>
      <c r="AKQ21" s="46"/>
      <c r="AKR21" s="46"/>
      <c r="AKS21" s="46"/>
      <c r="AKT21" s="46"/>
      <c r="AKU21" s="46"/>
      <c r="AKV21" s="46"/>
      <c r="AKW21" s="46"/>
      <c r="AKX21" s="46"/>
      <c r="AKY21" s="46"/>
      <c r="AKZ21" s="46"/>
      <c r="ALA21" s="46"/>
      <c r="ALB21" s="46"/>
      <c r="ALC21" s="46"/>
      <c r="ALD21" s="46"/>
      <c r="ALE21" s="46"/>
      <c r="ALF21" s="46"/>
      <c r="ALG21" s="46"/>
      <c r="ALH21" s="46"/>
      <c r="ALI21" s="46"/>
      <c r="ALJ21" s="46"/>
      <c r="ALK21" s="46"/>
      <c r="ALL21" s="46"/>
      <c r="ALM21" s="46"/>
      <c r="ALN21" s="46"/>
      <c r="ALO21" s="46"/>
      <c r="ALP21" s="46"/>
      <c r="ALQ21" s="46"/>
      <c r="ALR21" s="46"/>
      <c r="ALS21" s="46"/>
      <c r="ALT21" s="46"/>
      <c r="ALU21" s="46"/>
      <c r="ALV21" s="46"/>
      <c r="ALW21" s="46"/>
      <c r="ALX21" s="46"/>
      <c r="ALY21" s="46"/>
      <c r="ALZ21" s="46"/>
      <c r="AMA21" s="46"/>
      <c r="AMB21" s="46"/>
      <c r="AMC21" s="46"/>
      <c r="AMD21" s="46"/>
      <c r="AME21" s="46"/>
      <c r="AMF21" s="46"/>
      <c r="AMG21" s="46"/>
      <c r="AMH21" s="46"/>
      <c r="AMI21" s="46"/>
      <c r="AMJ21" s="46"/>
      <c r="AMK21" s="46"/>
      <c r="AML21" s="46"/>
      <c r="AMM21" s="46"/>
      <c r="AMN21" s="46"/>
      <c r="AMO21" s="46"/>
      <c r="AMP21" s="46"/>
      <c r="AMQ21" s="46"/>
      <c r="AMR21" s="46"/>
      <c r="AMS21" s="46"/>
      <c r="AMT21" s="46"/>
      <c r="AMU21" s="46"/>
      <c r="AMV21" s="46"/>
      <c r="AMW21" s="46"/>
      <c r="AMX21" s="46"/>
      <c r="AMY21" s="46"/>
      <c r="AMZ21" s="46"/>
      <c r="ANA21" s="46"/>
      <c r="ANB21" s="46"/>
      <c r="ANC21" s="46"/>
      <c r="AND21" s="46"/>
      <c r="ANE21" s="46"/>
      <c r="ANF21" s="46"/>
      <c r="ANG21" s="46"/>
      <c r="ANH21" s="46"/>
      <c r="ANI21" s="46"/>
      <c r="ANJ21" s="46"/>
      <c r="ANK21" s="46"/>
      <c r="ANL21" s="46"/>
      <c r="ANM21" s="46"/>
      <c r="ANN21" s="46"/>
      <c r="ANO21" s="46"/>
      <c r="ANP21" s="46"/>
      <c r="ANQ21" s="46"/>
      <c r="ANR21" s="46"/>
      <c r="ANS21" s="46"/>
      <c r="ANT21" s="46"/>
      <c r="ANU21" s="46"/>
      <c r="ANV21" s="46"/>
      <c r="ANW21" s="46"/>
      <c r="ANX21" s="46"/>
      <c r="ANY21" s="46"/>
      <c r="ANZ21" s="46"/>
      <c r="AOA21" s="46"/>
      <c r="AOB21" s="46"/>
      <c r="AOC21" s="46"/>
      <c r="AOD21" s="46"/>
      <c r="AOE21" s="46"/>
      <c r="AOF21" s="46"/>
      <c r="AOG21" s="46"/>
      <c r="AOH21" s="46"/>
      <c r="AOI21" s="46"/>
      <c r="AOJ21" s="46"/>
      <c r="AOK21" s="46"/>
      <c r="AOL21" s="46"/>
      <c r="AOM21" s="46"/>
      <c r="AON21" s="46"/>
      <c r="AOO21" s="46"/>
      <c r="AOP21" s="46"/>
      <c r="AOQ21" s="46"/>
      <c r="AOR21" s="46"/>
      <c r="AOS21" s="46"/>
      <c r="AOT21" s="46"/>
      <c r="AOU21" s="46"/>
      <c r="AOV21" s="46"/>
      <c r="AOW21" s="46"/>
      <c r="AOX21" s="46"/>
      <c r="AOY21" s="46"/>
      <c r="AOZ21" s="46"/>
      <c r="APA21" s="46"/>
      <c r="APB21" s="46"/>
      <c r="APC21" s="46"/>
      <c r="APD21" s="46"/>
      <c r="APE21" s="46"/>
      <c r="APF21" s="46"/>
      <c r="APG21" s="46"/>
      <c r="APH21" s="46"/>
      <c r="API21" s="46"/>
      <c r="APJ21" s="46"/>
      <c r="APK21" s="46"/>
      <c r="APL21" s="46"/>
      <c r="APM21" s="46"/>
      <c r="APN21" s="46"/>
      <c r="APO21" s="46"/>
      <c r="APP21" s="46"/>
      <c r="APQ21" s="46"/>
      <c r="APR21" s="46"/>
      <c r="APS21" s="46"/>
      <c r="APT21" s="46"/>
      <c r="APU21" s="46"/>
      <c r="APV21" s="46"/>
      <c r="APW21" s="46"/>
      <c r="APX21" s="46"/>
      <c r="APY21" s="46"/>
      <c r="APZ21" s="46"/>
      <c r="AQA21" s="46"/>
      <c r="AQB21" s="46"/>
      <c r="AQC21" s="46"/>
      <c r="AQD21" s="46"/>
      <c r="AQE21" s="46"/>
      <c r="AQF21" s="46"/>
      <c r="AQG21" s="46"/>
      <c r="AQH21" s="46"/>
      <c r="AQI21" s="46"/>
      <c r="AQJ21" s="46"/>
      <c r="AQK21" s="46"/>
      <c r="AQL21" s="46"/>
      <c r="AQM21" s="46"/>
      <c r="AQN21" s="46"/>
      <c r="AQO21" s="46"/>
      <c r="AQP21" s="46"/>
      <c r="AQQ21" s="46"/>
      <c r="AQR21" s="46"/>
      <c r="AQS21" s="46"/>
      <c r="AQT21" s="46"/>
      <c r="AQU21" s="46"/>
      <c r="AQV21" s="46"/>
      <c r="AQW21" s="46"/>
      <c r="AQX21" s="46"/>
      <c r="AQY21" s="46"/>
      <c r="AQZ21" s="46"/>
      <c r="ARA21" s="46"/>
      <c r="ARB21" s="46"/>
      <c r="ARC21" s="46"/>
      <c r="ARD21" s="46"/>
      <c r="ARE21" s="46"/>
      <c r="ARF21" s="46"/>
      <c r="ARG21" s="46"/>
      <c r="ARH21" s="46"/>
      <c r="ARI21" s="46"/>
      <c r="ARJ21" s="46"/>
      <c r="ARK21" s="46"/>
      <c r="ARL21" s="46"/>
      <c r="ARM21" s="46"/>
      <c r="ARN21" s="46"/>
      <c r="ARO21" s="46"/>
      <c r="ARP21" s="46"/>
      <c r="ARQ21" s="46"/>
      <c r="ARR21" s="46"/>
      <c r="ARS21" s="46"/>
      <c r="ART21" s="46"/>
      <c r="ARU21" s="46"/>
      <c r="ARV21" s="46"/>
      <c r="ARW21" s="46"/>
      <c r="ARX21" s="46"/>
      <c r="ARY21" s="46"/>
      <c r="ARZ21" s="46"/>
      <c r="ASA21" s="46"/>
      <c r="ASB21" s="46"/>
      <c r="ASC21" s="46"/>
      <c r="ASD21" s="46"/>
      <c r="ASE21" s="46"/>
      <c r="ASF21" s="46"/>
      <c r="ASG21" s="46"/>
      <c r="ASH21" s="46"/>
      <c r="ASI21" s="46"/>
      <c r="ASJ21" s="46"/>
      <c r="ASK21" s="46"/>
      <c r="ASL21" s="46"/>
      <c r="ASM21" s="46"/>
      <c r="ASN21" s="46"/>
      <c r="ASO21" s="46"/>
      <c r="ASP21" s="46"/>
      <c r="ASQ21" s="46"/>
      <c r="ASR21" s="46"/>
      <c r="ASS21" s="46"/>
      <c r="AST21" s="46"/>
      <c r="ASU21" s="46"/>
      <c r="ASV21" s="46"/>
      <c r="ASW21" s="46"/>
      <c r="ASX21" s="46"/>
      <c r="ASY21" s="46"/>
      <c r="ASZ21" s="46"/>
      <c r="ATA21" s="46"/>
      <c r="ATB21" s="46"/>
      <c r="ATC21" s="46"/>
      <c r="ATD21" s="46"/>
      <c r="ATE21" s="46"/>
      <c r="ATF21" s="46"/>
      <c r="ATG21" s="46"/>
      <c r="ATH21" s="46"/>
      <c r="ATI21" s="46"/>
      <c r="ATJ21" s="46"/>
      <c r="ATK21" s="46"/>
      <c r="ATL21" s="46"/>
      <c r="ATM21" s="46"/>
      <c r="ATN21" s="46"/>
      <c r="ATO21" s="46"/>
      <c r="ATP21" s="46"/>
      <c r="ATQ21" s="46"/>
      <c r="ATR21" s="46"/>
      <c r="ATS21" s="46"/>
      <c r="ATT21" s="46"/>
      <c r="ATU21" s="46"/>
      <c r="ATV21" s="46"/>
      <c r="ATW21" s="46"/>
      <c r="ATX21" s="46"/>
      <c r="ATY21" s="46"/>
      <c r="ATZ21" s="46"/>
      <c r="AUA21" s="46"/>
      <c r="AUB21" s="46"/>
      <c r="AUC21" s="46"/>
      <c r="AUD21" s="46"/>
      <c r="AUE21" s="46"/>
      <c r="AUF21" s="46"/>
      <c r="AUG21" s="46"/>
      <c r="AUH21" s="46"/>
      <c r="AUI21" s="46"/>
      <c r="AUJ21" s="46"/>
      <c r="AUK21" s="46"/>
      <c r="AUL21" s="46"/>
      <c r="AUM21" s="46"/>
      <c r="AUN21" s="46"/>
      <c r="AUO21" s="46"/>
      <c r="AUP21" s="46"/>
      <c r="AUQ21" s="46"/>
      <c r="AUR21" s="46"/>
      <c r="AUS21" s="46"/>
      <c r="AUT21" s="46"/>
      <c r="AUU21" s="46"/>
      <c r="AUV21" s="46"/>
      <c r="AUW21" s="46"/>
      <c r="AUX21" s="46"/>
      <c r="AUY21" s="46"/>
      <c r="AUZ21" s="46"/>
      <c r="AVA21" s="46"/>
      <c r="AVB21" s="46"/>
      <c r="AVC21" s="46"/>
      <c r="AVD21" s="46"/>
      <c r="AVE21" s="46"/>
      <c r="AVF21" s="46"/>
      <c r="AVG21" s="46"/>
      <c r="AVH21" s="46"/>
      <c r="AVI21" s="46"/>
      <c r="AVJ21" s="46"/>
      <c r="AVK21" s="46"/>
      <c r="AVL21" s="46"/>
      <c r="AVM21" s="46"/>
      <c r="AVN21" s="46"/>
      <c r="AVO21" s="46"/>
      <c r="AVP21" s="46"/>
      <c r="AVQ21" s="46"/>
      <c r="AVR21" s="46"/>
      <c r="AVS21" s="46"/>
      <c r="AVT21" s="46"/>
      <c r="AVU21" s="46"/>
      <c r="AVV21" s="46"/>
      <c r="AVW21" s="46"/>
      <c r="AVX21" s="46"/>
      <c r="AVY21" s="46"/>
      <c r="AVZ21" s="46"/>
      <c r="AWA21" s="46"/>
      <c r="AWB21" s="46"/>
      <c r="AWC21" s="46"/>
      <c r="AWD21" s="46"/>
      <c r="AWE21" s="46"/>
      <c r="AWF21" s="46"/>
      <c r="AWG21" s="46"/>
      <c r="AWH21" s="46"/>
      <c r="AWI21" s="46"/>
      <c r="AWJ21" s="46"/>
      <c r="AWK21" s="46"/>
      <c r="AWL21" s="46"/>
      <c r="AWM21" s="46"/>
      <c r="AWN21" s="46"/>
      <c r="AWO21" s="46"/>
      <c r="AWP21" s="46"/>
      <c r="AWQ21" s="46"/>
      <c r="AWR21" s="46"/>
      <c r="AWS21" s="46"/>
      <c r="AWT21" s="46"/>
      <c r="AWU21" s="46"/>
      <c r="AWV21" s="46"/>
      <c r="AWW21" s="46"/>
      <c r="AWX21" s="46"/>
      <c r="AWY21" s="46"/>
      <c r="AWZ21" s="46"/>
      <c r="AXA21" s="46"/>
      <c r="AXB21" s="46"/>
      <c r="AXC21" s="46"/>
      <c r="AXD21" s="46"/>
      <c r="AXE21" s="46"/>
      <c r="AXF21" s="46"/>
      <c r="AXG21" s="46"/>
      <c r="AXH21" s="46"/>
      <c r="AXI21" s="46"/>
      <c r="AXJ21" s="46"/>
      <c r="AXK21" s="46"/>
      <c r="AXL21" s="46"/>
      <c r="AXM21" s="46"/>
      <c r="AXN21" s="46"/>
      <c r="AXO21" s="46"/>
      <c r="AXP21" s="46"/>
      <c r="AXQ21" s="46"/>
      <c r="AXR21" s="46"/>
      <c r="AXS21" s="46"/>
      <c r="AXT21" s="46"/>
      <c r="AXU21" s="46"/>
      <c r="AXV21" s="46"/>
      <c r="AXW21" s="46"/>
      <c r="AXX21" s="46"/>
      <c r="AXY21" s="46"/>
      <c r="AXZ21" s="46"/>
      <c r="AYA21" s="46"/>
      <c r="AYB21" s="46"/>
      <c r="AYC21" s="46"/>
      <c r="AYD21" s="46"/>
      <c r="AYE21" s="46"/>
      <c r="AYF21" s="46"/>
      <c r="AYG21" s="46"/>
      <c r="AYH21" s="46"/>
      <c r="AYI21" s="46"/>
      <c r="AYJ21" s="46"/>
      <c r="AYK21" s="46"/>
      <c r="AYL21" s="46"/>
      <c r="AYM21" s="46"/>
      <c r="AYN21" s="46"/>
      <c r="AYO21" s="46"/>
      <c r="AYP21" s="46"/>
      <c r="AYQ21" s="46"/>
      <c r="AYR21" s="46"/>
      <c r="AYS21" s="46"/>
      <c r="AYT21" s="46"/>
      <c r="AYU21" s="46"/>
      <c r="AYV21" s="46"/>
      <c r="AYW21" s="46"/>
      <c r="AYX21" s="46"/>
      <c r="AYY21" s="46"/>
      <c r="AYZ21" s="46"/>
      <c r="AZA21" s="46"/>
      <c r="AZB21" s="46"/>
      <c r="AZC21" s="46"/>
      <c r="AZD21" s="46"/>
      <c r="AZE21" s="46"/>
      <c r="AZF21" s="46"/>
      <c r="AZG21" s="46"/>
      <c r="AZH21" s="46"/>
      <c r="AZI21" s="46"/>
      <c r="AZJ21" s="46"/>
      <c r="AZK21" s="46"/>
      <c r="AZL21" s="46"/>
      <c r="AZM21" s="46"/>
      <c r="AZN21" s="46"/>
      <c r="AZO21" s="46"/>
      <c r="AZP21" s="46"/>
      <c r="AZQ21" s="46"/>
      <c r="AZR21" s="46"/>
      <c r="AZS21" s="46"/>
      <c r="AZT21" s="46"/>
      <c r="AZU21" s="46"/>
      <c r="AZV21" s="46"/>
      <c r="AZW21" s="46"/>
      <c r="AZX21" s="46"/>
      <c r="AZY21" s="46"/>
      <c r="AZZ21" s="46"/>
      <c r="BAA21" s="46"/>
      <c r="BAB21" s="46"/>
      <c r="BAC21" s="46"/>
      <c r="BAD21" s="46"/>
      <c r="BAE21" s="46"/>
      <c r="BAF21" s="46"/>
      <c r="BAG21" s="46"/>
      <c r="BAH21" s="46"/>
      <c r="BAI21" s="46"/>
      <c r="BAJ21" s="46"/>
      <c r="BAK21" s="46"/>
      <c r="BAL21" s="46"/>
      <c r="BAM21" s="46"/>
      <c r="BAN21" s="46"/>
      <c r="BAO21" s="46"/>
      <c r="BAP21" s="46"/>
      <c r="BAQ21" s="46"/>
      <c r="BAR21" s="46"/>
      <c r="BAS21" s="46"/>
      <c r="BAT21" s="46"/>
      <c r="BAU21" s="46"/>
      <c r="BAV21" s="46"/>
      <c r="BAW21" s="46"/>
      <c r="BAX21" s="46"/>
      <c r="BAY21" s="46"/>
      <c r="BAZ21" s="46"/>
      <c r="BBA21" s="46"/>
      <c r="BBB21" s="46"/>
      <c r="BBC21" s="46"/>
      <c r="BBD21" s="46"/>
      <c r="BBE21" s="46"/>
      <c r="BBF21" s="46"/>
      <c r="BBG21" s="46"/>
      <c r="BBH21" s="46"/>
      <c r="BBI21" s="46"/>
      <c r="BBJ21" s="46"/>
      <c r="BBK21" s="46"/>
      <c r="BBL21" s="46"/>
      <c r="BBM21" s="46"/>
      <c r="BBN21" s="46"/>
      <c r="BBO21" s="46"/>
      <c r="BBP21" s="46"/>
      <c r="BBQ21" s="46"/>
      <c r="BBR21" s="46"/>
      <c r="BBS21" s="46"/>
      <c r="BBT21" s="46"/>
      <c r="BBU21" s="46"/>
      <c r="BBV21" s="46"/>
      <c r="BBW21" s="46"/>
      <c r="BBX21" s="46"/>
      <c r="BBY21" s="46"/>
      <c r="BBZ21" s="46"/>
      <c r="BCA21" s="46"/>
      <c r="BCB21" s="46"/>
      <c r="BCC21" s="46"/>
      <c r="BCD21" s="46"/>
      <c r="BCE21" s="46"/>
      <c r="BCF21" s="46"/>
      <c r="BCG21" s="46"/>
      <c r="BCH21" s="46"/>
      <c r="BCI21" s="46"/>
      <c r="BCJ21" s="46"/>
      <c r="BCK21" s="46"/>
      <c r="BCL21" s="46"/>
      <c r="BCM21" s="46"/>
      <c r="BCN21" s="46"/>
      <c r="BCO21" s="46"/>
      <c r="BCP21" s="46"/>
      <c r="BCQ21" s="46"/>
      <c r="BCR21" s="46"/>
      <c r="BCS21" s="46"/>
      <c r="BCT21" s="46"/>
      <c r="BCU21" s="46"/>
      <c r="BCV21" s="46"/>
      <c r="BCW21" s="46"/>
      <c r="BCX21" s="46"/>
      <c r="BCY21" s="46"/>
      <c r="BCZ21" s="46"/>
      <c r="BDA21" s="46"/>
      <c r="BDB21" s="46"/>
      <c r="BDC21" s="46"/>
      <c r="BDD21" s="46"/>
      <c r="BDE21" s="46"/>
      <c r="BDF21" s="46"/>
      <c r="BDG21" s="46"/>
      <c r="BDH21" s="46"/>
      <c r="BDI21" s="46"/>
      <c r="BDJ21" s="46"/>
      <c r="BDK21" s="46"/>
      <c r="BDL21" s="46"/>
      <c r="BDM21" s="46"/>
      <c r="BDN21" s="46"/>
      <c r="BDO21" s="46"/>
      <c r="BDP21" s="46"/>
      <c r="BDQ21" s="46"/>
      <c r="BDR21" s="46"/>
      <c r="BDS21" s="46"/>
      <c r="BDT21" s="46"/>
      <c r="BDU21" s="46"/>
      <c r="BDV21" s="46"/>
      <c r="BDW21" s="46"/>
      <c r="BDX21" s="46"/>
      <c r="BDY21" s="46"/>
      <c r="BDZ21" s="46"/>
      <c r="BEA21" s="46"/>
      <c r="BEB21" s="46"/>
      <c r="BEC21" s="46"/>
      <c r="BED21" s="46"/>
      <c r="BEE21" s="46"/>
      <c r="BEF21" s="46"/>
      <c r="BEG21" s="46"/>
      <c r="BEH21" s="46"/>
      <c r="BEI21" s="46"/>
      <c r="BEJ21" s="46"/>
      <c r="BEK21" s="46"/>
      <c r="BEL21" s="46"/>
      <c r="BEM21" s="46"/>
      <c r="BEN21" s="46"/>
      <c r="BEO21" s="46"/>
      <c r="BEP21" s="46"/>
      <c r="BEQ21" s="46"/>
      <c r="BER21" s="46"/>
      <c r="BES21" s="46"/>
      <c r="BET21" s="46"/>
      <c r="BEU21" s="46"/>
      <c r="BEV21" s="46"/>
      <c r="BEW21" s="46"/>
      <c r="BEX21" s="46"/>
      <c r="BEY21" s="46"/>
      <c r="BEZ21" s="46"/>
      <c r="BFA21" s="46"/>
      <c r="BFB21" s="46"/>
      <c r="BFC21" s="46"/>
      <c r="BFD21" s="46"/>
      <c r="BFE21" s="46"/>
      <c r="BFF21" s="46"/>
      <c r="BFG21" s="46"/>
      <c r="BFH21" s="46"/>
      <c r="BFI21" s="46"/>
      <c r="BFJ21" s="46"/>
      <c r="BFK21" s="46"/>
      <c r="BFL21" s="46"/>
      <c r="BFM21" s="46"/>
      <c r="BFN21" s="46"/>
      <c r="BFO21" s="46"/>
      <c r="BFP21" s="46"/>
      <c r="BFQ21" s="46"/>
      <c r="BFR21" s="46"/>
      <c r="BFS21" s="46"/>
      <c r="BFT21" s="46"/>
      <c r="BFU21" s="46"/>
      <c r="BFV21" s="46"/>
      <c r="BFW21" s="46"/>
      <c r="BFX21" s="46"/>
      <c r="BFY21" s="46"/>
      <c r="BFZ21" s="46"/>
      <c r="BGA21" s="46"/>
      <c r="BGB21" s="46"/>
      <c r="BGC21" s="46"/>
      <c r="BGD21" s="46"/>
      <c r="BGE21" s="46"/>
      <c r="BGF21" s="46"/>
      <c r="BGG21" s="46"/>
      <c r="BGH21" s="46"/>
      <c r="BGI21" s="46"/>
      <c r="BGJ21" s="46"/>
      <c r="BGK21" s="46"/>
      <c r="BGL21" s="46"/>
      <c r="BGM21" s="46"/>
      <c r="BGN21" s="46"/>
      <c r="BGO21" s="46"/>
      <c r="BGP21" s="46"/>
      <c r="BGQ21" s="46"/>
      <c r="BGR21" s="46"/>
      <c r="BGS21" s="46"/>
      <c r="BGT21" s="46"/>
      <c r="BGU21" s="46"/>
      <c r="BGV21" s="46"/>
      <c r="BGW21" s="46"/>
      <c r="BGX21" s="46"/>
      <c r="BGY21" s="46"/>
      <c r="BGZ21" s="46"/>
      <c r="BHA21" s="46"/>
      <c r="BHB21" s="46"/>
      <c r="BHC21" s="46"/>
      <c r="BHD21" s="46"/>
      <c r="BHE21" s="46"/>
      <c r="BHF21" s="46"/>
      <c r="BHG21" s="46"/>
      <c r="BHH21" s="46"/>
      <c r="BHI21" s="46"/>
      <c r="BHJ21" s="46"/>
      <c r="BHK21" s="46"/>
      <c r="BHL21" s="46"/>
      <c r="BHM21" s="46"/>
      <c r="BHN21" s="46"/>
      <c r="BHO21" s="46"/>
      <c r="BHP21" s="46"/>
      <c r="BHQ21" s="46"/>
      <c r="BHR21" s="46"/>
      <c r="BHS21" s="46"/>
      <c r="BHT21" s="46"/>
      <c r="BHU21" s="46"/>
      <c r="BHV21" s="46"/>
      <c r="BHW21" s="46"/>
      <c r="BHX21" s="46"/>
      <c r="BHY21" s="46"/>
      <c r="BHZ21" s="46"/>
      <c r="BIA21" s="46"/>
      <c r="BIB21" s="46"/>
      <c r="BIC21" s="46"/>
      <c r="BID21" s="46"/>
      <c r="BIE21" s="46"/>
      <c r="BIF21" s="46"/>
      <c r="BIG21" s="46"/>
      <c r="BIH21" s="46"/>
      <c r="BII21" s="46"/>
      <c r="BIJ21" s="46"/>
      <c r="BIK21" s="46"/>
      <c r="BIL21" s="46"/>
      <c r="BIM21" s="46"/>
      <c r="BIN21" s="46"/>
      <c r="BIO21" s="46"/>
      <c r="BIP21" s="46"/>
      <c r="BIQ21" s="46"/>
      <c r="BIR21" s="46"/>
      <c r="BIS21" s="46"/>
      <c r="BIT21" s="46"/>
      <c r="BIU21" s="46"/>
      <c r="BIV21" s="46"/>
      <c r="BIW21" s="46"/>
      <c r="BIX21" s="46"/>
      <c r="BIY21" s="46"/>
      <c r="BIZ21" s="46"/>
      <c r="BJA21" s="46"/>
      <c r="BJB21" s="46"/>
      <c r="BJC21" s="46"/>
      <c r="BJD21" s="46"/>
      <c r="BJE21" s="46"/>
      <c r="BJF21" s="46"/>
      <c r="BJG21" s="46"/>
      <c r="BJH21" s="46"/>
      <c r="BJI21" s="46"/>
      <c r="BJJ21" s="46"/>
      <c r="BJK21" s="46"/>
      <c r="BJL21" s="46"/>
      <c r="BJM21" s="46"/>
      <c r="BJN21" s="46"/>
      <c r="BJO21" s="46"/>
      <c r="BJP21" s="46"/>
      <c r="BJQ21" s="46"/>
      <c r="BJR21" s="46"/>
      <c r="BJS21" s="46"/>
      <c r="BJT21" s="46"/>
      <c r="BJU21" s="46"/>
      <c r="BJV21" s="46"/>
      <c r="BJW21" s="46"/>
      <c r="BJX21" s="46"/>
      <c r="BJY21" s="46"/>
      <c r="BJZ21" s="46"/>
      <c r="BKA21" s="46"/>
      <c r="BKB21" s="46"/>
      <c r="BKC21" s="46"/>
      <c r="BKD21" s="46"/>
      <c r="BKE21" s="46"/>
      <c r="BKF21" s="46"/>
      <c r="BKG21" s="46"/>
      <c r="BKH21" s="46"/>
      <c r="BKI21" s="46"/>
      <c r="BKJ21" s="46"/>
      <c r="BKK21" s="46"/>
      <c r="BKL21" s="46"/>
      <c r="BKM21" s="46"/>
      <c r="BKN21" s="46"/>
      <c r="BKO21" s="46"/>
      <c r="BKP21" s="46"/>
      <c r="BKQ21" s="46"/>
      <c r="BKR21" s="46"/>
      <c r="BKS21" s="46"/>
      <c r="BKT21" s="46"/>
      <c r="BKU21" s="46"/>
      <c r="BKV21" s="46"/>
      <c r="BKW21" s="46"/>
      <c r="BKX21" s="46"/>
      <c r="BKY21" s="46"/>
      <c r="BKZ21" s="46"/>
      <c r="BLA21" s="46"/>
      <c r="BLB21" s="46"/>
      <c r="BLC21" s="46"/>
      <c r="BLD21" s="46"/>
      <c r="BLE21" s="46"/>
      <c r="BLF21" s="46"/>
      <c r="BLG21" s="46"/>
      <c r="BLH21" s="46"/>
      <c r="BLI21" s="46"/>
      <c r="BLJ21" s="46"/>
      <c r="BLK21" s="46"/>
      <c r="BLL21" s="46"/>
      <c r="BLM21" s="46"/>
      <c r="BLN21" s="46"/>
      <c r="BLO21" s="46"/>
      <c r="BLP21" s="46"/>
      <c r="BLQ21" s="46"/>
      <c r="BLR21" s="46"/>
      <c r="BLS21" s="46"/>
      <c r="BLT21" s="46"/>
      <c r="BLU21" s="46"/>
      <c r="BLV21" s="46"/>
      <c r="BLW21" s="46"/>
      <c r="BLX21" s="46"/>
      <c r="BLY21" s="46"/>
      <c r="BLZ21" s="46"/>
      <c r="BMA21" s="46"/>
      <c r="BMB21" s="46"/>
      <c r="BMC21" s="46"/>
      <c r="BMD21" s="46"/>
      <c r="BME21" s="46"/>
      <c r="BMF21" s="46"/>
      <c r="BMG21" s="46"/>
      <c r="BMH21" s="46"/>
      <c r="BMI21" s="46"/>
      <c r="BMJ21" s="46"/>
      <c r="BMK21" s="46"/>
      <c r="BML21" s="46"/>
      <c r="BMM21" s="46"/>
      <c r="BMN21" s="46"/>
      <c r="BMO21" s="46"/>
      <c r="BMP21" s="46"/>
      <c r="BMQ21" s="46"/>
      <c r="BMR21" s="46"/>
      <c r="BMS21" s="46"/>
      <c r="BMT21" s="46"/>
      <c r="BMU21" s="46"/>
      <c r="BMV21" s="46"/>
      <c r="BMW21" s="46"/>
      <c r="BMX21" s="46"/>
      <c r="BMY21" s="46"/>
      <c r="BMZ21" s="46"/>
      <c r="BNA21" s="46"/>
      <c r="BNB21" s="46"/>
      <c r="BNC21" s="46"/>
      <c r="BND21" s="46"/>
      <c r="BNE21" s="46"/>
      <c r="BNF21" s="46"/>
      <c r="BNG21" s="46"/>
      <c r="BNH21" s="46"/>
      <c r="BNI21" s="46"/>
      <c r="BNJ21" s="46"/>
      <c r="BNK21" s="46"/>
      <c r="BNL21" s="46"/>
      <c r="BNM21" s="46"/>
      <c r="BNN21" s="46"/>
      <c r="BNO21" s="46"/>
      <c r="BNP21" s="46"/>
      <c r="BNQ21" s="46"/>
      <c r="BNR21" s="46"/>
      <c r="BNS21" s="46"/>
      <c r="BNT21" s="46"/>
      <c r="BNU21" s="46"/>
      <c r="BNV21" s="46"/>
      <c r="BNW21" s="46"/>
      <c r="BNX21" s="46"/>
      <c r="BNY21" s="46"/>
      <c r="BNZ21" s="46"/>
      <c r="BOA21" s="46"/>
      <c r="BOB21" s="46"/>
      <c r="BOC21" s="46"/>
      <c r="BOD21" s="46"/>
      <c r="BOE21" s="46"/>
      <c r="BOF21" s="46"/>
      <c r="BOG21" s="46"/>
      <c r="BOH21" s="46"/>
      <c r="BOI21" s="46"/>
      <c r="BOJ21" s="46"/>
      <c r="BOK21" s="46"/>
      <c r="BOL21" s="46"/>
      <c r="BOM21" s="46"/>
      <c r="BON21" s="46"/>
      <c r="BOO21" s="46"/>
      <c r="BOP21" s="46"/>
      <c r="BOQ21" s="46"/>
      <c r="BOR21" s="46"/>
      <c r="BOS21" s="46"/>
      <c r="BOT21" s="46"/>
      <c r="BOU21" s="46"/>
      <c r="BOV21" s="46"/>
      <c r="BOW21" s="46"/>
      <c r="BOX21" s="46"/>
      <c r="BOY21" s="46"/>
      <c r="BOZ21" s="46"/>
      <c r="BPA21" s="46"/>
      <c r="BPB21" s="46"/>
      <c r="BPC21" s="46"/>
      <c r="BPD21" s="46"/>
      <c r="BPE21" s="46"/>
      <c r="BPF21" s="46"/>
      <c r="BPG21" s="46"/>
      <c r="BPH21" s="46"/>
      <c r="BPI21" s="46"/>
      <c r="BPJ21" s="46"/>
      <c r="BPK21" s="46"/>
      <c r="BPL21" s="46"/>
      <c r="BPM21" s="46"/>
      <c r="BPN21" s="46"/>
      <c r="BPO21" s="46"/>
      <c r="BPP21" s="46"/>
      <c r="BPQ21" s="46"/>
      <c r="BPR21" s="46"/>
      <c r="BPS21" s="46"/>
      <c r="BPT21" s="46"/>
      <c r="BPU21" s="46"/>
      <c r="BPV21" s="46"/>
      <c r="BPW21" s="46"/>
      <c r="BPX21" s="46"/>
      <c r="BPY21" s="46"/>
      <c r="BPZ21" s="46"/>
      <c r="BQA21" s="46"/>
      <c r="BQB21" s="46"/>
      <c r="BQC21" s="46"/>
      <c r="BQD21" s="46"/>
      <c r="BQE21" s="46"/>
      <c r="BQF21" s="46"/>
      <c r="BQG21" s="46"/>
      <c r="BQH21" s="46"/>
      <c r="BQI21" s="46"/>
      <c r="BQJ21" s="46"/>
      <c r="BQK21" s="46"/>
      <c r="BQL21" s="46"/>
      <c r="BQM21" s="46"/>
      <c r="BQN21" s="46"/>
      <c r="BQO21" s="46"/>
      <c r="BQP21" s="46"/>
      <c r="BQQ21" s="46"/>
      <c r="BQR21" s="46"/>
      <c r="BQS21" s="46"/>
      <c r="BQT21" s="46"/>
      <c r="BQU21" s="46"/>
      <c r="BQV21" s="46"/>
      <c r="BQW21" s="46"/>
      <c r="BQX21" s="46"/>
      <c r="BQY21" s="46"/>
      <c r="BQZ21" s="46"/>
      <c r="BRA21" s="46"/>
      <c r="BRB21" s="46"/>
      <c r="BRC21" s="46"/>
      <c r="BRD21" s="46"/>
      <c r="BRE21" s="46"/>
      <c r="BRF21" s="46"/>
      <c r="BRG21" s="46"/>
      <c r="BRH21" s="46"/>
      <c r="BRI21" s="46"/>
      <c r="BRJ21" s="46"/>
      <c r="BRK21" s="46"/>
      <c r="BRL21" s="46"/>
      <c r="BRM21" s="46"/>
      <c r="BRN21" s="46"/>
      <c r="BRO21" s="46"/>
      <c r="BRP21" s="46"/>
      <c r="BRQ21" s="46"/>
      <c r="BRR21" s="46"/>
      <c r="BRS21" s="46"/>
      <c r="BRT21" s="46"/>
      <c r="BRU21" s="46"/>
      <c r="BRV21" s="46"/>
      <c r="BRW21" s="46"/>
      <c r="BRX21" s="46"/>
      <c r="BRY21" s="46"/>
      <c r="BRZ21" s="46"/>
      <c r="BSA21" s="46"/>
      <c r="BSB21" s="46"/>
      <c r="BSC21" s="46"/>
      <c r="BSD21" s="46"/>
      <c r="BSE21" s="46"/>
      <c r="BSF21" s="46"/>
      <c r="BSG21" s="46"/>
      <c r="BSH21" s="46"/>
      <c r="BSI21" s="46"/>
      <c r="BSJ21" s="46"/>
      <c r="BSK21" s="46"/>
      <c r="BSL21" s="46"/>
      <c r="BSM21" s="46"/>
      <c r="BSN21" s="46"/>
      <c r="BSO21" s="46"/>
      <c r="BSP21" s="46"/>
      <c r="BSQ21" s="46"/>
      <c r="BSR21" s="46"/>
      <c r="BSS21" s="46"/>
      <c r="BST21" s="46"/>
      <c r="BSU21" s="46"/>
      <c r="BSV21" s="46"/>
      <c r="BSW21" s="46"/>
      <c r="BSX21" s="46"/>
      <c r="BSY21" s="46"/>
      <c r="BSZ21" s="46"/>
      <c r="BTA21" s="46"/>
      <c r="BTB21" s="46"/>
      <c r="BTC21" s="46"/>
      <c r="BTD21" s="46"/>
      <c r="BTE21" s="46"/>
      <c r="BTF21" s="46"/>
      <c r="BTG21" s="46"/>
      <c r="BTH21" s="46"/>
      <c r="BTI21" s="46"/>
      <c r="BTJ21" s="46"/>
      <c r="BTK21" s="46"/>
      <c r="BTL21" s="46"/>
      <c r="BTM21" s="46"/>
      <c r="BTN21" s="46"/>
      <c r="BTO21" s="46"/>
      <c r="BTP21" s="46"/>
      <c r="BTQ21" s="46"/>
      <c r="BTR21" s="46"/>
      <c r="BTS21" s="46"/>
      <c r="BTT21" s="46"/>
      <c r="BTU21" s="46"/>
      <c r="BTV21" s="46"/>
      <c r="BTW21" s="46"/>
      <c r="BTX21" s="46"/>
      <c r="BTY21" s="46"/>
      <c r="BTZ21" s="46"/>
      <c r="BUA21" s="46"/>
      <c r="BUB21" s="46"/>
      <c r="BUC21" s="46"/>
      <c r="BUD21" s="46"/>
      <c r="BUE21" s="46"/>
      <c r="BUF21" s="46"/>
      <c r="BUG21" s="46"/>
      <c r="BUH21" s="46"/>
      <c r="BUI21" s="46"/>
      <c r="BUJ21" s="46"/>
      <c r="BUK21" s="46"/>
      <c r="BUL21" s="46"/>
      <c r="BUM21" s="46"/>
      <c r="BUN21" s="46"/>
      <c r="BUO21" s="46"/>
      <c r="BUP21" s="46"/>
      <c r="BUQ21" s="46"/>
      <c r="BUR21" s="46"/>
      <c r="BUS21" s="46"/>
      <c r="BUT21" s="46"/>
      <c r="BUU21" s="46"/>
      <c r="BUV21" s="46"/>
      <c r="BUW21" s="46"/>
      <c r="BUX21" s="46"/>
      <c r="BUY21" s="46"/>
      <c r="BUZ21" s="46"/>
      <c r="BVA21" s="46"/>
      <c r="BVB21" s="46"/>
      <c r="BVC21" s="46"/>
      <c r="BVD21" s="46"/>
      <c r="BVE21" s="46"/>
      <c r="BVF21" s="46"/>
      <c r="BVG21" s="46"/>
      <c r="BVH21" s="46"/>
      <c r="BVI21" s="46"/>
      <c r="BVJ21" s="46"/>
      <c r="BVK21" s="46"/>
      <c r="BVL21" s="46"/>
      <c r="BVM21" s="46"/>
      <c r="BVN21" s="46"/>
      <c r="BVO21" s="46"/>
      <c r="BVP21" s="46"/>
      <c r="BVQ21" s="46"/>
      <c r="BVR21" s="46"/>
      <c r="BVS21" s="46"/>
      <c r="BVT21" s="46"/>
      <c r="BVU21" s="46"/>
      <c r="BVV21" s="46"/>
      <c r="BVW21" s="46"/>
      <c r="BVX21" s="46"/>
      <c r="BVY21" s="46"/>
      <c r="BVZ21" s="46"/>
      <c r="BWA21" s="46"/>
      <c r="BWB21" s="46"/>
      <c r="BWC21" s="46"/>
      <c r="BWD21" s="46"/>
      <c r="BWE21" s="46"/>
      <c r="BWF21" s="46"/>
      <c r="BWG21" s="46"/>
      <c r="BWH21" s="46"/>
      <c r="BWI21" s="46"/>
      <c r="BWJ21" s="46"/>
      <c r="BWK21" s="46"/>
      <c r="BWL21" s="46"/>
      <c r="BWM21" s="46"/>
      <c r="BWN21" s="46"/>
      <c r="BWO21" s="46"/>
      <c r="BWP21" s="46"/>
      <c r="BWQ21" s="46"/>
      <c r="BWR21" s="46"/>
      <c r="BWS21" s="46"/>
      <c r="BWT21" s="46"/>
      <c r="BWU21" s="46"/>
      <c r="BWV21" s="46"/>
      <c r="BWW21" s="46"/>
      <c r="BWX21" s="46"/>
      <c r="BWY21" s="46"/>
      <c r="BWZ21" s="46"/>
      <c r="BXA21" s="46"/>
      <c r="BXB21" s="46"/>
      <c r="BXC21" s="46"/>
      <c r="BXD21" s="46"/>
      <c r="BXE21" s="46"/>
      <c r="BXF21" s="46"/>
      <c r="BXG21" s="46"/>
      <c r="BXH21" s="46"/>
      <c r="BXI21" s="46"/>
      <c r="BXJ21" s="46"/>
      <c r="BXK21" s="46"/>
      <c r="BXL21" s="46"/>
      <c r="BXM21" s="46"/>
      <c r="BXN21" s="46"/>
      <c r="BXO21" s="46"/>
      <c r="BXP21" s="46"/>
      <c r="BXQ21" s="46"/>
      <c r="BXR21" s="46"/>
      <c r="BXS21" s="46"/>
      <c r="BXT21" s="46"/>
      <c r="BXU21" s="46"/>
      <c r="BXV21" s="46"/>
      <c r="BXW21" s="46"/>
      <c r="BXX21" s="46"/>
      <c r="BXY21" s="46"/>
      <c r="BXZ21" s="46"/>
      <c r="BYA21" s="46"/>
      <c r="BYB21" s="46"/>
      <c r="BYC21" s="46"/>
      <c r="BYD21" s="46"/>
      <c r="BYE21" s="46"/>
      <c r="BYF21" s="46"/>
      <c r="BYG21" s="46"/>
      <c r="BYH21" s="46"/>
      <c r="BYI21" s="46"/>
      <c r="BYJ21" s="46"/>
      <c r="BYK21" s="46"/>
      <c r="BYL21" s="46"/>
      <c r="BYM21" s="46"/>
      <c r="BYN21" s="46"/>
      <c r="BYO21" s="46"/>
      <c r="BYP21" s="46"/>
      <c r="BYQ21" s="46"/>
      <c r="BYR21" s="46"/>
      <c r="BYS21" s="46"/>
      <c r="BYT21" s="46"/>
      <c r="BYU21" s="46"/>
      <c r="BYV21" s="46"/>
      <c r="BYW21" s="46"/>
      <c r="BYX21" s="46"/>
      <c r="BYY21" s="46"/>
      <c r="BYZ21" s="46"/>
      <c r="BZA21" s="46"/>
      <c r="BZB21" s="46"/>
      <c r="BZC21" s="46"/>
      <c r="BZD21" s="46"/>
      <c r="BZE21" s="46"/>
      <c r="BZF21" s="46"/>
      <c r="BZG21" s="46"/>
      <c r="BZH21" s="46"/>
      <c r="BZI21" s="46"/>
      <c r="BZJ21" s="46"/>
      <c r="BZK21" s="46"/>
      <c r="BZL21" s="46"/>
      <c r="BZM21" s="46"/>
      <c r="BZN21" s="46"/>
      <c r="BZO21" s="46"/>
      <c r="BZP21" s="46"/>
      <c r="BZQ21" s="46"/>
      <c r="BZR21" s="46"/>
      <c r="BZS21" s="46"/>
      <c r="BZT21" s="46"/>
      <c r="BZU21" s="46"/>
      <c r="BZV21" s="46"/>
      <c r="BZW21" s="46"/>
      <c r="BZX21" s="46"/>
      <c r="BZY21" s="46"/>
      <c r="BZZ21" s="46"/>
      <c r="CAA21" s="46"/>
      <c r="CAB21" s="46"/>
      <c r="CAC21" s="46"/>
      <c r="CAD21" s="46"/>
      <c r="CAE21" s="46"/>
      <c r="CAF21" s="46"/>
      <c r="CAG21" s="46"/>
      <c r="CAH21" s="46"/>
      <c r="CAI21" s="46"/>
      <c r="CAJ21" s="46"/>
      <c r="CAK21" s="46"/>
      <c r="CAL21" s="46"/>
      <c r="CAM21" s="46"/>
      <c r="CAN21" s="46"/>
      <c r="CAO21" s="46"/>
      <c r="CAP21" s="46"/>
      <c r="CAQ21" s="46"/>
      <c r="CAR21" s="46"/>
      <c r="CAS21" s="46"/>
      <c r="CAT21" s="46"/>
      <c r="CAU21" s="46"/>
      <c r="CAV21" s="46"/>
      <c r="CAW21" s="46"/>
      <c r="CAX21" s="46"/>
      <c r="CAY21" s="46"/>
      <c r="CAZ21" s="46"/>
      <c r="CBA21" s="46"/>
      <c r="CBB21" s="46"/>
      <c r="CBC21" s="46"/>
      <c r="CBD21" s="46"/>
      <c r="CBE21" s="46"/>
      <c r="CBF21" s="46"/>
      <c r="CBG21" s="46"/>
      <c r="CBH21" s="46"/>
      <c r="CBI21" s="46"/>
      <c r="CBJ21" s="46"/>
      <c r="CBK21" s="46"/>
      <c r="CBL21" s="46"/>
      <c r="CBM21" s="46"/>
      <c r="CBN21" s="46"/>
      <c r="CBO21" s="46"/>
      <c r="CBP21" s="46"/>
      <c r="CBQ21" s="46"/>
      <c r="CBR21" s="46"/>
      <c r="CBS21" s="46"/>
      <c r="CBT21" s="46"/>
      <c r="CBU21" s="46"/>
      <c r="CBV21" s="46"/>
      <c r="CBW21" s="46"/>
      <c r="CBX21" s="46"/>
      <c r="CBY21" s="46"/>
      <c r="CBZ21" s="46"/>
      <c r="CCA21" s="46"/>
      <c r="CCB21" s="46"/>
      <c r="CCC21" s="46"/>
      <c r="CCD21" s="46"/>
      <c r="CCE21" s="46"/>
      <c r="CCF21" s="46"/>
      <c r="CCG21" s="46"/>
      <c r="CCH21" s="46"/>
      <c r="CCI21" s="46"/>
      <c r="CCJ21" s="46"/>
      <c r="CCK21" s="46"/>
      <c r="CCL21" s="46"/>
      <c r="CCM21" s="46"/>
      <c r="CCN21" s="46"/>
      <c r="CCO21" s="46"/>
      <c r="CCP21" s="46"/>
      <c r="CCQ21" s="46"/>
      <c r="CCR21" s="46"/>
      <c r="CCS21" s="46"/>
      <c r="CCT21" s="46"/>
      <c r="CCU21" s="46"/>
      <c r="CCV21" s="46"/>
      <c r="CCW21" s="46"/>
      <c r="CCX21" s="46"/>
      <c r="CCY21" s="46"/>
      <c r="CCZ21" s="46"/>
      <c r="CDA21" s="46"/>
      <c r="CDB21" s="46"/>
      <c r="CDC21" s="46"/>
      <c r="CDD21" s="46"/>
      <c r="CDE21" s="46"/>
      <c r="CDF21" s="46"/>
      <c r="CDG21" s="46"/>
      <c r="CDH21" s="46"/>
      <c r="CDI21" s="46"/>
      <c r="CDJ21" s="46"/>
      <c r="CDK21" s="46"/>
      <c r="CDL21" s="46"/>
      <c r="CDM21" s="46"/>
      <c r="CDN21" s="46"/>
      <c r="CDO21" s="46"/>
      <c r="CDP21" s="46"/>
      <c r="CDQ21" s="46"/>
      <c r="CDR21" s="46"/>
      <c r="CDS21" s="46"/>
      <c r="CDT21" s="46"/>
      <c r="CDU21" s="46"/>
      <c r="CDV21" s="46"/>
      <c r="CDW21" s="46"/>
      <c r="CDX21" s="46"/>
      <c r="CDY21" s="46"/>
      <c r="CDZ21" s="46"/>
      <c r="CEA21" s="46"/>
      <c r="CEB21" s="46"/>
      <c r="CEC21" s="46"/>
      <c r="CED21" s="46"/>
      <c r="CEE21" s="46"/>
      <c r="CEF21" s="46"/>
      <c r="CEG21" s="46"/>
      <c r="CEH21" s="46"/>
      <c r="CEI21" s="46"/>
      <c r="CEJ21" s="46"/>
      <c r="CEK21" s="46"/>
      <c r="CEL21" s="46"/>
      <c r="CEM21" s="46"/>
      <c r="CEN21" s="46"/>
      <c r="CEO21" s="46"/>
      <c r="CEP21" s="46"/>
      <c r="CEQ21" s="46"/>
      <c r="CER21" s="46"/>
      <c r="CES21" s="46"/>
      <c r="CET21" s="46"/>
      <c r="CEU21" s="46"/>
      <c r="CEV21" s="46"/>
      <c r="CEW21" s="46"/>
      <c r="CEX21" s="46"/>
      <c r="CEY21" s="46"/>
      <c r="CEZ21" s="46"/>
      <c r="CFA21" s="46"/>
      <c r="CFB21" s="46"/>
      <c r="CFC21" s="46"/>
      <c r="CFD21" s="46"/>
      <c r="CFE21" s="46"/>
      <c r="CFF21" s="46"/>
      <c r="CFG21" s="46"/>
      <c r="CFH21" s="46"/>
      <c r="CFI21" s="46"/>
      <c r="CFJ21" s="46"/>
      <c r="CFK21" s="46"/>
      <c r="CFL21" s="46"/>
      <c r="CFM21" s="46"/>
      <c r="CFN21" s="46"/>
      <c r="CFO21" s="46"/>
      <c r="CFP21" s="46"/>
      <c r="CFQ21" s="46"/>
      <c r="CFR21" s="46"/>
      <c r="CFS21" s="46"/>
      <c r="CFT21" s="46"/>
      <c r="CFU21" s="46"/>
      <c r="CFV21" s="46"/>
      <c r="CFW21" s="46"/>
      <c r="CFX21" s="46"/>
      <c r="CFY21" s="46"/>
      <c r="CFZ21" s="46"/>
      <c r="CGA21" s="46"/>
      <c r="CGB21" s="46"/>
      <c r="CGC21" s="46"/>
      <c r="CGD21" s="46"/>
      <c r="CGE21" s="46"/>
      <c r="CGF21" s="46"/>
      <c r="CGG21" s="46"/>
      <c r="CGH21" s="46"/>
      <c r="CGI21" s="46"/>
      <c r="CGJ21" s="46"/>
      <c r="CGK21" s="46"/>
      <c r="CGL21" s="46"/>
      <c r="CGM21" s="46"/>
      <c r="CGN21" s="46"/>
      <c r="CGO21" s="46"/>
      <c r="CGP21" s="46"/>
      <c r="CGQ21" s="46"/>
      <c r="CGR21" s="46"/>
      <c r="CGS21" s="46"/>
      <c r="CGT21" s="46"/>
      <c r="CGU21" s="46"/>
      <c r="CGV21" s="46"/>
      <c r="CGW21" s="46"/>
      <c r="CGX21" s="46"/>
      <c r="CGY21" s="46"/>
      <c r="CGZ21" s="46"/>
      <c r="CHA21" s="46"/>
      <c r="CHB21" s="46"/>
      <c r="CHC21" s="46"/>
      <c r="CHD21" s="46"/>
      <c r="CHE21" s="46"/>
      <c r="CHF21" s="46"/>
      <c r="CHG21" s="46"/>
      <c r="CHH21" s="46"/>
      <c r="CHI21" s="46"/>
      <c r="CHJ21" s="46"/>
      <c r="CHK21" s="46"/>
      <c r="CHL21" s="46"/>
      <c r="CHM21" s="46"/>
      <c r="CHN21" s="46"/>
      <c r="CHO21" s="46"/>
      <c r="CHP21" s="46"/>
      <c r="CHQ21" s="46"/>
      <c r="CHR21" s="46"/>
      <c r="CHS21" s="46"/>
      <c r="CHT21" s="46"/>
      <c r="CHU21" s="46"/>
      <c r="CHV21" s="46"/>
      <c r="CHW21" s="46"/>
      <c r="CHX21" s="46"/>
      <c r="CHY21" s="46"/>
      <c r="CHZ21" s="46"/>
      <c r="CIA21" s="46"/>
      <c r="CIB21" s="46"/>
      <c r="CIC21" s="46"/>
      <c r="CID21" s="46"/>
      <c r="CIE21" s="46"/>
      <c r="CIF21" s="46"/>
      <c r="CIG21" s="46"/>
      <c r="CIH21" s="46"/>
      <c r="CII21" s="46"/>
      <c r="CIJ21" s="46"/>
      <c r="CIK21" s="46"/>
      <c r="CIL21" s="46"/>
      <c r="CIM21" s="46"/>
      <c r="CIN21" s="46"/>
      <c r="CIO21" s="46"/>
      <c r="CIP21" s="46"/>
      <c r="CIQ21" s="46"/>
      <c r="CIR21" s="46"/>
      <c r="CIS21" s="46"/>
      <c r="CIT21" s="46"/>
      <c r="CIU21" s="46"/>
      <c r="CIV21" s="46"/>
      <c r="CIW21" s="46"/>
      <c r="CIX21" s="46"/>
      <c r="CIY21" s="46"/>
      <c r="CIZ21" s="46"/>
      <c r="CJA21" s="46"/>
      <c r="CJB21" s="46"/>
      <c r="CJC21" s="46"/>
      <c r="CJD21" s="46"/>
      <c r="CJE21" s="46"/>
      <c r="CJF21" s="46"/>
      <c r="CJG21" s="46"/>
      <c r="CJH21" s="46"/>
      <c r="CJI21" s="46"/>
      <c r="CJJ21" s="46"/>
      <c r="CJK21" s="46"/>
      <c r="CJL21" s="46"/>
      <c r="CJM21" s="46"/>
      <c r="CJN21" s="46"/>
      <c r="CJO21" s="46"/>
      <c r="CJP21" s="46"/>
      <c r="CJQ21" s="46"/>
      <c r="CJR21" s="46"/>
      <c r="CJS21" s="46"/>
      <c r="CJT21" s="46"/>
      <c r="CJU21" s="46"/>
      <c r="CJV21" s="46"/>
      <c r="CJW21" s="46"/>
      <c r="CJX21" s="46"/>
      <c r="CJY21" s="46"/>
      <c r="CJZ21" s="46"/>
      <c r="CKA21" s="46"/>
      <c r="CKB21" s="46"/>
      <c r="CKC21" s="46"/>
      <c r="CKD21" s="46"/>
      <c r="CKE21" s="46"/>
      <c r="CKF21" s="46"/>
      <c r="CKG21" s="46"/>
      <c r="CKH21" s="46"/>
      <c r="CKI21" s="46"/>
      <c r="CKJ21" s="46"/>
      <c r="CKK21" s="46"/>
      <c r="CKL21" s="46"/>
      <c r="CKM21" s="46"/>
      <c r="CKN21" s="46"/>
      <c r="CKO21" s="46"/>
      <c r="CKP21" s="46"/>
      <c r="CKQ21" s="46"/>
      <c r="CKR21" s="46"/>
      <c r="CKS21" s="46"/>
      <c r="CKT21" s="46"/>
      <c r="CKU21" s="46"/>
      <c r="CKV21" s="46"/>
      <c r="CKW21" s="46"/>
      <c r="CKX21" s="46"/>
      <c r="CKY21" s="46"/>
      <c r="CKZ21" s="46"/>
      <c r="CLA21" s="46"/>
      <c r="CLB21" s="46"/>
      <c r="CLC21" s="46"/>
      <c r="CLD21" s="46"/>
      <c r="CLE21" s="46"/>
      <c r="CLF21" s="46"/>
      <c r="CLG21" s="46"/>
      <c r="CLH21" s="46"/>
      <c r="CLI21" s="46"/>
      <c r="CLJ21" s="46"/>
      <c r="CLK21" s="46"/>
      <c r="CLL21" s="46"/>
      <c r="CLM21" s="46"/>
      <c r="CLN21" s="46"/>
      <c r="CLO21" s="46"/>
      <c r="CLP21" s="46"/>
      <c r="CLQ21" s="46"/>
      <c r="CLR21" s="46"/>
      <c r="CLS21" s="46"/>
      <c r="CLT21" s="46"/>
      <c r="CLU21" s="46"/>
      <c r="CLV21" s="46"/>
      <c r="CLW21" s="46"/>
      <c r="CLX21" s="46"/>
      <c r="CLY21" s="46"/>
      <c r="CLZ21" s="46"/>
      <c r="CMA21" s="46"/>
      <c r="CMB21" s="46"/>
      <c r="CMC21" s="46"/>
      <c r="CMD21" s="46"/>
      <c r="CME21" s="46"/>
      <c r="CMF21" s="46"/>
      <c r="CMG21" s="46"/>
      <c r="CMH21" s="46"/>
      <c r="CMI21" s="46"/>
      <c r="CMJ21" s="46"/>
      <c r="CMK21" s="46"/>
      <c r="CML21" s="46"/>
      <c r="CMM21" s="46"/>
      <c r="CMN21" s="46"/>
      <c r="CMO21" s="46"/>
      <c r="CMP21" s="46"/>
      <c r="CMQ21" s="46"/>
      <c r="CMR21" s="46"/>
      <c r="CMS21" s="46"/>
      <c r="CMT21" s="46"/>
      <c r="CMU21" s="46"/>
      <c r="CMV21" s="46"/>
      <c r="CMW21" s="46"/>
      <c r="CMX21" s="46"/>
      <c r="CMY21" s="46"/>
      <c r="CMZ21" s="46"/>
      <c r="CNA21" s="46"/>
      <c r="CNB21" s="46"/>
      <c r="CNC21" s="46"/>
      <c r="CND21" s="46"/>
      <c r="CNE21" s="46"/>
      <c r="CNF21" s="46"/>
      <c r="CNG21" s="46"/>
      <c r="CNH21" s="46"/>
      <c r="CNI21" s="46"/>
      <c r="CNJ21" s="46"/>
      <c r="CNK21" s="46"/>
      <c r="CNL21" s="46"/>
      <c r="CNM21" s="46"/>
      <c r="CNN21" s="46"/>
      <c r="CNO21" s="46"/>
      <c r="CNP21" s="46"/>
      <c r="CNQ21" s="46"/>
      <c r="CNR21" s="46"/>
      <c r="CNS21" s="46"/>
      <c r="CNT21" s="46"/>
      <c r="CNU21" s="46"/>
      <c r="CNV21" s="46"/>
      <c r="CNW21" s="46"/>
      <c r="CNX21" s="46"/>
      <c r="CNY21" s="46"/>
      <c r="CNZ21" s="46"/>
      <c r="COA21" s="46"/>
      <c r="COB21" s="46"/>
      <c r="COC21" s="46"/>
      <c r="COD21" s="46"/>
      <c r="COE21" s="46"/>
      <c r="COF21" s="46"/>
      <c r="COG21" s="46"/>
      <c r="COH21" s="46"/>
      <c r="COI21" s="46"/>
      <c r="COJ21" s="46"/>
      <c r="COK21" s="46"/>
      <c r="COL21" s="46"/>
      <c r="COM21" s="46"/>
      <c r="CON21" s="46"/>
      <c r="COO21" s="46"/>
      <c r="COP21" s="46"/>
      <c r="COQ21" s="46"/>
      <c r="COR21" s="46"/>
      <c r="COS21" s="46"/>
      <c r="COT21" s="46"/>
      <c r="COU21" s="46"/>
      <c r="COV21" s="46"/>
      <c r="COW21" s="46"/>
      <c r="COX21" s="46"/>
      <c r="COY21" s="46"/>
      <c r="COZ21" s="46"/>
      <c r="CPA21" s="46"/>
      <c r="CPB21" s="46"/>
      <c r="CPC21" s="46"/>
      <c r="CPD21" s="46"/>
      <c r="CPE21" s="46"/>
      <c r="CPF21" s="46"/>
      <c r="CPG21" s="46"/>
      <c r="CPH21" s="46"/>
      <c r="CPI21" s="46"/>
      <c r="CPJ21" s="46"/>
      <c r="CPK21" s="46"/>
      <c r="CPL21" s="46"/>
      <c r="CPM21" s="46"/>
      <c r="CPN21" s="46"/>
      <c r="CPO21" s="46"/>
      <c r="CPP21" s="46"/>
      <c r="CPQ21" s="46"/>
      <c r="CPR21" s="46"/>
      <c r="CPS21" s="46"/>
      <c r="CPT21" s="46"/>
      <c r="CPU21" s="46"/>
      <c r="CPV21" s="46"/>
      <c r="CPW21" s="46"/>
      <c r="CPX21" s="46"/>
      <c r="CPY21" s="46"/>
      <c r="CPZ21" s="46"/>
      <c r="CQA21" s="46"/>
      <c r="CQB21" s="46"/>
      <c r="CQC21" s="46"/>
      <c r="CQD21" s="46"/>
      <c r="CQE21" s="46"/>
      <c r="CQF21" s="46"/>
      <c r="CQG21" s="46"/>
      <c r="CQH21" s="46"/>
      <c r="CQI21" s="46"/>
      <c r="CQJ21" s="46"/>
      <c r="CQK21" s="46"/>
      <c r="CQL21" s="46"/>
      <c r="CQM21" s="46"/>
      <c r="CQN21" s="46"/>
      <c r="CQO21" s="46"/>
      <c r="CQP21" s="46"/>
      <c r="CQQ21" s="46"/>
      <c r="CQR21" s="46"/>
      <c r="CQS21" s="46"/>
      <c r="CQT21" s="46"/>
      <c r="CQU21" s="46"/>
      <c r="CQV21" s="46"/>
      <c r="CQW21" s="46"/>
      <c r="CQX21" s="46"/>
      <c r="CQY21" s="46"/>
      <c r="CQZ21" s="46"/>
      <c r="CRA21" s="46"/>
      <c r="CRB21" s="46"/>
      <c r="CRC21" s="46"/>
      <c r="CRD21" s="46"/>
      <c r="CRE21" s="46"/>
      <c r="CRF21" s="46"/>
      <c r="CRG21" s="46"/>
      <c r="CRH21" s="46"/>
      <c r="CRI21" s="46"/>
      <c r="CRJ21" s="46"/>
      <c r="CRK21" s="46"/>
      <c r="CRL21" s="46"/>
      <c r="CRM21" s="46"/>
      <c r="CRN21" s="46"/>
      <c r="CRO21" s="46"/>
      <c r="CRP21" s="46"/>
      <c r="CRQ21" s="46"/>
      <c r="CRR21" s="46"/>
      <c r="CRS21" s="46"/>
      <c r="CRT21" s="46"/>
      <c r="CRU21" s="46"/>
      <c r="CRV21" s="46"/>
      <c r="CRW21" s="46"/>
      <c r="CRX21" s="46"/>
      <c r="CRY21" s="46"/>
      <c r="CRZ21" s="46"/>
      <c r="CSA21" s="46"/>
      <c r="CSB21" s="46"/>
      <c r="CSC21" s="46"/>
      <c r="CSD21" s="46"/>
      <c r="CSE21" s="46"/>
      <c r="CSF21" s="46"/>
      <c r="CSG21" s="46"/>
      <c r="CSH21" s="46"/>
      <c r="CSI21" s="46"/>
      <c r="CSJ21" s="46"/>
      <c r="CSK21" s="46"/>
      <c r="CSL21" s="46"/>
      <c r="CSM21" s="46"/>
      <c r="CSN21" s="46"/>
      <c r="CSO21" s="46"/>
      <c r="CSP21" s="46"/>
      <c r="CSQ21" s="46"/>
      <c r="CSR21" s="46"/>
      <c r="CSS21" s="46"/>
      <c r="CST21" s="46"/>
      <c r="CSU21" s="46"/>
      <c r="CSV21" s="46"/>
      <c r="CSW21" s="46"/>
      <c r="CSX21" s="46"/>
      <c r="CSY21" s="46"/>
      <c r="CSZ21" s="46"/>
      <c r="CTA21" s="46"/>
      <c r="CTB21" s="46"/>
      <c r="CTC21" s="46"/>
      <c r="CTD21" s="46"/>
      <c r="CTE21" s="46"/>
      <c r="CTF21" s="46"/>
      <c r="CTG21" s="46"/>
      <c r="CTH21" s="46"/>
      <c r="CTI21" s="46"/>
      <c r="CTJ21" s="46"/>
      <c r="CTK21" s="46"/>
      <c r="CTL21" s="46"/>
      <c r="CTM21" s="46"/>
      <c r="CTN21" s="46"/>
      <c r="CTO21" s="46"/>
      <c r="CTP21" s="46"/>
      <c r="CTQ21" s="46"/>
      <c r="CTR21" s="46"/>
      <c r="CTS21" s="46"/>
      <c r="CTT21" s="46"/>
      <c r="CTU21" s="46"/>
      <c r="CTV21" s="46"/>
      <c r="CTW21" s="46"/>
      <c r="CTX21" s="46"/>
      <c r="CTY21" s="46"/>
      <c r="CTZ21" s="46"/>
      <c r="CUA21" s="46"/>
      <c r="CUB21" s="46"/>
      <c r="CUC21" s="46"/>
      <c r="CUD21" s="46"/>
      <c r="CUE21" s="46"/>
      <c r="CUF21" s="46"/>
      <c r="CUG21" s="46"/>
      <c r="CUH21" s="46"/>
      <c r="CUI21" s="46"/>
      <c r="CUJ21" s="46"/>
      <c r="CUK21" s="46"/>
      <c r="CUL21" s="46"/>
      <c r="CUM21" s="46"/>
      <c r="CUN21" s="46"/>
      <c r="CUO21" s="46"/>
      <c r="CUP21" s="46"/>
      <c r="CUQ21" s="46"/>
      <c r="CUR21" s="46"/>
      <c r="CUS21" s="46"/>
      <c r="CUT21" s="46"/>
      <c r="CUU21" s="46"/>
      <c r="CUV21" s="46"/>
      <c r="CUW21" s="46"/>
      <c r="CUX21" s="46"/>
      <c r="CUY21" s="46"/>
      <c r="CUZ21" s="46"/>
      <c r="CVA21" s="46"/>
      <c r="CVB21" s="46"/>
      <c r="CVC21" s="46"/>
      <c r="CVD21" s="46"/>
      <c r="CVE21" s="46"/>
      <c r="CVF21" s="46"/>
      <c r="CVG21" s="46"/>
      <c r="CVH21" s="46"/>
      <c r="CVI21" s="46"/>
      <c r="CVJ21" s="46"/>
      <c r="CVK21" s="46"/>
      <c r="CVL21" s="46"/>
      <c r="CVM21" s="46"/>
      <c r="CVN21" s="46"/>
      <c r="CVO21" s="46"/>
      <c r="CVP21" s="46"/>
      <c r="CVQ21" s="46"/>
      <c r="CVR21" s="46"/>
      <c r="CVS21" s="46"/>
      <c r="CVT21" s="46"/>
      <c r="CVU21" s="46"/>
      <c r="CVV21" s="46"/>
      <c r="CVW21" s="46"/>
      <c r="CVX21" s="46"/>
      <c r="CVY21" s="46"/>
      <c r="CVZ21" s="46"/>
      <c r="CWA21" s="46"/>
      <c r="CWB21" s="46"/>
      <c r="CWC21" s="46"/>
      <c r="CWD21" s="46"/>
      <c r="CWE21" s="46"/>
      <c r="CWF21" s="46"/>
      <c r="CWG21" s="46"/>
      <c r="CWH21" s="46"/>
      <c r="CWI21" s="46"/>
      <c r="CWJ21" s="46"/>
      <c r="CWK21" s="46"/>
      <c r="CWL21" s="46"/>
      <c r="CWM21" s="46"/>
      <c r="CWN21" s="46"/>
      <c r="CWO21" s="46"/>
      <c r="CWP21" s="46"/>
      <c r="CWQ21" s="46"/>
      <c r="CWR21" s="46"/>
      <c r="CWS21" s="46"/>
      <c r="CWT21" s="46"/>
      <c r="CWU21" s="46"/>
      <c r="CWV21" s="46"/>
      <c r="CWW21" s="46"/>
      <c r="CWX21" s="46"/>
      <c r="CWY21" s="46"/>
      <c r="CWZ21" s="46"/>
      <c r="CXA21" s="46"/>
      <c r="CXB21" s="46"/>
      <c r="CXC21" s="46"/>
      <c r="CXD21" s="46"/>
      <c r="CXE21" s="46"/>
      <c r="CXF21" s="46"/>
      <c r="CXG21" s="46"/>
      <c r="CXH21" s="46"/>
      <c r="CXI21" s="46"/>
      <c r="CXJ21" s="46"/>
      <c r="CXK21" s="46"/>
      <c r="CXL21" s="46"/>
      <c r="CXM21" s="46"/>
      <c r="CXN21" s="46"/>
      <c r="CXO21" s="46"/>
      <c r="CXP21" s="46"/>
      <c r="CXQ21" s="46"/>
      <c r="CXR21" s="46"/>
      <c r="CXS21" s="46"/>
      <c r="CXT21" s="46"/>
      <c r="CXU21" s="46"/>
      <c r="CXV21" s="46"/>
      <c r="CXW21" s="46"/>
      <c r="CXX21" s="46"/>
      <c r="CXY21" s="46"/>
      <c r="CXZ21" s="46"/>
      <c r="CYA21" s="46"/>
      <c r="CYB21" s="46"/>
      <c r="CYC21" s="46"/>
      <c r="CYD21" s="46"/>
      <c r="CYE21" s="46"/>
      <c r="CYF21" s="46"/>
      <c r="CYG21" s="46"/>
      <c r="CYH21" s="46"/>
      <c r="CYI21" s="46"/>
      <c r="CYJ21" s="46"/>
      <c r="CYK21" s="46"/>
      <c r="CYL21" s="46"/>
      <c r="CYM21" s="46"/>
      <c r="CYN21" s="46"/>
      <c r="CYO21" s="46"/>
      <c r="CYP21" s="46"/>
      <c r="CYQ21" s="46"/>
      <c r="CYR21" s="46"/>
      <c r="CYS21" s="46"/>
      <c r="CYT21" s="46"/>
      <c r="CYU21" s="46"/>
      <c r="CYV21" s="46"/>
      <c r="CYW21" s="46"/>
      <c r="CYX21" s="46"/>
      <c r="CYY21" s="46"/>
      <c r="CYZ21" s="46"/>
      <c r="CZA21" s="46"/>
      <c r="CZB21" s="46"/>
      <c r="CZC21" s="46"/>
      <c r="CZD21" s="46"/>
      <c r="CZE21" s="46"/>
      <c r="CZF21" s="46"/>
      <c r="CZG21" s="46"/>
      <c r="CZH21" s="46"/>
      <c r="CZI21" s="46"/>
      <c r="CZJ21" s="46"/>
      <c r="CZK21" s="46"/>
      <c r="CZL21" s="46"/>
      <c r="CZM21" s="46"/>
      <c r="CZN21" s="46"/>
      <c r="CZO21" s="46"/>
      <c r="CZP21" s="46"/>
      <c r="CZQ21" s="46"/>
      <c r="CZR21" s="46"/>
      <c r="CZS21" s="46"/>
      <c r="CZT21" s="46"/>
      <c r="CZU21" s="46"/>
      <c r="CZV21" s="46"/>
      <c r="CZW21" s="46"/>
      <c r="CZX21" s="46"/>
      <c r="CZY21" s="46"/>
      <c r="CZZ21" s="46"/>
      <c r="DAA21" s="46"/>
      <c r="DAB21" s="46"/>
      <c r="DAC21" s="46"/>
      <c r="DAD21" s="46"/>
      <c r="DAE21" s="46"/>
      <c r="DAF21" s="46"/>
      <c r="DAG21" s="46"/>
      <c r="DAH21" s="46"/>
      <c r="DAI21" s="46"/>
      <c r="DAJ21" s="46"/>
      <c r="DAK21" s="46"/>
      <c r="DAL21" s="46"/>
      <c r="DAM21" s="46"/>
      <c r="DAN21" s="46"/>
      <c r="DAO21" s="46"/>
      <c r="DAP21" s="46"/>
      <c r="DAQ21" s="46"/>
      <c r="DAR21" s="46"/>
      <c r="DAS21" s="46"/>
      <c r="DAT21" s="46"/>
      <c r="DAU21" s="46"/>
      <c r="DAV21" s="46"/>
      <c r="DAW21" s="46"/>
      <c r="DAX21" s="46"/>
      <c r="DAY21" s="46"/>
      <c r="DAZ21" s="46"/>
      <c r="DBA21" s="46"/>
      <c r="DBB21" s="46"/>
      <c r="DBC21" s="46"/>
      <c r="DBD21" s="46"/>
      <c r="DBE21" s="46"/>
      <c r="DBF21" s="46"/>
      <c r="DBG21" s="46"/>
      <c r="DBH21" s="46"/>
      <c r="DBI21" s="46"/>
      <c r="DBJ21" s="46"/>
      <c r="DBK21" s="46"/>
      <c r="DBL21" s="46"/>
      <c r="DBM21" s="46"/>
      <c r="DBN21" s="46"/>
      <c r="DBO21" s="46"/>
      <c r="DBP21" s="46"/>
      <c r="DBQ21" s="46"/>
      <c r="DBR21" s="46"/>
      <c r="DBS21" s="46"/>
      <c r="DBT21" s="46"/>
      <c r="DBU21" s="46"/>
      <c r="DBV21" s="46"/>
      <c r="DBW21" s="46"/>
      <c r="DBX21" s="46"/>
      <c r="DBY21" s="46"/>
      <c r="DBZ21" s="46"/>
      <c r="DCA21" s="46"/>
      <c r="DCB21" s="46"/>
      <c r="DCC21" s="46"/>
      <c r="DCD21" s="46"/>
      <c r="DCE21" s="46"/>
      <c r="DCF21" s="46"/>
      <c r="DCG21" s="46"/>
      <c r="DCH21" s="46"/>
      <c r="DCI21" s="46"/>
      <c r="DCJ21" s="46"/>
      <c r="DCK21" s="46"/>
      <c r="DCL21" s="46"/>
      <c r="DCM21" s="46"/>
      <c r="DCN21" s="46"/>
      <c r="DCO21" s="46"/>
      <c r="DCP21" s="46"/>
      <c r="DCQ21" s="46"/>
      <c r="DCR21" s="46"/>
      <c r="DCS21" s="46"/>
      <c r="DCT21" s="46"/>
      <c r="DCU21" s="46"/>
      <c r="DCV21" s="46"/>
      <c r="DCW21" s="46"/>
      <c r="DCX21" s="46"/>
      <c r="DCY21" s="46"/>
      <c r="DCZ21" s="46"/>
      <c r="DDA21" s="46"/>
      <c r="DDB21" s="46"/>
      <c r="DDC21" s="46"/>
      <c r="DDD21" s="46"/>
      <c r="DDE21" s="46"/>
      <c r="DDF21" s="46"/>
      <c r="DDG21" s="46"/>
      <c r="DDH21" s="46"/>
      <c r="DDI21" s="46"/>
      <c r="DDJ21" s="46"/>
      <c r="DDK21" s="46"/>
      <c r="DDL21" s="46"/>
      <c r="DDM21" s="46"/>
      <c r="DDN21" s="46"/>
      <c r="DDO21" s="46"/>
      <c r="DDP21" s="46"/>
      <c r="DDQ21" s="46"/>
      <c r="DDR21" s="46"/>
      <c r="DDS21" s="46"/>
      <c r="DDT21" s="46"/>
      <c r="DDU21" s="46"/>
      <c r="DDV21" s="46"/>
      <c r="DDW21" s="46"/>
      <c r="DDX21" s="46"/>
      <c r="DDY21" s="46"/>
      <c r="DDZ21" s="46"/>
      <c r="DEA21" s="46"/>
      <c r="DEB21" s="46"/>
      <c r="DEC21" s="46"/>
      <c r="DED21" s="46"/>
      <c r="DEE21" s="46"/>
      <c r="DEF21" s="46"/>
      <c r="DEG21" s="46"/>
      <c r="DEH21" s="46"/>
      <c r="DEI21" s="46"/>
      <c r="DEJ21" s="46"/>
      <c r="DEK21" s="46"/>
      <c r="DEL21" s="46"/>
      <c r="DEM21" s="46"/>
      <c r="DEN21" s="46"/>
      <c r="DEO21" s="46"/>
      <c r="DEP21" s="46"/>
      <c r="DEQ21" s="46"/>
      <c r="DER21" s="46"/>
      <c r="DES21" s="46"/>
      <c r="DET21" s="46"/>
      <c r="DEU21" s="46"/>
      <c r="DEV21" s="46"/>
      <c r="DEW21" s="46"/>
      <c r="DEX21" s="46"/>
      <c r="DEY21" s="46"/>
      <c r="DEZ21" s="46"/>
      <c r="DFA21" s="46"/>
      <c r="DFB21" s="46"/>
      <c r="DFC21" s="46"/>
      <c r="DFD21" s="46"/>
      <c r="DFE21" s="46"/>
      <c r="DFF21" s="46"/>
      <c r="DFG21" s="46"/>
      <c r="DFH21" s="46"/>
      <c r="DFI21" s="46"/>
      <c r="DFJ21" s="46"/>
      <c r="DFK21" s="46"/>
      <c r="DFL21" s="46"/>
      <c r="DFM21" s="46"/>
      <c r="DFN21" s="46"/>
      <c r="DFO21" s="46"/>
      <c r="DFP21" s="46"/>
      <c r="DFQ21" s="46"/>
      <c r="DFR21" s="46"/>
      <c r="DFS21" s="46"/>
      <c r="DFT21" s="46"/>
      <c r="DFU21" s="46"/>
      <c r="DFV21" s="46"/>
      <c r="DFW21" s="46"/>
      <c r="DFX21" s="46"/>
      <c r="DFY21" s="46"/>
      <c r="DFZ21" s="46"/>
      <c r="DGA21" s="46"/>
      <c r="DGB21" s="46"/>
      <c r="DGC21" s="46"/>
      <c r="DGD21" s="46"/>
      <c r="DGE21" s="46"/>
      <c r="DGF21" s="46"/>
      <c r="DGG21" s="46"/>
      <c r="DGH21" s="46"/>
      <c r="DGI21" s="46"/>
      <c r="DGJ21" s="46"/>
      <c r="DGK21" s="46"/>
      <c r="DGL21" s="46"/>
      <c r="DGM21" s="46"/>
      <c r="DGN21" s="46"/>
      <c r="DGO21" s="46"/>
      <c r="DGP21" s="46"/>
      <c r="DGQ21" s="46"/>
      <c r="DGR21" s="46"/>
      <c r="DGS21" s="46"/>
      <c r="DGT21" s="46"/>
      <c r="DGU21" s="46"/>
      <c r="DGV21" s="46"/>
      <c r="DGW21" s="46"/>
      <c r="DGX21" s="46"/>
      <c r="DGY21" s="46"/>
      <c r="DGZ21" s="46"/>
      <c r="DHA21" s="46"/>
      <c r="DHB21" s="46"/>
      <c r="DHC21" s="46"/>
      <c r="DHD21" s="46"/>
      <c r="DHE21" s="46"/>
      <c r="DHF21" s="46"/>
      <c r="DHG21" s="46"/>
      <c r="DHH21" s="46"/>
      <c r="DHI21" s="46"/>
      <c r="DHJ21" s="46"/>
      <c r="DHK21" s="46"/>
      <c r="DHL21" s="46"/>
      <c r="DHM21" s="46"/>
      <c r="DHN21" s="46"/>
      <c r="DHO21" s="46"/>
      <c r="DHP21" s="46"/>
      <c r="DHQ21" s="46"/>
      <c r="DHR21" s="46"/>
      <c r="DHS21" s="46"/>
      <c r="DHT21" s="46"/>
      <c r="DHU21" s="46"/>
      <c r="DHV21" s="46"/>
      <c r="DHW21" s="46"/>
      <c r="DHX21" s="46"/>
      <c r="DHY21" s="46"/>
      <c r="DHZ21" s="46"/>
      <c r="DIA21" s="46"/>
      <c r="DIB21" s="46"/>
      <c r="DIC21" s="46"/>
      <c r="DID21" s="46"/>
      <c r="DIE21" s="46"/>
      <c r="DIF21" s="46"/>
      <c r="DIG21" s="46"/>
      <c r="DIH21" s="46"/>
      <c r="DII21" s="46"/>
      <c r="DIJ21" s="46"/>
      <c r="DIK21" s="46"/>
      <c r="DIL21" s="46"/>
      <c r="DIM21" s="46"/>
      <c r="DIN21" s="46"/>
      <c r="DIO21" s="46"/>
      <c r="DIP21" s="46"/>
      <c r="DIQ21" s="46"/>
      <c r="DIR21" s="46"/>
      <c r="DIS21" s="46"/>
      <c r="DIT21" s="46"/>
      <c r="DIU21" s="46"/>
      <c r="DIV21" s="46"/>
      <c r="DIW21" s="46"/>
      <c r="DIX21" s="46"/>
      <c r="DIY21" s="46"/>
      <c r="DIZ21" s="46"/>
      <c r="DJA21" s="46"/>
      <c r="DJB21" s="46"/>
      <c r="DJC21" s="46"/>
      <c r="DJD21" s="46"/>
      <c r="DJE21" s="46"/>
      <c r="DJF21" s="46"/>
      <c r="DJG21" s="46"/>
      <c r="DJH21" s="46"/>
      <c r="DJI21" s="46"/>
      <c r="DJJ21" s="46"/>
      <c r="DJK21" s="46"/>
      <c r="DJL21" s="46"/>
      <c r="DJM21" s="46"/>
      <c r="DJN21" s="46"/>
      <c r="DJO21" s="46"/>
      <c r="DJP21" s="46"/>
      <c r="DJQ21" s="46"/>
      <c r="DJR21" s="46"/>
      <c r="DJS21" s="46"/>
      <c r="DJT21" s="46"/>
      <c r="DJU21" s="46"/>
      <c r="DJV21" s="46"/>
      <c r="DJW21" s="46"/>
      <c r="DJX21" s="46"/>
      <c r="DJY21" s="46"/>
      <c r="DJZ21" s="46"/>
      <c r="DKA21" s="46"/>
      <c r="DKB21" s="46"/>
      <c r="DKC21" s="46"/>
      <c r="DKD21" s="46"/>
      <c r="DKE21" s="46"/>
      <c r="DKF21" s="46"/>
      <c r="DKG21" s="46"/>
      <c r="DKH21" s="46"/>
      <c r="DKI21" s="46"/>
      <c r="DKJ21" s="46"/>
      <c r="DKK21" s="46"/>
      <c r="DKL21" s="46"/>
      <c r="DKM21" s="46"/>
      <c r="DKN21" s="46"/>
      <c r="DKO21" s="46"/>
      <c r="DKP21" s="46"/>
      <c r="DKQ21" s="46"/>
      <c r="DKR21" s="46"/>
      <c r="DKS21" s="46"/>
      <c r="DKT21" s="46"/>
      <c r="DKU21" s="46"/>
      <c r="DKV21" s="46"/>
      <c r="DKW21" s="46"/>
      <c r="DKX21" s="46"/>
      <c r="DKY21" s="46"/>
      <c r="DKZ21" s="46"/>
      <c r="DLA21" s="46"/>
      <c r="DLB21" s="46"/>
      <c r="DLC21" s="46"/>
      <c r="DLD21" s="46"/>
      <c r="DLE21" s="46"/>
      <c r="DLF21" s="46"/>
      <c r="DLG21" s="46"/>
      <c r="DLH21" s="46"/>
      <c r="DLI21" s="46"/>
      <c r="DLJ21" s="46"/>
      <c r="DLK21" s="46"/>
      <c r="DLL21" s="46"/>
      <c r="DLM21" s="46"/>
      <c r="DLN21" s="46"/>
      <c r="DLO21" s="46"/>
      <c r="DLP21" s="46"/>
      <c r="DLQ21" s="46"/>
      <c r="DLR21" s="46"/>
      <c r="DLS21" s="46"/>
      <c r="DLT21" s="46"/>
      <c r="DLU21" s="46"/>
      <c r="DLV21" s="46"/>
      <c r="DLW21" s="46"/>
      <c r="DLX21" s="46"/>
      <c r="DLY21" s="46"/>
      <c r="DLZ21" s="46"/>
      <c r="DMA21" s="46"/>
      <c r="DMB21" s="46"/>
      <c r="DMC21" s="46"/>
      <c r="DMD21" s="46"/>
      <c r="DME21" s="46"/>
      <c r="DMF21" s="46"/>
      <c r="DMG21" s="46"/>
      <c r="DMH21" s="46"/>
      <c r="DMI21" s="46"/>
      <c r="DMJ21" s="46"/>
      <c r="DMK21" s="46"/>
      <c r="DML21" s="46"/>
      <c r="DMM21" s="46"/>
      <c r="DMN21" s="46"/>
      <c r="DMO21" s="46"/>
      <c r="DMP21" s="46"/>
      <c r="DMQ21" s="46"/>
      <c r="DMR21" s="46"/>
      <c r="DMS21" s="46"/>
      <c r="DMT21" s="46"/>
      <c r="DMU21" s="46"/>
      <c r="DMV21" s="46"/>
      <c r="DMW21" s="46"/>
      <c r="DMX21" s="46"/>
      <c r="DMY21" s="46"/>
      <c r="DMZ21" s="46"/>
      <c r="DNA21" s="46"/>
      <c r="DNB21" s="46"/>
      <c r="DNC21" s="46"/>
      <c r="DND21" s="46"/>
      <c r="DNE21" s="46"/>
      <c r="DNF21" s="46"/>
      <c r="DNG21" s="46"/>
      <c r="DNH21" s="46"/>
      <c r="DNI21" s="46"/>
      <c r="DNJ21" s="46"/>
      <c r="DNK21" s="46"/>
      <c r="DNL21" s="46"/>
      <c r="DNM21" s="46"/>
      <c r="DNN21" s="46"/>
      <c r="DNO21" s="46"/>
      <c r="DNP21" s="46"/>
      <c r="DNQ21" s="46"/>
      <c r="DNR21" s="46"/>
      <c r="DNS21" s="46"/>
      <c r="DNT21" s="46"/>
      <c r="DNU21" s="46"/>
      <c r="DNV21" s="46"/>
      <c r="DNW21" s="46"/>
      <c r="DNX21" s="46"/>
      <c r="DNY21" s="46"/>
      <c r="DNZ21" s="46"/>
      <c r="DOA21" s="46"/>
      <c r="DOB21" s="46"/>
      <c r="DOC21" s="46"/>
      <c r="DOD21" s="46"/>
      <c r="DOE21" s="46"/>
      <c r="DOF21" s="46"/>
      <c r="DOG21" s="46"/>
      <c r="DOH21" s="46"/>
      <c r="DOI21" s="46"/>
      <c r="DOJ21" s="46"/>
      <c r="DOK21" s="46"/>
      <c r="DOL21" s="46"/>
      <c r="DOM21" s="46"/>
      <c r="DON21" s="46"/>
      <c r="DOO21" s="46"/>
      <c r="DOP21" s="46"/>
      <c r="DOQ21" s="46"/>
      <c r="DOR21" s="46"/>
      <c r="DOS21" s="46"/>
      <c r="DOT21" s="46"/>
      <c r="DOU21" s="46"/>
      <c r="DOV21" s="46"/>
      <c r="DOW21" s="46"/>
      <c r="DOX21" s="46"/>
      <c r="DOY21" s="46"/>
      <c r="DOZ21" s="46"/>
      <c r="DPA21" s="46"/>
      <c r="DPB21" s="46"/>
      <c r="DPC21" s="46"/>
      <c r="DPD21" s="46"/>
      <c r="DPE21" s="46"/>
      <c r="DPF21" s="46"/>
      <c r="DPG21" s="46"/>
      <c r="DPH21" s="46"/>
      <c r="DPI21" s="46"/>
      <c r="DPJ21" s="46"/>
      <c r="DPK21" s="46"/>
      <c r="DPL21" s="46"/>
      <c r="DPM21" s="46"/>
      <c r="DPN21" s="46"/>
      <c r="DPO21" s="46"/>
      <c r="DPP21" s="46"/>
      <c r="DPQ21" s="46"/>
      <c r="DPR21" s="46"/>
      <c r="DPS21" s="46"/>
      <c r="DPT21" s="46"/>
      <c r="DPU21" s="46"/>
      <c r="DPV21" s="46"/>
      <c r="DPW21" s="46"/>
      <c r="DPX21" s="46"/>
      <c r="DPY21" s="46"/>
      <c r="DPZ21" s="46"/>
      <c r="DQA21" s="46"/>
      <c r="DQB21" s="46"/>
      <c r="DQC21" s="46"/>
      <c r="DQD21" s="46"/>
      <c r="DQE21" s="46"/>
      <c r="DQF21" s="46"/>
      <c r="DQG21" s="46"/>
      <c r="DQH21" s="46"/>
      <c r="DQI21" s="46"/>
      <c r="DQJ21" s="46"/>
      <c r="DQK21" s="46"/>
      <c r="DQL21" s="46"/>
      <c r="DQM21" s="46"/>
      <c r="DQN21" s="46"/>
      <c r="DQO21" s="46"/>
      <c r="DQP21" s="46"/>
      <c r="DQQ21" s="46"/>
      <c r="DQR21" s="46"/>
      <c r="DQS21" s="46"/>
      <c r="DQT21" s="46"/>
      <c r="DQU21" s="46"/>
      <c r="DQV21" s="46"/>
      <c r="DQW21" s="46"/>
      <c r="DQX21" s="46"/>
      <c r="DQY21" s="46"/>
      <c r="DQZ21" s="46"/>
      <c r="DRA21" s="46"/>
      <c r="DRB21" s="46"/>
      <c r="DRC21" s="46"/>
      <c r="DRD21" s="46"/>
      <c r="DRE21" s="46"/>
      <c r="DRF21" s="46"/>
      <c r="DRG21" s="46"/>
      <c r="DRH21" s="46"/>
      <c r="DRI21" s="46"/>
      <c r="DRJ21" s="46"/>
      <c r="DRK21" s="46"/>
      <c r="DRL21" s="46"/>
      <c r="DRM21" s="46"/>
      <c r="DRN21" s="46"/>
      <c r="DRO21" s="46"/>
      <c r="DRP21" s="46"/>
      <c r="DRQ21" s="46"/>
      <c r="DRR21" s="46"/>
      <c r="DRS21" s="46"/>
      <c r="DRT21" s="46"/>
      <c r="DRU21" s="46"/>
      <c r="DRV21" s="46"/>
      <c r="DRW21" s="46"/>
      <c r="DRX21" s="46"/>
      <c r="DRY21" s="46"/>
      <c r="DRZ21" s="46"/>
      <c r="DSA21" s="46"/>
      <c r="DSB21" s="46"/>
      <c r="DSC21" s="46"/>
      <c r="DSD21" s="46"/>
      <c r="DSE21" s="46"/>
      <c r="DSF21" s="46"/>
      <c r="DSG21" s="46"/>
      <c r="DSH21" s="46"/>
      <c r="DSI21" s="46"/>
      <c r="DSJ21" s="46"/>
      <c r="DSK21" s="46"/>
      <c r="DSL21" s="46"/>
      <c r="DSM21" s="46"/>
      <c r="DSN21" s="46"/>
      <c r="DSO21" s="46"/>
      <c r="DSP21" s="46"/>
      <c r="DSQ21" s="46"/>
      <c r="DSR21" s="46"/>
      <c r="DSS21" s="46"/>
      <c r="DST21" s="46"/>
      <c r="DSU21" s="46"/>
      <c r="DSV21" s="46"/>
      <c r="DSW21" s="46"/>
      <c r="DSX21" s="46"/>
      <c r="DSY21" s="46"/>
      <c r="DSZ21" s="46"/>
      <c r="DTA21" s="46"/>
      <c r="DTB21" s="46"/>
      <c r="DTC21" s="46"/>
      <c r="DTD21" s="46"/>
      <c r="DTE21" s="46"/>
      <c r="DTF21" s="46"/>
      <c r="DTG21" s="46"/>
      <c r="DTH21" s="46"/>
      <c r="DTI21" s="46"/>
      <c r="DTJ21" s="46"/>
      <c r="DTK21" s="46"/>
      <c r="DTL21" s="46"/>
      <c r="DTM21" s="46"/>
      <c r="DTN21" s="46"/>
      <c r="DTO21" s="46"/>
      <c r="DTP21" s="46"/>
      <c r="DTQ21" s="46"/>
      <c r="DTR21" s="46"/>
      <c r="DTS21" s="46"/>
      <c r="DTT21" s="46"/>
      <c r="DTU21" s="46"/>
      <c r="DTV21" s="46"/>
      <c r="DTW21" s="46"/>
      <c r="DTX21" s="46"/>
      <c r="DTY21" s="46"/>
      <c r="DTZ21" s="46"/>
      <c r="DUA21" s="46"/>
      <c r="DUB21" s="46"/>
      <c r="DUC21" s="46"/>
      <c r="DUD21" s="46"/>
      <c r="DUE21" s="46"/>
      <c r="DUF21" s="46"/>
      <c r="DUG21" s="46"/>
      <c r="DUH21" s="46"/>
      <c r="DUI21" s="46"/>
      <c r="DUJ21" s="46"/>
      <c r="DUK21" s="46"/>
      <c r="DUL21" s="46"/>
      <c r="DUM21" s="46"/>
      <c r="DUN21" s="46"/>
      <c r="DUO21" s="46"/>
      <c r="DUP21" s="46"/>
      <c r="DUQ21" s="46"/>
      <c r="DUR21" s="46"/>
      <c r="DUS21" s="46"/>
      <c r="DUT21" s="46"/>
      <c r="DUU21" s="46"/>
      <c r="DUV21" s="46"/>
      <c r="DUW21" s="46"/>
      <c r="DUX21" s="46"/>
      <c r="DUY21" s="46"/>
      <c r="DUZ21" s="46"/>
      <c r="DVA21" s="46"/>
      <c r="DVB21" s="46"/>
      <c r="DVC21" s="46"/>
      <c r="DVD21" s="46"/>
      <c r="DVE21" s="46"/>
      <c r="DVF21" s="46"/>
      <c r="DVG21" s="46"/>
      <c r="DVH21" s="46"/>
      <c r="DVI21" s="46"/>
      <c r="DVJ21" s="46"/>
      <c r="DVK21" s="46"/>
      <c r="DVL21" s="46"/>
      <c r="DVM21" s="46"/>
      <c r="DVN21" s="46"/>
      <c r="DVO21" s="46"/>
      <c r="DVP21" s="46"/>
      <c r="DVQ21" s="46"/>
      <c r="DVR21" s="46"/>
      <c r="DVS21" s="46"/>
      <c r="DVT21" s="46"/>
      <c r="DVU21" s="46"/>
      <c r="DVV21" s="46"/>
      <c r="DVW21" s="46"/>
      <c r="DVX21" s="46"/>
      <c r="DVY21" s="46"/>
      <c r="DVZ21" s="46"/>
      <c r="DWA21" s="46"/>
      <c r="DWB21" s="46"/>
      <c r="DWC21" s="46"/>
      <c r="DWD21" s="46"/>
      <c r="DWE21" s="46"/>
      <c r="DWF21" s="46"/>
      <c r="DWG21" s="46"/>
      <c r="DWH21" s="46"/>
      <c r="DWI21" s="46"/>
      <c r="DWJ21" s="46"/>
      <c r="DWK21" s="46"/>
      <c r="DWL21" s="46"/>
      <c r="DWM21" s="46"/>
      <c r="DWN21" s="46"/>
      <c r="DWO21" s="46"/>
      <c r="DWP21" s="46"/>
      <c r="DWQ21" s="46"/>
      <c r="DWR21" s="46"/>
      <c r="DWS21" s="46"/>
      <c r="DWT21" s="46"/>
      <c r="DWU21" s="46"/>
      <c r="DWV21" s="46"/>
      <c r="DWW21" s="46"/>
      <c r="DWX21" s="46"/>
      <c r="DWY21" s="46"/>
      <c r="DWZ21" s="46"/>
      <c r="DXA21" s="46"/>
      <c r="DXB21" s="46"/>
      <c r="DXC21" s="46"/>
      <c r="DXD21" s="46"/>
      <c r="DXE21" s="46"/>
      <c r="DXF21" s="46"/>
      <c r="DXG21" s="46"/>
      <c r="DXH21" s="46"/>
      <c r="DXI21" s="46"/>
      <c r="DXJ21" s="46"/>
      <c r="DXK21" s="46"/>
      <c r="DXL21" s="46"/>
      <c r="DXM21" s="46"/>
      <c r="DXN21" s="46"/>
      <c r="DXO21" s="46"/>
      <c r="DXP21" s="46"/>
      <c r="DXQ21" s="46"/>
      <c r="DXR21" s="46"/>
      <c r="DXS21" s="46"/>
      <c r="DXT21" s="46"/>
      <c r="DXU21" s="46"/>
      <c r="DXV21" s="46"/>
      <c r="DXW21" s="46"/>
      <c r="DXX21" s="46"/>
      <c r="DXY21" s="46"/>
      <c r="DXZ21" s="46"/>
      <c r="DYA21" s="46"/>
      <c r="DYB21" s="46"/>
      <c r="DYC21" s="46"/>
      <c r="DYD21" s="46"/>
      <c r="DYE21" s="46"/>
      <c r="DYF21" s="46"/>
      <c r="DYG21" s="46"/>
      <c r="DYH21" s="46"/>
      <c r="DYI21" s="46"/>
      <c r="DYJ21" s="46"/>
      <c r="DYK21" s="46"/>
      <c r="DYL21" s="46"/>
      <c r="DYM21" s="46"/>
      <c r="DYN21" s="46"/>
      <c r="DYO21" s="46"/>
      <c r="DYP21" s="46"/>
      <c r="DYQ21" s="46"/>
      <c r="DYR21" s="46"/>
      <c r="DYS21" s="46"/>
      <c r="DYT21" s="46"/>
      <c r="DYU21" s="46"/>
      <c r="DYV21" s="46"/>
      <c r="DYW21" s="46"/>
      <c r="DYX21" s="46"/>
      <c r="DYY21" s="46"/>
      <c r="DYZ21" s="46"/>
      <c r="DZA21" s="46"/>
      <c r="DZB21" s="46"/>
      <c r="DZC21" s="46"/>
      <c r="DZD21" s="46"/>
      <c r="DZE21" s="46"/>
      <c r="DZF21" s="46"/>
      <c r="DZG21" s="46"/>
      <c r="DZH21" s="46"/>
      <c r="DZI21" s="46"/>
      <c r="DZJ21" s="46"/>
      <c r="DZK21" s="46"/>
      <c r="DZL21" s="46"/>
      <c r="DZM21" s="46"/>
      <c r="DZN21" s="46"/>
      <c r="DZO21" s="46"/>
      <c r="DZP21" s="46"/>
      <c r="DZQ21" s="46"/>
      <c r="DZR21" s="46"/>
      <c r="DZS21" s="46"/>
      <c r="DZT21" s="46"/>
      <c r="DZU21" s="46"/>
      <c r="DZV21" s="46"/>
      <c r="DZW21" s="46"/>
      <c r="DZX21" s="46"/>
      <c r="DZY21" s="46"/>
      <c r="DZZ21" s="46"/>
      <c r="EAA21" s="46"/>
      <c r="EAB21" s="46"/>
      <c r="EAC21" s="46"/>
      <c r="EAD21" s="46"/>
      <c r="EAE21" s="46"/>
      <c r="EAF21" s="46"/>
      <c r="EAG21" s="46"/>
      <c r="EAH21" s="46"/>
      <c r="EAI21" s="46"/>
      <c r="EAJ21" s="46"/>
      <c r="EAK21" s="46"/>
      <c r="EAL21" s="46"/>
      <c r="EAM21" s="46"/>
      <c r="EAN21" s="46"/>
      <c r="EAO21" s="46"/>
      <c r="EAP21" s="46"/>
      <c r="EAQ21" s="46"/>
      <c r="EAR21" s="46"/>
      <c r="EAS21" s="46"/>
      <c r="EAT21" s="46"/>
      <c r="EAU21" s="46"/>
      <c r="EAV21" s="46"/>
      <c r="EAW21" s="46"/>
      <c r="EAX21" s="46"/>
      <c r="EAY21" s="46"/>
      <c r="EAZ21" s="46"/>
      <c r="EBA21" s="46"/>
      <c r="EBB21" s="46"/>
      <c r="EBC21" s="46"/>
      <c r="EBD21" s="46"/>
      <c r="EBE21" s="46"/>
      <c r="EBF21" s="46"/>
      <c r="EBG21" s="46"/>
      <c r="EBH21" s="46"/>
      <c r="EBI21" s="46"/>
      <c r="EBJ21" s="46"/>
      <c r="EBK21" s="46"/>
      <c r="EBL21" s="46"/>
      <c r="EBM21" s="46"/>
      <c r="EBN21" s="46"/>
      <c r="EBO21" s="46"/>
      <c r="EBP21" s="46"/>
      <c r="EBQ21" s="46"/>
      <c r="EBR21" s="46"/>
      <c r="EBS21" s="46"/>
      <c r="EBT21" s="46"/>
      <c r="EBU21" s="46"/>
      <c r="EBV21" s="46"/>
      <c r="EBW21" s="46"/>
      <c r="EBX21" s="46"/>
      <c r="EBY21" s="46"/>
      <c r="EBZ21" s="46"/>
      <c r="ECA21" s="46"/>
      <c r="ECB21" s="46"/>
      <c r="ECC21" s="46"/>
      <c r="ECD21" s="46"/>
      <c r="ECE21" s="46"/>
      <c r="ECF21" s="46"/>
      <c r="ECG21" s="46"/>
      <c r="ECH21" s="46"/>
      <c r="ECI21" s="46"/>
      <c r="ECJ21" s="46"/>
      <c r="ECK21" s="46"/>
      <c r="ECL21" s="46"/>
      <c r="ECM21" s="46"/>
      <c r="ECN21" s="46"/>
      <c r="ECO21" s="46"/>
      <c r="ECP21" s="46"/>
      <c r="ECQ21" s="46"/>
      <c r="ECR21" s="46"/>
      <c r="ECS21" s="46"/>
      <c r="ECT21" s="46"/>
      <c r="ECU21" s="46"/>
      <c r="ECV21" s="46"/>
      <c r="ECW21" s="46"/>
      <c r="ECX21" s="46"/>
      <c r="ECY21" s="46"/>
      <c r="ECZ21" s="46"/>
      <c r="EDA21" s="46"/>
      <c r="EDB21" s="46"/>
      <c r="EDC21" s="46"/>
      <c r="EDD21" s="46"/>
      <c r="EDE21" s="46"/>
      <c r="EDF21" s="46"/>
      <c r="EDG21" s="46"/>
      <c r="EDH21" s="46"/>
      <c r="EDI21" s="46"/>
      <c r="EDJ21" s="46"/>
      <c r="EDK21" s="46"/>
      <c r="EDL21" s="46"/>
      <c r="EDM21" s="46"/>
      <c r="EDN21" s="46"/>
      <c r="EDO21" s="46"/>
      <c r="EDP21" s="46"/>
      <c r="EDQ21" s="46"/>
      <c r="EDR21" s="46"/>
      <c r="EDS21" s="46"/>
      <c r="EDT21" s="46"/>
      <c r="EDU21" s="46"/>
      <c r="EDV21" s="46"/>
      <c r="EDW21" s="46"/>
      <c r="EDX21" s="46"/>
      <c r="EDY21" s="46"/>
      <c r="EDZ21" s="46"/>
      <c r="EEA21" s="46"/>
      <c r="EEB21" s="46"/>
      <c r="EEC21" s="46"/>
      <c r="EED21" s="46"/>
      <c r="EEE21" s="46"/>
      <c r="EEF21" s="46"/>
      <c r="EEG21" s="46"/>
      <c r="EEH21" s="46"/>
      <c r="EEI21" s="46"/>
      <c r="EEJ21" s="46"/>
      <c r="EEK21" s="46"/>
      <c r="EEL21" s="46"/>
      <c r="EEM21" s="46"/>
      <c r="EEN21" s="46"/>
      <c r="EEO21" s="46"/>
      <c r="EEP21" s="46"/>
      <c r="EEQ21" s="46"/>
      <c r="EER21" s="46"/>
      <c r="EES21" s="46"/>
      <c r="EET21" s="46"/>
      <c r="EEU21" s="46"/>
      <c r="EEV21" s="46"/>
      <c r="EEW21" s="46"/>
      <c r="EEX21" s="46"/>
      <c r="EEY21" s="46"/>
      <c r="EEZ21" s="46"/>
      <c r="EFA21" s="46"/>
      <c r="EFB21" s="46"/>
      <c r="EFC21" s="46"/>
      <c r="EFD21" s="46"/>
      <c r="EFE21" s="46"/>
      <c r="EFF21" s="46"/>
      <c r="EFG21" s="46"/>
      <c r="EFH21" s="46"/>
      <c r="EFI21" s="46"/>
      <c r="EFJ21" s="46"/>
      <c r="EFK21" s="46"/>
      <c r="EFL21" s="46"/>
      <c r="EFM21" s="46"/>
      <c r="EFN21" s="46"/>
      <c r="EFO21" s="46"/>
      <c r="EFP21" s="46"/>
      <c r="EFQ21" s="46"/>
      <c r="EFR21" s="46"/>
      <c r="EFS21" s="46"/>
      <c r="EFT21" s="46"/>
      <c r="EFU21" s="46"/>
      <c r="EFV21" s="46"/>
      <c r="EFW21" s="46"/>
      <c r="EFX21" s="46"/>
      <c r="EFY21" s="46"/>
      <c r="EFZ21" s="46"/>
      <c r="EGA21" s="46"/>
      <c r="EGB21" s="46"/>
      <c r="EGC21" s="46"/>
      <c r="EGD21" s="46"/>
      <c r="EGE21" s="46"/>
      <c r="EGF21" s="46"/>
      <c r="EGG21" s="46"/>
      <c r="EGH21" s="46"/>
      <c r="EGI21" s="46"/>
      <c r="EGJ21" s="46"/>
      <c r="EGK21" s="46"/>
      <c r="EGL21" s="46"/>
      <c r="EGM21" s="46"/>
      <c r="EGN21" s="46"/>
      <c r="EGO21" s="46"/>
      <c r="EGP21" s="46"/>
      <c r="EGQ21" s="46"/>
      <c r="EGR21" s="46"/>
      <c r="EGS21" s="46"/>
      <c r="EGT21" s="46"/>
      <c r="EGU21" s="46"/>
      <c r="EGV21" s="46"/>
      <c r="EGW21" s="46"/>
      <c r="EGX21" s="46"/>
      <c r="EGY21" s="46"/>
      <c r="EGZ21" s="46"/>
      <c r="EHA21" s="46"/>
      <c r="EHB21" s="46"/>
      <c r="EHC21" s="46"/>
      <c r="EHD21" s="46"/>
      <c r="EHE21" s="46"/>
      <c r="EHF21" s="46"/>
      <c r="EHG21" s="46"/>
      <c r="EHH21" s="46"/>
      <c r="EHI21" s="46"/>
      <c r="EHJ21" s="46"/>
      <c r="EHK21" s="46"/>
      <c r="EHL21" s="46"/>
      <c r="EHM21" s="46"/>
      <c r="EHN21" s="46"/>
      <c r="EHO21" s="46"/>
      <c r="EHP21" s="46"/>
      <c r="EHQ21" s="46"/>
      <c r="EHR21" s="46"/>
      <c r="EHS21" s="46"/>
      <c r="EHT21" s="46"/>
      <c r="EHU21" s="46"/>
      <c r="EHV21" s="46"/>
      <c r="EHW21" s="46"/>
      <c r="EHX21" s="46"/>
      <c r="EHY21" s="46"/>
      <c r="EHZ21" s="46"/>
      <c r="EIA21" s="46"/>
      <c r="EIB21" s="46"/>
      <c r="EIC21" s="46"/>
      <c r="EID21" s="46"/>
      <c r="EIE21" s="46"/>
      <c r="EIF21" s="46"/>
      <c r="EIG21" s="46"/>
      <c r="EIH21" s="46"/>
      <c r="EII21" s="46"/>
      <c r="EIJ21" s="46"/>
      <c r="EIK21" s="46"/>
      <c r="EIL21" s="46"/>
      <c r="EIM21" s="46"/>
      <c r="EIN21" s="46"/>
      <c r="EIO21" s="46"/>
      <c r="EIP21" s="46"/>
      <c r="EIQ21" s="46"/>
      <c r="EIR21" s="46"/>
      <c r="EIS21" s="46"/>
      <c r="EIT21" s="46"/>
      <c r="EIU21" s="46"/>
      <c r="EIV21" s="46"/>
      <c r="EIW21" s="46"/>
      <c r="EIX21" s="46"/>
      <c r="EIY21" s="46"/>
      <c r="EIZ21" s="46"/>
      <c r="EJA21" s="46"/>
      <c r="EJB21" s="46"/>
      <c r="EJC21" s="46"/>
      <c r="EJD21" s="46"/>
      <c r="EJE21" s="46"/>
      <c r="EJF21" s="46"/>
      <c r="EJG21" s="46"/>
      <c r="EJH21" s="46"/>
      <c r="EJI21" s="46"/>
      <c r="EJJ21" s="46"/>
      <c r="EJK21" s="46"/>
      <c r="EJL21" s="46"/>
      <c r="EJM21" s="46"/>
      <c r="EJN21" s="46"/>
      <c r="EJO21" s="46"/>
      <c r="EJP21" s="46"/>
      <c r="EJQ21" s="46"/>
      <c r="EJR21" s="46"/>
      <c r="EJS21" s="46"/>
      <c r="EJT21" s="46"/>
      <c r="EJU21" s="46"/>
      <c r="EJV21" s="46"/>
      <c r="EJW21" s="46"/>
      <c r="EJX21" s="46"/>
      <c r="EJY21" s="46"/>
      <c r="EJZ21" s="46"/>
      <c r="EKA21" s="46"/>
      <c r="EKB21" s="46"/>
      <c r="EKC21" s="46"/>
      <c r="EKD21" s="46"/>
      <c r="EKE21" s="46"/>
      <c r="EKF21" s="46"/>
      <c r="EKG21" s="46"/>
      <c r="EKH21" s="46"/>
      <c r="EKI21" s="46"/>
      <c r="EKJ21" s="46"/>
      <c r="EKK21" s="46"/>
      <c r="EKL21" s="46"/>
      <c r="EKM21" s="46"/>
      <c r="EKN21" s="46"/>
      <c r="EKO21" s="46"/>
      <c r="EKP21" s="46"/>
      <c r="EKQ21" s="46"/>
      <c r="EKR21" s="46"/>
      <c r="EKS21" s="46"/>
      <c r="EKT21" s="46"/>
      <c r="EKU21" s="46"/>
      <c r="EKV21" s="46"/>
      <c r="EKW21" s="46"/>
      <c r="EKX21" s="46"/>
      <c r="EKY21" s="46"/>
      <c r="EKZ21" s="46"/>
      <c r="ELA21" s="46"/>
      <c r="ELB21" s="46"/>
      <c r="ELC21" s="46"/>
      <c r="ELD21" s="46"/>
      <c r="ELE21" s="46"/>
      <c r="ELF21" s="46"/>
      <c r="ELG21" s="46"/>
      <c r="ELH21" s="46"/>
      <c r="ELI21" s="46"/>
      <c r="ELJ21" s="46"/>
      <c r="ELK21" s="46"/>
      <c r="ELL21" s="46"/>
      <c r="ELM21" s="46"/>
      <c r="ELN21" s="46"/>
      <c r="ELO21" s="46"/>
      <c r="ELP21" s="46"/>
      <c r="ELQ21" s="46"/>
      <c r="ELR21" s="46"/>
      <c r="ELS21" s="46"/>
      <c r="ELT21" s="46"/>
      <c r="ELU21" s="46"/>
      <c r="ELV21" s="46"/>
      <c r="ELW21" s="46"/>
      <c r="ELX21" s="46"/>
      <c r="ELY21" s="46"/>
      <c r="ELZ21" s="46"/>
      <c r="EMA21" s="46"/>
      <c r="EMB21" s="46"/>
      <c r="EMC21" s="46"/>
      <c r="EMD21" s="46"/>
      <c r="EME21" s="46"/>
      <c r="EMF21" s="46"/>
      <c r="EMG21" s="46"/>
      <c r="EMH21" s="46"/>
      <c r="EMI21" s="46"/>
      <c r="EMJ21" s="46"/>
      <c r="EMK21" s="46"/>
      <c r="EML21" s="46"/>
      <c r="EMM21" s="46"/>
      <c r="EMN21" s="46"/>
      <c r="EMO21" s="46"/>
      <c r="EMP21" s="46"/>
      <c r="EMQ21" s="46"/>
      <c r="EMR21" s="46"/>
      <c r="EMS21" s="46"/>
      <c r="EMT21" s="46"/>
      <c r="EMU21" s="46"/>
      <c r="EMV21" s="46"/>
      <c r="EMW21" s="46"/>
      <c r="EMX21" s="46"/>
      <c r="EMY21" s="46"/>
      <c r="EMZ21" s="46"/>
      <c r="ENA21" s="46"/>
      <c r="ENB21" s="46"/>
      <c r="ENC21" s="46"/>
      <c r="END21" s="46"/>
      <c r="ENE21" s="46"/>
      <c r="ENF21" s="46"/>
      <c r="ENG21" s="46"/>
      <c r="ENH21" s="46"/>
      <c r="ENI21" s="46"/>
      <c r="ENJ21" s="46"/>
      <c r="ENK21" s="46"/>
      <c r="ENL21" s="46"/>
      <c r="ENM21" s="46"/>
      <c r="ENN21" s="46"/>
      <c r="ENO21" s="46"/>
      <c r="ENP21" s="46"/>
      <c r="ENQ21" s="46"/>
      <c r="ENR21" s="46"/>
      <c r="ENS21" s="46"/>
      <c r="ENT21" s="46"/>
      <c r="ENU21" s="46"/>
      <c r="ENV21" s="46"/>
      <c r="ENW21" s="46"/>
      <c r="ENX21" s="46"/>
      <c r="ENY21" s="46"/>
      <c r="ENZ21" s="46"/>
      <c r="EOA21" s="46"/>
      <c r="EOB21" s="46"/>
      <c r="EOC21" s="46"/>
      <c r="EOD21" s="46"/>
      <c r="EOE21" s="46"/>
      <c r="EOF21" s="46"/>
      <c r="EOG21" s="46"/>
      <c r="EOH21" s="46"/>
      <c r="EOI21" s="46"/>
      <c r="EOJ21" s="46"/>
      <c r="EOK21" s="46"/>
      <c r="EOL21" s="46"/>
      <c r="EOM21" s="46"/>
      <c r="EON21" s="46"/>
      <c r="EOO21" s="46"/>
      <c r="EOP21" s="46"/>
      <c r="EOQ21" s="46"/>
      <c r="EOR21" s="46"/>
      <c r="EOS21" s="46"/>
      <c r="EOT21" s="46"/>
      <c r="EOU21" s="46"/>
      <c r="EOV21" s="46"/>
      <c r="EOW21" s="46"/>
      <c r="EOX21" s="46"/>
      <c r="EOY21" s="46"/>
      <c r="EOZ21" s="46"/>
      <c r="EPA21" s="46"/>
      <c r="EPB21" s="46"/>
      <c r="EPC21" s="46"/>
      <c r="EPD21" s="46"/>
      <c r="EPE21" s="46"/>
      <c r="EPF21" s="46"/>
      <c r="EPG21" s="46"/>
      <c r="EPH21" s="46"/>
      <c r="EPI21" s="46"/>
      <c r="EPJ21" s="46"/>
      <c r="EPK21" s="46"/>
      <c r="EPL21" s="46"/>
      <c r="EPM21" s="46"/>
      <c r="EPN21" s="46"/>
      <c r="EPO21" s="46"/>
      <c r="EPP21" s="46"/>
      <c r="EPQ21" s="46"/>
      <c r="EPR21" s="46"/>
      <c r="EPS21" s="46"/>
      <c r="EPT21" s="46"/>
      <c r="EPU21" s="46"/>
      <c r="EPV21" s="46"/>
      <c r="EPW21" s="46"/>
      <c r="EPX21" s="46"/>
      <c r="EPY21" s="46"/>
      <c r="EPZ21" s="46"/>
      <c r="EQA21" s="46"/>
      <c r="EQB21" s="46"/>
      <c r="EQC21" s="46"/>
      <c r="EQD21" s="46"/>
      <c r="EQE21" s="46"/>
      <c r="EQF21" s="46"/>
      <c r="EQG21" s="46"/>
      <c r="EQH21" s="46"/>
      <c r="EQI21" s="46"/>
      <c r="EQJ21" s="46"/>
      <c r="EQK21" s="46"/>
      <c r="EQL21" s="46"/>
      <c r="EQM21" s="46"/>
      <c r="EQN21" s="46"/>
      <c r="EQO21" s="46"/>
      <c r="EQP21" s="46"/>
      <c r="EQQ21" s="46"/>
      <c r="EQR21" s="46"/>
      <c r="EQS21" s="46"/>
      <c r="EQT21" s="46"/>
      <c r="EQU21" s="46"/>
      <c r="EQV21" s="46"/>
      <c r="EQW21" s="46"/>
      <c r="EQX21" s="46"/>
      <c r="EQY21" s="46"/>
      <c r="EQZ21" s="46"/>
      <c r="ERA21" s="46"/>
      <c r="ERB21" s="46"/>
      <c r="ERC21" s="46"/>
      <c r="ERD21" s="46"/>
      <c r="ERE21" s="46"/>
      <c r="ERF21" s="46"/>
      <c r="ERG21" s="46"/>
      <c r="ERH21" s="46"/>
      <c r="ERI21" s="46"/>
      <c r="ERJ21" s="46"/>
      <c r="ERK21" s="46"/>
      <c r="ERL21" s="46"/>
      <c r="ERM21" s="46"/>
      <c r="ERN21" s="46"/>
      <c r="ERO21" s="46"/>
      <c r="ERP21" s="46"/>
      <c r="ERQ21" s="46"/>
      <c r="ERR21" s="46"/>
      <c r="ERS21" s="46"/>
      <c r="ERT21" s="46"/>
      <c r="ERU21" s="46"/>
      <c r="ERV21" s="46"/>
      <c r="ERW21" s="46"/>
      <c r="ERX21" s="46"/>
      <c r="ERY21" s="46"/>
      <c r="ERZ21" s="46"/>
      <c r="ESA21" s="46"/>
      <c r="ESB21" s="46"/>
      <c r="ESC21" s="46"/>
      <c r="ESD21" s="46"/>
      <c r="ESE21" s="46"/>
      <c r="ESF21" s="46"/>
      <c r="ESG21" s="46"/>
      <c r="ESH21" s="46"/>
      <c r="ESI21" s="46"/>
      <c r="ESJ21" s="46"/>
      <c r="ESK21" s="46"/>
      <c r="ESL21" s="46"/>
      <c r="ESM21" s="46"/>
      <c r="ESN21" s="46"/>
      <c r="ESO21" s="46"/>
      <c r="ESP21" s="46"/>
      <c r="ESQ21" s="46"/>
      <c r="ESR21" s="46"/>
      <c r="ESS21" s="46"/>
      <c r="EST21" s="46"/>
      <c r="ESU21" s="46"/>
      <c r="ESV21" s="46"/>
      <c r="ESW21" s="46"/>
      <c r="ESX21" s="46"/>
      <c r="ESY21" s="46"/>
      <c r="ESZ21" s="46"/>
      <c r="ETA21" s="46"/>
      <c r="ETB21" s="46"/>
      <c r="ETC21" s="46"/>
      <c r="ETD21" s="46"/>
      <c r="ETE21" s="46"/>
      <c r="ETF21" s="46"/>
      <c r="ETG21" s="46"/>
      <c r="ETH21" s="46"/>
      <c r="ETI21" s="46"/>
      <c r="ETJ21" s="46"/>
      <c r="ETK21" s="46"/>
      <c r="ETL21" s="46"/>
      <c r="ETM21" s="46"/>
      <c r="ETN21" s="46"/>
      <c r="ETO21" s="46"/>
      <c r="ETP21" s="46"/>
      <c r="ETQ21" s="46"/>
      <c r="ETR21" s="46"/>
      <c r="ETS21" s="46"/>
      <c r="ETT21" s="46"/>
      <c r="ETU21" s="46"/>
      <c r="ETV21" s="46"/>
      <c r="ETW21" s="46"/>
      <c r="ETX21" s="46"/>
      <c r="ETY21" s="46"/>
      <c r="ETZ21" s="46"/>
      <c r="EUA21" s="46"/>
      <c r="EUB21" s="46"/>
      <c r="EUC21" s="46"/>
      <c r="EUD21" s="46"/>
      <c r="EUE21" s="46"/>
      <c r="EUF21" s="46"/>
      <c r="EUG21" s="46"/>
      <c r="EUH21" s="46"/>
      <c r="EUI21" s="46"/>
      <c r="EUJ21" s="46"/>
      <c r="EUK21" s="46"/>
      <c r="EUL21" s="46"/>
      <c r="EUM21" s="46"/>
      <c r="EUN21" s="46"/>
      <c r="EUO21" s="46"/>
      <c r="EUP21" s="46"/>
      <c r="EUQ21" s="46"/>
      <c r="EUR21" s="46"/>
      <c r="EUS21" s="46"/>
      <c r="EUT21" s="46"/>
      <c r="EUU21" s="46"/>
      <c r="EUV21" s="46"/>
      <c r="EUW21" s="46"/>
      <c r="EUX21" s="46"/>
      <c r="EUY21" s="46"/>
      <c r="EUZ21" s="46"/>
      <c r="EVA21" s="46"/>
      <c r="EVB21" s="46"/>
      <c r="EVC21" s="46"/>
      <c r="EVD21" s="46"/>
      <c r="EVE21" s="46"/>
      <c r="EVF21" s="46"/>
      <c r="EVG21" s="46"/>
      <c r="EVH21" s="46"/>
      <c r="EVI21" s="46"/>
      <c r="EVJ21" s="46"/>
      <c r="EVK21" s="46"/>
      <c r="EVL21" s="46"/>
      <c r="EVM21" s="46"/>
      <c r="EVN21" s="46"/>
      <c r="EVO21" s="46"/>
      <c r="EVP21" s="46"/>
      <c r="EVQ21" s="46"/>
      <c r="EVR21" s="46"/>
      <c r="EVS21" s="46"/>
      <c r="EVT21" s="46"/>
      <c r="EVU21" s="46"/>
      <c r="EVV21" s="46"/>
      <c r="EVW21" s="46"/>
      <c r="EVX21" s="46"/>
      <c r="EVY21" s="46"/>
      <c r="EVZ21" s="46"/>
      <c r="EWA21" s="46"/>
      <c r="EWB21" s="46"/>
      <c r="EWC21" s="46"/>
      <c r="EWD21" s="46"/>
      <c r="EWE21" s="46"/>
      <c r="EWF21" s="46"/>
      <c r="EWG21" s="46"/>
      <c r="EWH21" s="46"/>
      <c r="EWI21" s="46"/>
      <c r="EWJ21" s="46"/>
      <c r="EWK21" s="46"/>
      <c r="EWL21" s="46"/>
      <c r="EWM21" s="46"/>
      <c r="EWN21" s="46"/>
      <c r="EWO21" s="46"/>
      <c r="EWP21" s="46"/>
      <c r="EWQ21" s="46"/>
      <c r="EWR21" s="46"/>
      <c r="EWS21" s="46"/>
      <c r="EWT21" s="46"/>
      <c r="EWU21" s="46"/>
      <c r="EWV21" s="46"/>
      <c r="EWW21" s="46"/>
      <c r="EWX21" s="46"/>
      <c r="EWY21" s="46"/>
      <c r="EWZ21" s="46"/>
      <c r="EXA21" s="46"/>
      <c r="EXB21" s="46"/>
      <c r="EXC21" s="46"/>
      <c r="EXD21" s="46"/>
      <c r="EXE21" s="46"/>
      <c r="EXF21" s="46"/>
      <c r="EXG21" s="46"/>
      <c r="EXH21" s="46"/>
      <c r="EXI21" s="46"/>
      <c r="EXJ21" s="46"/>
      <c r="EXK21" s="46"/>
      <c r="EXL21" s="46"/>
      <c r="EXM21" s="46"/>
      <c r="EXN21" s="46"/>
      <c r="EXO21" s="46"/>
      <c r="EXP21" s="46"/>
      <c r="EXQ21" s="46"/>
      <c r="EXR21" s="46"/>
      <c r="EXS21" s="46"/>
      <c r="EXT21" s="46"/>
      <c r="EXU21" s="46"/>
      <c r="EXV21" s="46"/>
      <c r="EXW21" s="46"/>
      <c r="EXX21" s="46"/>
      <c r="EXY21" s="46"/>
      <c r="EXZ21" s="46"/>
      <c r="EYA21" s="46"/>
      <c r="EYB21" s="46"/>
      <c r="EYC21" s="46"/>
      <c r="EYD21" s="46"/>
      <c r="EYE21" s="46"/>
      <c r="EYF21" s="46"/>
      <c r="EYG21" s="46"/>
      <c r="EYH21" s="46"/>
      <c r="EYI21" s="46"/>
      <c r="EYJ21" s="46"/>
      <c r="EYK21" s="46"/>
      <c r="EYL21" s="46"/>
      <c r="EYM21" s="46"/>
      <c r="EYN21" s="46"/>
      <c r="EYO21" s="46"/>
      <c r="EYP21" s="46"/>
      <c r="EYQ21" s="46"/>
      <c r="EYR21" s="46"/>
      <c r="EYS21" s="46"/>
      <c r="EYT21" s="46"/>
      <c r="EYU21" s="46"/>
      <c r="EYV21" s="46"/>
      <c r="EYW21" s="46"/>
      <c r="EYX21" s="46"/>
      <c r="EYY21" s="46"/>
      <c r="EYZ21" s="46"/>
      <c r="EZA21" s="46"/>
      <c r="EZB21" s="46"/>
      <c r="EZC21" s="46"/>
      <c r="EZD21" s="46"/>
      <c r="EZE21" s="46"/>
      <c r="EZF21" s="46"/>
      <c r="EZG21" s="46"/>
      <c r="EZH21" s="46"/>
      <c r="EZI21" s="46"/>
      <c r="EZJ21" s="46"/>
      <c r="EZK21" s="46"/>
      <c r="EZL21" s="46"/>
      <c r="EZM21" s="46"/>
      <c r="EZN21" s="46"/>
      <c r="EZO21" s="46"/>
      <c r="EZP21" s="46"/>
      <c r="EZQ21" s="46"/>
      <c r="EZR21" s="46"/>
      <c r="EZS21" s="46"/>
      <c r="EZT21" s="46"/>
      <c r="EZU21" s="46"/>
      <c r="EZV21" s="46"/>
      <c r="EZW21" s="46"/>
      <c r="EZX21" s="46"/>
      <c r="EZY21" s="46"/>
      <c r="EZZ21" s="46"/>
      <c r="FAA21" s="46"/>
      <c r="FAB21" s="46"/>
      <c r="FAC21" s="46"/>
      <c r="FAD21" s="46"/>
      <c r="FAE21" s="46"/>
      <c r="FAF21" s="46"/>
      <c r="FAG21" s="46"/>
      <c r="FAH21" s="46"/>
      <c r="FAI21" s="46"/>
      <c r="FAJ21" s="46"/>
      <c r="FAK21" s="46"/>
      <c r="FAL21" s="46"/>
      <c r="FAM21" s="46"/>
      <c r="FAN21" s="46"/>
      <c r="FAO21" s="46"/>
      <c r="FAP21" s="46"/>
      <c r="FAQ21" s="46"/>
      <c r="FAR21" s="46"/>
      <c r="FAS21" s="46"/>
      <c r="FAT21" s="46"/>
      <c r="FAU21" s="46"/>
      <c r="FAV21" s="46"/>
      <c r="FAW21" s="46"/>
      <c r="FAX21" s="46"/>
      <c r="FAY21" s="46"/>
      <c r="FAZ21" s="46"/>
      <c r="FBA21" s="46"/>
      <c r="FBB21" s="46"/>
      <c r="FBC21" s="46"/>
      <c r="FBD21" s="46"/>
      <c r="FBE21" s="46"/>
      <c r="FBF21" s="46"/>
      <c r="FBG21" s="46"/>
      <c r="FBH21" s="46"/>
      <c r="FBI21" s="46"/>
      <c r="FBJ21" s="46"/>
      <c r="FBK21" s="46"/>
      <c r="FBL21" s="46"/>
      <c r="FBM21" s="46"/>
      <c r="FBN21" s="46"/>
      <c r="FBO21" s="46"/>
      <c r="FBP21" s="46"/>
      <c r="FBQ21" s="46"/>
      <c r="FBR21" s="46"/>
      <c r="FBS21" s="46"/>
      <c r="FBT21" s="46"/>
      <c r="FBU21" s="46"/>
      <c r="FBV21" s="46"/>
      <c r="FBW21" s="46"/>
      <c r="FBX21" s="46"/>
      <c r="FBY21" s="46"/>
      <c r="FBZ21" s="46"/>
      <c r="FCA21" s="46"/>
      <c r="FCB21" s="46"/>
      <c r="FCC21" s="46"/>
      <c r="FCD21" s="46"/>
      <c r="FCE21" s="46"/>
      <c r="FCF21" s="46"/>
      <c r="FCG21" s="46"/>
      <c r="FCH21" s="46"/>
      <c r="FCI21" s="46"/>
      <c r="FCJ21" s="46"/>
      <c r="FCK21" s="46"/>
      <c r="FCL21" s="46"/>
      <c r="FCM21" s="46"/>
      <c r="FCN21" s="46"/>
      <c r="FCO21" s="46"/>
      <c r="FCP21" s="46"/>
      <c r="FCQ21" s="46"/>
      <c r="FCR21" s="46"/>
      <c r="FCS21" s="46"/>
      <c r="FCT21" s="46"/>
      <c r="FCU21" s="46"/>
      <c r="FCV21" s="46"/>
      <c r="FCW21" s="46"/>
      <c r="FCX21" s="46"/>
      <c r="FCY21" s="46"/>
      <c r="FCZ21" s="46"/>
      <c r="FDA21" s="46"/>
      <c r="FDB21" s="46"/>
      <c r="FDC21" s="46"/>
      <c r="FDD21" s="46"/>
      <c r="FDE21" s="46"/>
      <c r="FDF21" s="46"/>
      <c r="FDG21" s="46"/>
      <c r="FDH21" s="46"/>
      <c r="FDI21" s="46"/>
      <c r="FDJ21" s="46"/>
      <c r="FDK21" s="46"/>
      <c r="FDL21" s="46"/>
      <c r="FDM21" s="46"/>
      <c r="FDN21" s="46"/>
      <c r="FDO21" s="46"/>
      <c r="FDP21" s="46"/>
      <c r="FDQ21" s="46"/>
      <c r="FDR21" s="46"/>
      <c r="FDS21" s="46"/>
      <c r="FDT21" s="46"/>
      <c r="FDU21" s="46"/>
      <c r="FDV21" s="46"/>
      <c r="FDW21" s="46"/>
      <c r="FDX21" s="46"/>
      <c r="FDY21" s="46"/>
      <c r="FDZ21" s="46"/>
      <c r="FEA21" s="46"/>
      <c r="FEB21" s="46"/>
      <c r="FEC21" s="46"/>
      <c r="FED21" s="46"/>
      <c r="FEE21" s="46"/>
      <c r="FEF21" s="46"/>
      <c r="FEG21" s="46"/>
      <c r="FEH21" s="46"/>
      <c r="FEI21" s="46"/>
      <c r="FEJ21" s="46"/>
      <c r="FEK21" s="46"/>
      <c r="FEL21" s="46"/>
      <c r="FEM21" s="46"/>
      <c r="FEN21" s="46"/>
      <c r="FEO21" s="46"/>
      <c r="FEP21" s="46"/>
      <c r="FEQ21" s="46"/>
      <c r="FER21" s="46"/>
      <c r="FES21" s="46"/>
      <c r="FET21" s="46"/>
      <c r="FEU21" s="46"/>
      <c r="FEV21" s="46"/>
      <c r="FEW21" s="46"/>
      <c r="FEX21" s="46"/>
      <c r="FEY21" s="46"/>
      <c r="FEZ21" s="46"/>
      <c r="FFA21" s="46"/>
      <c r="FFB21" s="46"/>
      <c r="FFC21" s="46"/>
      <c r="FFD21" s="46"/>
      <c r="FFE21" s="46"/>
      <c r="FFF21" s="46"/>
      <c r="FFG21" s="46"/>
      <c r="FFH21" s="46"/>
      <c r="FFI21" s="46"/>
      <c r="FFJ21" s="46"/>
      <c r="FFK21" s="46"/>
      <c r="FFL21" s="46"/>
      <c r="FFM21" s="46"/>
      <c r="FFN21" s="46"/>
      <c r="FFO21" s="46"/>
      <c r="FFP21" s="46"/>
      <c r="FFQ21" s="46"/>
      <c r="FFR21" s="46"/>
      <c r="FFS21" s="46"/>
      <c r="FFT21" s="46"/>
      <c r="FFU21" s="46"/>
      <c r="FFV21" s="46"/>
      <c r="FFW21" s="46"/>
      <c r="FFX21" s="46"/>
      <c r="FFY21" s="46"/>
      <c r="FFZ21" s="46"/>
      <c r="FGA21" s="46"/>
      <c r="FGB21" s="46"/>
      <c r="FGC21" s="46"/>
      <c r="FGD21" s="46"/>
      <c r="FGE21" s="46"/>
      <c r="FGF21" s="46"/>
      <c r="FGG21" s="46"/>
      <c r="FGH21" s="46"/>
      <c r="FGI21" s="46"/>
      <c r="FGJ21" s="46"/>
      <c r="FGK21" s="46"/>
      <c r="FGL21" s="46"/>
      <c r="FGM21" s="46"/>
      <c r="FGN21" s="46"/>
      <c r="FGO21" s="46"/>
      <c r="FGP21" s="46"/>
      <c r="FGQ21" s="46"/>
      <c r="FGR21" s="46"/>
      <c r="FGS21" s="46"/>
      <c r="FGT21" s="46"/>
      <c r="FGU21" s="46"/>
      <c r="FGV21" s="46"/>
      <c r="FGW21" s="46"/>
      <c r="FGX21" s="46"/>
      <c r="FGY21" s="46"/>
      <c r="FGZ21" s="46"/>
      <c r="FHA21" s="46"/>
      <c r="FHB21" s="46"/>
      <c r="FHC21" s="46"/>
      <c r="FHD21" s="46"/>
      <c r="FHE21" s="46"/>
      <c r="FHF21" s="46"/>
      <c r="FHG21" s="46"/>
      <c r="FHH21" s="46"/>
      <c r="FHI21" s="46"/>
      <c r="FHJ21" s="46"/>
      <c r="FHK21" s="46"/>
      <c r="FHL21" s="46"/>
      <c r="FHM21" s="46"/>
      <c r="FHN21" s="46"/>
      <c r="FHO21" s="46"/>
      <c r="FHP21" s="46"/>
      <c r="FHQ21" s="46"/>
      <c r="FHR21" s="46"/>
      <c r="FHS21" s="46"/>
      <c r="FHT21" s="46"/>
      <c r="FHU21" s="46"/>
      <c r="FHV21" s="46"/>
      <c r="FHW21" s="46"/>
      <c r="FHX21" s="46"/>
      <c r="FHY21" s="46"/>
      <c r="FHZ21" s="46"/>
      <c r="FIA21" s="46"/>
      <c r="FIB21" s="46"/>
      <c r="FIC21" s="46"/>
      <c r="FID21" s="46"/>
      <c r="FIE21" s="46"/>
      <c r="FIF21" s="46"/>
      <c r="FIG21" s="46"/>
      <c r="FIH21" s="46"/>
      <c r="FII21" s="46"/>
      <c r="FIJ21" s="46"/>
      <c r="FIK21" s="46"/>
      <c r="FIL21" s="46"/>
      <c r="FIM21" s="46"/>
      <c r="FIN21" s="46"/>
      <c r="FIO21" s="46"/>
      <c r="FIP21" s="46"/>
      <c r="FIQ21" s="46"/>
      <c r="FIR21" s="46"/>
      <c r="FIS21" s="46"/>
      <c r="FIT21" s="46"/>
      <c r="FIU21" s="46"/>
      <c r="FIV21" s="46"/>
      <c r="FIW21" s="46"/>
      <c r="FIX21" s="46"/>
      <c r="FIY21" s="46"/>
      <c r="FIZ21" s="46"/>
      <c r="FJA21" s="46"/>
      <c r="FJB21" s="46"/>
      <c r="FJC21" s="46"/>
      <c r="FJD21" s="46"/>
      <c r="FJE21" s="46"/>
      <c r="FJF21" s="46"/>
      <c r="FJG21" s="46"/>
      <c r="FJH21" s="46"/>
      <c r="FJI21" s="46"/>
      <c r="FJJ21" s="46"/>
      <c r="FJK21" s="46"/>
      <c r="FJL21" s="46"/>
      <c r="FJM21" s="46"/>
      <c r="FJN21" s="46"/>
      <c r="FJO21" s="46"/>
      <c r="FJP21" s="46"/>
      <c r="FJQ21" s="46"/>
      <c r="FJR21" s="46"/>
      <c r="FJS21" s="46"/>
      <c r="FJT21" s="46"/>
      <c r="FJU21" s="46"/>
      <c r="FJV21" s="46"/>
      <c r="FJW21" s="46"/>
      <c r="FJX21" s="46"/>
      <c r="FJY21" s="46"/>
      <c r="FJZ21" s="46"/>
      <c r="FKA21" s="46"/>
      <c r="FKB21" s="46"/>
      <c r="FKC21" s="46"/>
      <c r="FKD21" s="46"/>
      <c r="FKE21" s="46"/>
      <c r="FKF21" s="46"/>
      <c r="FKG21" s="46"/>
      <c r="FKH21" s="46"/>
      <c r="FKI21" s="46"/>
      <c r="FKJ21" s="46"/>
      <c r="FKK21" s="46"/>
      <c r="FKL21" s="46"/>
      <c r="FKM21" s="46"/>
      <c r="FKN21" s="46"/>
      <c r="FKO21" s="46"/>
      <c r="FKP21" s="46"/>
      <c r="FKQ21" s="46"/>
      <c r="FKR21" s="46"/>
      <c r="FKS21" s="46"/>
      <c r="FKT21" s="46"/>
      <c r="FKU21" s="46"/>
      <c r="FKV21" s="46"/>
      <c r="FKW21" s="46"/>
      <c r="FKX21" s="46"/>
      <c r="FKY21" s="46"/>
      <c r="FKZ21" s="46"/>
      <c r="FLA21" s="46"/>
      <c r="FLB21" s="46"/>
      <c r="FLC21" s="46"/>
      <c r="FLD21" s="46"/>
      <c r="FLE21" s="46"/>
      <c r="FLF21" s="46"/>
      <c r="FLG21" s="46"/>
      <c r="FLH21" s="46"/>
      <c r="FLI21" s="46"/>
      <c r="FLJ21" s="46"/>
      <c r="FLK21" s="46"/>
      <c r="FLL21" s="46"/>
      <c r="FLM21" s="46"/>
      <c r="FLN21" s="46"/>
      <c r="FLO21" s="46"/>
      <c r="FLP21" s="46"/>
      <c r="FLQ21" s="46"/>
      <c r="FLR21" s="46"/>
      <c r="FLS21" s="46"/>
      <c r="FLT21" s="46"/>
      <c r="FLU21" s="46"/>
      <c r="FLV21" s="46"/>
      <c r="FLW21" s="46"/>
      <c r="FLX21" s="46"/>
      <c r="FLY21" s="46"/>
      <c r="FLZ21" s="46"/>
      <c r="FMA21" s="46"/>
      <c r="FMB21" s="46"/>
      <c r="FMC21" s="46"/>
      <c r="FMD21" s="46"/>
      <c r="FME21" s="46"/>
      <c r="FMF21" s="46"/>
      <c r="FMG21" s="46"/>
      <c r="FMH21" s="46"/>
      <c r="FMI21" s="46"/>
      <c r="FMJ21" s="46"/>
      <c r="FMK21" s="46"/>
      <c r="FML21" s="46"/>
      <c r="FMM21" s="46"/>
      <c r="FMN21" s="46"/>
      <c r="FMO21" s="46"/>
      <c r="FMP21" s="46"/>
      <c r="FMQ21" s="46"/>
      <c r="FMR21" s="46"/>
      <c r="FMS21" s="46"/>
      <c r="FMT21" s="46"/>
      <c r="FMU21" s="46"/>
      <c r="FMV21" s="46"/>
      <c r="FMW21" s="46"/>
      <c r="FMX21" s="46"/>
      <c r="FMY21" s="46"/>
      <c r="FMZ21" s="46"/>
      <c r="FNA21" s="46"/>
      <c r="FNB21" s="46"/>
      <c r="FNC21" s="46"/>
      <c r="FND21" s="46"/>
      <c r="FNE21" s="46"/>
      <c r="FNF21" s="46"/>
      <c r="FNG21" s="46"/>
      <c r="FNH21" s="46"/>
      <c r="FNI21" s="46"/>
      <c r="FNJ21" s="46"/>
      <c r="FNK21" s="46"/>
      <c r="FNL21" s="46"/>
      <c r="FNM21" s="46"/>
      <c r="FNN21" s="46"/>
      <c r="FNO21" s="46"/>
      <c r="FNP21" s="46"/>
      <c r="FNQ21" s="46"/>
      <c r="FNR21" s="46"/>
      <c r="FNS21" s="46"/>
      <c r="FNT21" s="46"/>
      <c r="FNU21" s="46"/>
      <c r="FNV21" s="46"/>
      <c r="FNW21" s="46"/>
      <c r="FNX21" s="46"/>
      <c r="FNY21" s="46"/>
      <c r="FNZ21" s="46"/>
      <c r="FOA21" s="46"/>
      <c r="FOB21" s="46"/>
      <c r="FOC21" s="46"/>
      <c r="FOD21" s="46"/>
      <c r="FOE21" s="46"/>
      <c r="FOF21" s="46"/>
      <c r="FOG21" s="46"/>
      <c r="FOH21" s="46"/>
      <c r="FOI21" s="46"/>
      <c r="FOJ21" s="46"/>
      <c r="FOK21" s="46"/>
      <c r="FOL21" s="46"/>
      <c r="FOM21" s="46"/>
      <c r="FON21" s="46"/>
      <c r="FOO21" s="46"/>
      <c r="FOP21" s="46"/>
      <c r="FOQ21" s="46"/>
      <c r="FOR21" s="46"/>
      <c r="FOS21" s="46"/>
      <c r="FOT21" s="46"/>
      <c r="FOU21" s="46"/>
      <c r="FOV21" s="46"/>
      <c r="FOW21" s="46"/>
      <c r="FOX21" s="46"/>
      <c r="FOY21" s="46"/>
      <c r="FOZ21" s="46"/>
      <c r="FPA21" s="46"/>
      <c r="FPB21" s="46"/>
      <c r="FPC21" s="46"/>
      <c r="FPD21" s="46"/>
      <c r="FPE21" s="46"/>
      <c r="FPF21" s="46"/>
      <c r="FPG21" s="46"/>
      <c r="FPH21" s="46"/>
      <c r="FPI21" s="46"/>
      <c r="FPJ21" s="46"/>
      <c r="FPK21" s="46"/>
      <c r="FPL21" s="46"/>
      <c r="FPM21" s="46"/>
      <c r="FPN21" s="46"/>
      <c r="FPO21" s="46"/>
      <c r="FPP21" s="46"/>
      <c r="FPQ21" s="46"/>
      <c r="FPR21" s="46"/>
      <c r="FPS21" s="46"/>
      <c r="FPT21" s="46"/>
      <c r="FPU21" s="46"/>
      <c r="FPV21" s="46"/>
      <c r="FPW21" s="46"/>
      <c r="FPX21" s="46"/>
      <c r="FPY21" s="46"/>
      <c r="FPZ21" s="46"/>
      <c r="FQA21" s="46"/>
      <c r="FQB21" s="46"/>
      <c r="FQC21" s="46"/>
      <c r="FQD21" s="46"/>
      <c r="FQE21" s="46"/>
      <c r="FQF21" s="46"/>
      <c r="FQG21" s="46"/>
      <c r="FQH21" s="46"/>
      <c r="FQI21" s="46"/>
      <c r="FQJ21" s="46"/>
      <c r="FQK21" s="46"/>
      <c r="FQL21" s="46"/>
      <c r="FQM21" s="46"/>
      <c r="FQN21" s="46"/>
      <c r="FQO21" s="46"/>
      <c r="FQP21" s="46"/>
      <c r="FQQ21" s="46"/>
      <c r="FQR21" s="46"/>
      <c r="FQS21" s="46"/>
      <c r="FQT21" s="46"/>
      <c r="FQU21" s="46"/>
      <c r="FQV21" s="46"/>
      <c r="FQW21" s="46"/>
      <c r="FQX21" s="46"/>
      <c r="FQY21" s="46"/>
      <c r="FQZ21" s="46"/>
      <c r="FRA21" s="46"/>
      <c r="FRB21" s="46"/>
      <c r="FRC21" s="46"/>
      <c r="FRD21" s="46"/>
      <c r="FRE21" s="46"/>
      <c r="FRF21" s="46"/>
      <c r="FRG21" s="46"/>
      <c r="FRH21" s="46"/>
      <c r="FRI21" s="46"/>
      <c r="FRJ21" s="46"/>
      <c r="FRK21" s="46"/>
      <c r="FRL21" s="46"/>
      <c r="FRM21" s="46"/>
      <c r="FRN21" s="46"/>
      <c r="FRO21" s="46"/>
      <c r="FRP21" s="46"/>
      <c r="FRQ21" s="46"/>
      <c r="FRR21" s="46"/>
      <c r="FRS21" s="46"/>
      <c r="FRT21" s="46"/>
      <c r="FRU21" s="46"/>
      <c r="FRV21" s="46"/>
      <c r="FRW21" s="46"/>
      <c r="FRX21" s="46"/>
      <c r="FRY21" s="46"/>
      <c r="FRZ21" s="46"/>
      <c r="FSA21" s="46"/>
      <c r="FSB21" s="46"/>
      <c r="FSC21" s="46"/>
      <c r="FSD21" s="46"/>
      <c r="FSE21" s="46"/>
      <c r="FSF21" s="46"/>
      <c r="FSG21" s="46"/>
      <c r="FSH21" s="46"/>
      <c r="FSI21" s="46"/>
      <c r="FSJ21" s="46"/>
      <c r="FSK21" s="46"/>
      <c r="FSL21" s="46"/>
      <c r="FSM21" s="46"/>
      <c r="FSN21" s="46"/>
      <c r="FSO21" s="46"/>
      <c r="FSP21" s="46"/>
      <c r="FSQ21" s="46"/>
      <c r="FSR21" s="46"/>
      <c r="FSS21" s="46"/>
      <c r="FST21" s="46"/>
      <c r="FSU21" s="46"/>
      <c r="FSV21" s="46"/>
      <c r="FSW21" s="46"/>
      <c r="FSX21" s="46"/>
      <c r="FSY21" s="46"/>
      <c r="FSZ21" s="46"/>
      <c r="FTA21" s="46"/>
      <c r="FTB21" s="46"/>
      <c r="FTC21" s="46"/>
      <c r="FTD21" s="46"/>
      <c r="FTE21" s="46"/>
      <c r="FTF21" s="46"/>
      <c r="FTG21" s="46"/>
      <c r="FTH21" s="46"/>
      <c r="FTI21" s="46"/>
      <c r="FTJ21" s="46"/>
      <c r="FTK21" s="46"/>
      <c r="FTL21" s="46"/>
      <c r="FTM21" s="46"/>
      <c r="FTN21" s="46"/>
      <c r="FTO21" s="46"/>
      <c r="FTP21" s="46"/>
      <c r="FTQ21" s="46"/>
      <c r="FTR21" s="46"/>
      <c r="FTS21" s="46"/>
      <c r="FTT21" s="46"/>
      <c r="FTU21" s="46"/>
      <c r="FTV21" s="46"/>
      <c r="FTW21" s="46"/>
      <c r="FTX21" s="46"/>
      <c r="FTY21" s="46"/>
      <c r="FTZ21" s="46"/>
      <c r="FUA21" s="46"/>
      <c r="FUB21" s="46"/>
      <c r="FUC21" s="46"/>
      <c r="FUD21" s="46"/>
      <c r="FUE21" s="46"/>
      <c r="FUF21" s="46"/>
      <c r="FUG21" s="46"/>
      <c r="FUH21" s="46"/>
      <c r="FUI21" s="46"/>
      <c r="FUJ21" s="46"/>
      <c r="FUK21" s="46"/>
      <c r="FUL21" s="46"/>
      <c r="FUM21" s="46"/>
      <c r="FUN21" s="46"/>
      <c r="FUO21" s="46"/>
      <c r="FUP21" s="46"/>
      <c r="FUQ21" s="46"/>
      <c r="FUR21" s="46"/>
      <c r="FUS21" s="46"/>
      <c r="FUT21" s="46"/>
      <c r="FUU21" s="46"/>
      <c r="FUV21" s="46"/>
      <c r="FUW21" s="46"/>
      <c r="FUX21" s="46"/>
      <c r="FUY21" s="46"/>
      <c r="FUZ21" s="46"/>
      <c r="FVA21" s="46"/>
      <c r="FVB21" s="46"/>
      <c r="FVC21" s="46"/>
      <c r="FVD21" s="46"/>
      <c r="FVE21" s="46"/>
      <c r="FVF21" s="46"/>
      <c r="FVG21" s="46"/>
      <c r="FVH21" s="46"/>
      <c r="FVI21" s="46"/>
      <c r="FVJ21" s="46"/>
      <c r="FVK21" s="46"/>
      <c r="FVL21" s="46"/>
      <c r="FVM21" s="46"/>
      <c r="FVN21" s="46"/>
      <c r="FVO21" s="46"/>
      <c r="FVP21" s="46"/>
      <c r="FVQ21" s="46"/>
      <c r="FVR21" s="46"/>
      <c r="FVS21" s="46"/>
      <c r="FVT21" s="46"/>
      <c r="FVU21" s="46"/>
      <c r="FVV21" s="46"/>
      <c r="FVW21" s="46"/>
      <c r="FVX21" s="46"/>
      <c r="FVY21" s="46"/>
      <c r="FVZ21" s="46"/>
      <c r="FWA21" s="46"/>
      <c r="FWB21" s="46"/>
      <c r="FWC21" s="46"/>
      <c r="FWD21" s="46"/>
      <c r="FWE21" s="46"/>
      <c r="FWF21" s="46"/>
      <c r="FWG21" s="46"/>
      <c r="FWH21" s="46"/>
      <c r="FWI21" s="46"/>
      <c r="FWJ21" s="46"/>
      <c r="FWK21" s="46"/>
      <c r="FWL21" s="46"/>
      <c r="FWM21" s="46"/>
      <c r="FWN21" s="46"/>
      <c r="FWO21" s="46"/>
      <c r="FWP21" s="46"/>
      <c r="FWQ21" s="46"/>
      <c r="FWR21" s="46"/>
      <c r="FWS21" s="46"/>
      <c r="FWT21" s="46"/>
      <c r="FWU21" s="46"/>
      <c r="FWV21" s="46"/>
      <c r="FWW21" s="46"/>
      <c r="FWX21" s="46"/>
      <c r="FWY21" s="46"/>
      <c r="FWZ21" s="46"/>
      <c r="FXA21" s="46"/>
      <c r="FXB21" s="46"/>
      <c r="FXC21" s="46"/>
      <c r="FXD21" s="46"/>
      <c r="FXE21" s="46"/>
      <c r="FXF21" s="46"/>
      <c r="FXG21" s="46"/>
      <c r="FXH21" s="46"/>
      <c r="FXI21" s="46"/>
      <c r="FXJ21" s="46"/>
      <c r="FXK21" s="46"/>
      <c r="FXL21" s="46"/>
      <c r="FXM21" s="46"/>
      <c r="FXN21" s="46"/>
      <c r="FXO21" s="46"/>
      <c r="FXP21" s="46"/>
      <c r="FXQ21" s="46"/>
      <c r="FXR21" s="46"/>
      <c r="FXS21" s="46"/>
      <c r="FXT21" s="46"/>
      <c r="FXU21" s="46"/>
      <c r="FXV21" s="46"/>
      <c r="FXW21" s="46"/>
      <c r="FXX21" s="46"/>
      <c r="FXY21" s="46"/>
      <c r="FXZ21" s="46"/>
      <c r="FYA21" s="46"/>
      <c r="FYB21" s="46"/>
      <c r="FYC21" s="46"/>
      <c r="FYD21" s="46"/>
      <c r="FYE21" s="46"/>
      <c r="FYF21" s="46"/>
      <c r="FYG21" s="46"/>
      <c r="FYH21" s="46"/>
      <c r="FYI21" s="46"/>
      <c r="FYJ21" s="46"/>
      <c r="FYK21" s="46"/>
      <c r="FYL21" s="46"/>
      <c r="FYM21" s="46"/>
      <c r="FYN21" s="46"/>
      <c r="FYO21" s="46"/>
      <c r="FYP21" s="46"/>
      <c r="FYQ21" s="46"/>
      <c r="FYR21" s="46"/>
      <c r="FYS21" s="46"/>
      <c r="FYT21" s="46"/>
      <c r="FYU21" s="46"/>
      <c r="FYV21" s="46"/>
      <c r="FYW21" s="46"/>
      <c r="FYX21" s="46"/>
      <c r="FYY21" s="46"/>
      <c r="FYZ21" s="46"/>
      <c r="FZA21" s="46"/>
      <c r="FZB21" s="46"/>
      <c r="FZC21" s="46"/>
      <c r="FZD21" s="46"/>
      <c r="FZE21" s="46"/>
      <c r="FZF21" s="46"/>
      <c r="FZG21" s="46"/>
      <c r="FZH21" s="46"/>
      <c r="FZI21" s="46"/>
      <c r="FZJ21" s="46"/>
      <c r="FZK21" s="46"/>
      <c r="FZL21" s="46"/>
      <c r="FZM21" s="46"/>
      <c r="FZN21" s="46"/>
      <c r="FZO21" s="46"/>
      <c r="FZP21" s="46"/>
      <c r="FZQ21" s="46"/>
      <c r="FZR21" s="46"/>
      <c r="FZS21" s="46"/>
      <c r="FZT21" s="46"/>
      <c r="FZU21" s="46"/>
      <c r="FZV21" s="46"/>
      <c r="FZW21" s="46"/>
      <c r="FZX21" s="46"/>
      <c r="FZY21" s="46"/>
      <c r="FZZ21" s="46"/>
      <c r="GAA21" s="46"/>
      <c r="GAB21" s="46"/>
      <c r="GAC21" s="46"/>
      <c r="GAD21" s="46"/>
      <c r="GAE21" s="46"/>
      <c r="GAF21" s="46"/>
      <c r="GAG21" s="46"/>
      <c r="GAH21" s="46"/>
      <c r="GAI21" s="46"/>
      <c r="GAJ21" s="46"/>
      <c r="GAK21" s="46"/>
      <c r="GAL21" s="46"/>
      <c r="GAM21" s="46"/>
      <c r="GAN21" s="46"/>
      <c r="GAO21" s="46"/>
      <c r="GAP21" s="46"/>
      <c r="GAQ21" s="46"/>
      <c r="GAR21" s="46"/>
      <c r="GAS21" s="46"/>
      <c r="GAT21" s="46"/>
      <c r="GAU21" s="46"/>
      <c r="GAV21" s="46"/>
      <c r="GAW21" s="46"/>
      <c r="GAX21" s="46"/>
      <c r="GAY21" s="46"/>
      <c r="GAZ21" s="46"/>
      <c r="GBA21" s="46"/>
      <c r="GBB21" s="46"/>
      <c r="GBC21" s="46"/>
      <c r="GBD21" s="46"/>
      <c r="GBE21" s="46"/>
      <c r="GBF21" s="46"/>
      <c r="GBG21" s="46"/>
      <c r="GBH21" s="46"/>
      <c r="GBI21" s="46"/>
      <c r="GBJ21" s="46"/>
      <c r="GBK21" s="46"/>
      <c r="GBL21" s="46"/>
      <c r="GBM21" s="46"/>
      <c r="GBN21" s="46"/>
      <c r="GBO21" s="46"/>
      <c r="GBP21" s="46"/>
      <c r="GBQ21" s="46"/>
      <c r="GBR21" s="46"/>
      <c r="GBS21" s="46"/>
      <c r="GBT21" s="46"/>
      <c r="GBU21" s="46"/>
      <c r="GBV21" s="46"/>
      <c r="GBW21" s="46"/>
      <c r="GBX21" s="46"/>
      <c r="GBY21" s="46"/>
      <c r="GBZ21" s="46"/>
      <c r="GCA21" s="46"/>
      <c r="GCB21" s="46"/>
      <c r="GCC21" s="46"/>
      <c r="GCD21" s="46"/>
      <c r="GCE21" s="46"/>
      <c r="GCF21" s="46"/>
      <c r="GCG21" s="46"/>
      <c r="GCH21" s="46"/>
      <c r="GCI21" s="46"/>
      <c r="GCJ21" s="46"/>
      <c r="GCK21" s="46"/>
      <c r="GCL21" s="46"/>
      <c r="GCM21" s="46"/>
      <c r="GCN21" s="46"/>
      <c r="GCO21" s="46"/>
      <c r="GCP21" s="46"/>
      <c r="GCQ21" s="46"/>
      <c r="GCR21" s="46"/>
      <c r="GCS21" s="46"/>
      <c r="GCT21" s="46"/>
      <c r="GCU21" s="46"/>
      <c r="GCV21" s="46"/>
      <c r="GCW21" s="46"/>
      <c r="GCX21" s="46"/>
      <c r="GCY21" s="46"/>
      <c r="GCZ21" s="46"/>
      <c r="GDA21" s="46"/>
      <c r="GDB21" s="46"/>
      <c r="GDC21" s="46"/>
      <c r="GDD21" s="46"/>
      <c r="GDE21" s="46"/>
      <c r="GDF21" s="46"/>
      <c r="GDG21" s="46"/>
      <c r="GDH21" s="46"/>
      <c r="GDI21" s="46"/>
      <c r="GDJ21" s="46"/>
      <c r="GDK21" s="46"/>
      <c r="GDL21" s="46"/>
      <c r="GDM21" s="46"/>
      <c r="GDN21" s="46"/>
      <c r="GDO21" s="46"/>
      <c r="GDP21" s="46"/>
      <c r="GDQ21" s="46"/>
      <c r="GDR21" s="46"/>
      <c r="GDS21" s="46"/>
      <c r="GDT21" s="46"/>
      <c r="GDU21" s="46"/>
      <c r="GDV21" s="46"/>
      <c r="GDW21" s="46"/>
      <c r="GDX21" s="46"/>
      <c r="GDY21" s="46"/>
      <c r="GDZ21" s="46"/>
      <c r="GEA21" s="46"/>
      <c r="GEB21" s="46"/>
      <c r="GEC21" s="46"/>
      <c r="GED21" s="46"/>
      <c r="GEE21" s="46"/>
      <c r="GEF21" s="46"/>
      <c r="GEG21" s="46"/>
      <c r="GEH21" s="46"/>
      <c r="GEI21" s="46"/>
      <c r="GEJ21" s="46"/>
      <c r="GEK21" s="46"/>
      <c r="GEL21" s="46"/>
      <c r="GEM21" s="46"/>
      <c r="GEN21" s="46"/>
      <c r="GEO21" s="46"/>
      <c r="GEP21" s="46"/>
      <c r="GEQ21" s="46"/>
      <c r="GER21" s="46"/>
      <c r="GES21" s="46"/>
      <c r="GET21" s="46"/>
      <c r="GEU21" s="46"/>
      <c r="GEV21" s="46"/>
      <c r="GEW21" s="46"/>
      <c r="GEX21" s="46"/>
      <c r="GEY21" s="46"/>
      <c r="GEZ21" s="46"/>
      <c r="GFA21" s="46"/>
      <c r="GFB21" s="46"/>
      <c r="GFC21" s="46"/>
      <c r="GFD21" s="46"/>
      <c r="GFE21" s="46"/>
      <c r="GFF21" s="46"/>
      <c r="GFG21" s="46"/>
      <c r="GFH21" s="46"/>
      <c r="GFI21" s="46"/>
      <c r="GFJ21" s="46"/>
      <c r="GFK21" s="46"/>
      <c r="GFL21" s="46"/>
      <c r="GFM21" s="46"/>
      <c r="GFN21" s="46"/>
      <c r="GFO21" s="46"/>
      <c r="GFP21" s="46"/>
      <c r="GFQ21" s="46"/>
      <c r="GFR21" s="46"/>
      <c r="GFS21" s="46"/>
      <c r="GFT21" s="46"/>
      <c r="GFU21" s="46"/>
      <c r="GFV21" s="46"/>
      <c r="GFW21" s="46"/>
      <c r="GFX21" s="46"/>
      <c r="GFY21" s="46"/>
      <c r="GFZ21" s="46"/>
      <c r="GGA21" s="46"/>
      <c r="GGB21" s="46"/>
      <c r="GGC21" s="46"/>
      <c r="GGD21" s="46"/>
      <c r="GGE21" s="46"/>
      <c r="GGF21" s="46"/>
      <c r="GGG21" s="46"/>
      <c r="GGH21" s="46"/>
      <c r="GGI21" s="46"/>
      <c r="GGJ21" s="46"/>
      <c r="GGK21" s="46"/>
      <c r="GGL21" s="46"/>
      <c r="GGM21" s="46"/>
      <c r="GGN21" s="46"/>
      <c r="GGO21" s="46"/>
      <c r="GGP21" s="46"/>
      <c r="GGQ21" s="46"/>
      <c r="GGR21" s="46"/>
      <c r="GGS21" s="46"/>
      <c r="GGT21" s="46"/>
      <c r="GGU21" s="46"/>
      <c r="GGV21" s="46"/>
      <c r="GGW21" s="46"/>
      <c r="GGX21" s="46"/>
      <c r="GGY21" s="46"/>
      <c r="GGZ21" s="46"/>
      <c r="GHA21" s="46"/>
      <c r="GHB21" s="46"/>
      <c r="GHC21" s="46"/>
      <c r="GHD21" s="46"/>
      <c r="GHE21" s="46"/>
      <c r="GHF21" s="46"/>
      <c r="GHG21" s="46"/>
      <c r="GHH21" s="46"/>
      <c r="GHI21" s="46"/>
      <c r="GHJ21" s="46"/>
      <c r="GHK21" s="46"/>
      <c r="GHL21" s="46"/>
      <c r="GHM21" s="46"/>
      <c r="GHN21" s="46"/>
      <c r="GHO21" s="46"/>
      <c r="GHP21" s="46"/>
      <c r="GHQ21" s="46"/>
      <c r="GHR21" s="46"/>
      <c r="GHS21" s="46"/>
      <c r="GHT21" s="46"/>
      <c r="GHU21" s="46"/>
      <c r="GHV21" s="46"/>
      <c r="GHW21" s="46"/>
      <c r="GHX21" s="46"/>
      <c r="GHY21" s="46"/>
      <c r="GHZ21" s="46"/>
      <c r="GIA21" s="46"/>
      <c r="GIB21" s="46"/>
      <c r="GIC21" s="46"/>
      <c r="GID21" s="46"/>
      <c r="GIE21" s="46"/>
      <c r="GIF21" s="46"/>
      <c r="GIG21" s="46"/>
      <c r="GIH21" s="46"/>
      <c r="GII21" s="46"/>
      <c r="GIJ21" s="46"/>
      <c r="GIK21" s="46"/>
      <c r="GIL21" s="46"/>
      <c r="GIM21" s="46"/>
      <c r="GIN21" s="46"/>
      <c r="GIO21" s="46"/>
      <c r="GIP21" s="46"/>
      <c r="GIQ21" s="46"/>
      <c r="GIR21" s="46"/>
      <c r="GIS21" s="46"/>
      <c r="GIT21" s="46"/>
      <c r="GIU21" s="46"/>
      <c r="GIV21" s="46"/>
      <c r="GIW21" s="46"/>
      <c r="GIX21" s="46"/>
      <c r="GIY21" s="46"/>
      <c r="GIZ21" s="46"/>
      <c r="GJA21" s="46"/>
      <c r="GJB21" s="46"/>
      <c r="GJC21" s="46"/>
      <c r="GJD21" s="46"/>
      <c r="GJE21" s="46"/>
      <c r="GJF21" s="46"/>
      <c r="GJG21" s="46"/>
      <c r="GJH21" s="46"/>
      <c r="GJI21" s="46"/>
      <c r="GJJ21" s="46"/>
      <c r="GJK21" s="46"/>
      <c r="GJL21" s="46"/>
      <c r="GJM21" s="46"/>
      <c r="GJN21" s="46"/>
      <c r="GJO21" s="46"/>
      <c r="GJP21" s="46"/>
      <c r="GJQ21" s="46"/>
      <c r="GJR21" s="46"/>
      <c r="GJS21" s="46"/>
      <c r="GJT21" s="46"/>
      <c r="GJU21" s="46"/>
      <c r="GJV21" s="46"/>
      <c r="GJW21" s="46"/>
      <c r="GJX21" s="46"/>
      <c r="GJY21" s="46"/>
      <c r="GJZ21" s="46"/>
      <c r="GKA21" s="46"/>
      <c r="GKB21" s="46"/>
      <c r="GKC21" s="46"/>
      <c r="GKD21" s="46"/>
      <c r="GKE21" s="46"/>
      <c r="GKF21" s="46"/>
      <c r="GKG21" s="46"/>
      <c r="GKH21" s="46"/>
      <c r="GKI21" s="46"/>
      <c r="GKJ21" s="46"/>
      <c r="GKK21" s="46"/>
      <c r="GKL21" s="46"/>
      <c r="GKM21" s="46"/>
      <c r="GKN21" s="46"/>
      <c r="GKO21" s="46"/>
      <c r="GKP21" s="46"/>
      <c r="GKQ21" s="46"/>
      <c r="GKR21" s="46"/>
      <c r="GKS21" s="46"/>
      <c r="GKT21" s="46"/>
      <c r="GKU21" s="46"/>
      <c r="GKV21" s="46"/>
      <c r="GKW21" s="46"/>
      <c r="GKX21" s="46"/>
      <c r="GKY21" s="46"/>
      <c r="GKZ21" s="46"/>
      <c r="GLA21" s="46"/>
      <c r="GLB21" s="46"/>
      <c r="GLC21" s="46"/>
      <c r="GLD21" s="46"/>
      <c r="GLE21" s="46"/>
      <c r="GLF21" s="46"/>
      <c r="GLG21" s="46"/>
      <c r="GLH21" s="46"/>
      <c r="GLI21" s="46"/>
      <c r="GLJ21" s="46"/>
      <c r="GLK21" s="46"/>
      <c r="GLL21" s="46"/>
      <c r="GLM21" s="46"/>
      <c r="GLN21" s="46"/>
      <c r="GLO21" s="46"/>
      <c r="GLP21" s="46"/>
      <c r="GLQ21" s="46"/>
      <c r="GLR21" s="46"/>
      <c r="GLS21" s="46"/>
      <c r="GLT21" s="46"/>
      <c r="GLU21" s="46"/>
      <c r="GLV21" s="46"/>
      <c r="GLW21" s="46"/>
      <c r="GLX21" s="46"/>
      <c r="GLY21" s="46"/>
      <c r="GLZ21" s="46"/>
      <c r="GMA21" s="46"/>
      <c r="GMB21" s="46"/>
      <c r="GMC21" s="46"/>
      <c r="GMD21" s="46"/>
      <c r="GME21" s="46"/>
      <c r="GMF21" s="46"/>
      <c r="GMG21" s="46"/>
      <c r="GMH21" s="46"/>
      <c r="GMI21" s="46"/>
      <c r="GMJ21" s="46"/>
      <c r="GMK21" s="46"/>
      <c r="GML21" s="46"/>
      <c r="GMM21" s="46"/>
      <c r="GMN21" s="46"/>
      <c r="GMO21" s="46"/>
      <c r="GMP21" s="46"/>
      <c r="GMQ21" s="46"/>
      <c r="GMR21" s="46"/>
      <c r="GMS21" s="46"/>
      <c r="GMT21" s="46"/>
      <c r="GMU21" s="46"/>
      <c r="GMV21" s="46"/>
      <c r="GMW21" s="46"/>
      <c r="GMX21" s="46"/>
      <c r="GMY21" s="46"/>
      <c r="GMZ21" s="46"/>
      <c r="GNA21" s="46"/>
      <c r="GNB21" s="46"/>
      <c r="GNC21" s="46"/>
      <c r="GND21" s="46"/>
      <c r="GNE21" s="46"/>
      <c r="GNF21" s="46"/>
      <c r="GNG21" s="46"/>
      <c r="GNH21" s="46"/>
      <c r="GNI21" s="46"/>
      <c r="GNJ21" s="46"/>
      <c r="GNK21" s="46"/>
      <c r="GNL21" s="46"/>
      <c r="GNM21" s="46"/>
      <c r="GNN21" s="46"/>
      <c r="GNO21" s="46"/>
      <c r="GNP21" s="46"/>
      <c r="GNQ21" s="46"/>
      <c r="GNR21" s="46"/>
      <c r="GNS21" s="46"/>
      <c r="GNT21" s="46"/>
      <c r="GNU21" s="46"/>
      <c r="GNV21" s="46"/>
      <c r="GNW21" s="46"/>
      <c r="GNX21" s="46"/>
      <c r="GNY21" s="46"/>
      <c r="GNZ21" s="46"/>
      <c r="GOA21" s="46"/>
      <c r="GOB21" s="46"/>
      <c r="GOC21" s="46"/>
      <c r="GOD21" s="46"/>
      <c r="GOE21" s="46"/>
      <c r="GOF21" s="46"/>
      <c r="GOG21" s="46"/>
      <c r="GOH21" s="46"/>
      <c r="GOI21" s="46"/>
      <c r="GOJ21" s="46"/>
      <c r="GOK21" s="46"/>
      <c r="GOL21" s="46"/>
      <c r="GOM21" s="46"/>
      <c r="GON21" s="46"/>
      <c r="GOO21" s="46"/>
      <c r="GOP21" s="46"/>
      <c r="GOQ21" s="46"/>
      <c r="GOR21" s="46"/>
      <c r="GOS21" s="46"/>
      <c r="GOT21" s="46"/>
      <c r="GOU21" s="46"/>
      <c r="GOV21" s="46"/>
      <c r="GOW21" s="46"/>
      <c r="GOX21" s="46"/>
      <c r="GOY21" s="46"/>
      <c r="GOZ21" s="46"/>
      <c r="GPA21" s="46"/>
      <c r="GPB21" s="46"/>
      <c r="GPC21" s="46"/>
      <c r="GPD21" s="46"/>
      <c r="GPE21" s="46"/>
      <c r="GPF21" s="46"/>
      <c r="GPG21" s="46"/>
      <c r="GPH21" s="46"/>
      <c r="GPI21" s="46"/>
      <c r="GPJ21" s="46"/>
      <c r="GPK21" s="46"/>
      <c r="GPL21" s="46"/>
      <c r="GPM21" s="46"/>
      <c r="GPN21" s="46"/>
      <c r="GPO21" s="46"/>
      <c r="GPP21" s="46"/>
      <c r="GPQ21" s="46"/>
      <c r="GPR21" s="46"/>
      <c r="GPS21" s="46"/>
      <c r="GPT21" s="46"/>
      <c r="GPU21" s="46"/>
      <c r="GPV21" s="46"/>
      <c r="GPW21" s="46"/>
      <c r="GPX21" s="46"/>
      <c r="GPY21" s="46"/>
      <c r="GPZ21" s="46"/>
      <c r="GQA21" s="46"/>
      <c r="GQB21" s="46"/>
      <c r="GQC21" s="46"/>
      <c r="GQD21" s="46"/>
      <c r="GQE21" s="46"/>
      <c r="GQF21" s="46"/>
      <c r="GQG21" s="46"/>
      <c r="GQH21" s="46"/>
      <c r="GQI21" s="46"/>
      <c r="GQJ21" s="46"/>
      <c r="GQK21" s="46"/>
      <c r="GQL21" s="46"/>
      <c r="GQM21" s="46"/>
      <c r="GQN21" s="46"/>
      <c r="GQO21" s="46"/>
      <c r="GQP21" s="46"/>
      <c r="GQQ21" s="46"/>
      <c r="GQR21" s="46"/>
      <c r="GQS21" s="46"/>
      <c r="GQT21" s="46"/>
      <c r="GQU21" s="46"/>
      <c r="GQV21" s="46"/>
      <c r="GQW21" s="46"/>
      <c r="GQX21" s="46"/>
      <c r="GQY21" s="46"/>
      <c r="GQZ21" s="46"/>
      <c r="GRA21" s="46"/>
      <c r="GRB21" s="46"/>
      <c r="GRC21" s="46"/>
      <c r="GRD21" s="46"/>
      <c r="GRE21" s="46"/>
      <c r="GRF21" s="46"/>
      <c r="GRG21" s="46"/>
      <c r="GRH21" s="46"/>
      <c r="GRI21" s="46"/>
      <c r="GRJ21" s="46"/>
      <c r="GRK21" s="46"/>
      <c r="GRL21" s="46"/>
      <c r="GRM21" s="46"/>
      <c r="GRN21" s="46"/>
      <c r="GRO21" s="46"/>
      <c r="GRP21" s="46"/>
      <c r="GRQ21" s="46"/>
      <c r="GRR21" s="46"/>
      <c r="GRS21" s="46"/>
      <c r="GRT21" s="46"/>
      <c r="GRU21" s="46"/>
      <c r="GRV21" s="46"/>
      <c r="GRW21" s="46"/>
      <c r="GRX21" s="46"/>
      <c r="GRY21" s="46"/>
      <c r="GRZ21" s="46"/>
      <c r="GSA21" s="46"/>
      <c r="GSB21" s="46"/>
      <c r="GSC21" s="46"/>
      <c r="GSD21" s="46"/>
      <c r="GSE21" s="46"/>
      <c r="GSF21" s="46"/>
      <c r="GSG21" s="46"/>
      <c r="GSH21" s="46"/>
      <c r="GSI21" s="46"/>
      <c r="GSJ21" s="46"/>
      <c r="GSK21" s="46"/>
      <c r="GSL21" s="46"/>
      <c r="GSM21" s="46"/>
      <c r="GSN21" s="46"/>
      <c r="GSO21" s="46"/>
      <c r="GSP21" s="46"/>
      <c r="GSQ21" s="46"/>
      <c r="GSR21" s="46"/>
      <c r="GSS21" s="46"/>
      <c r="GST21" s="46"/>
      <c r="GSU21" s="46"/>
      <c r="GSV21" s="46"/>
      <c r="GSW21" s="46"/>
      <c r="GSX21" s="46"/>
      <c r="GSY21" s="46"/>
      <c r="GSZ21" s="46"/>
      <c r="GTA21" s="46"/>
      <c r="GTB21" s="46"/>
      <c r="GTC21" s="46"/>
      <c r="GTD21" s="46"/>
      <c r="GTE21" s="46"/>
      <c r="GTF21" s="46"/>
      <c r="GTG21" s="46"/>
      <c r="GTH21" s="46"/>
      <c r="GTI21" s="46"/>
      <c r="GTJ21" s="46"/>
      <c r="GTK21" s="46"/>
      <c r="GTL21" s="46"/>
      <c r="GTM21" s="46"/>
      <c r="GTN21" s="46"/>
      <c r="GTO21" s="46"/>
      <c r="GTP21" s="46"/>
      <c r="GTQ21" s="46"/>
      <c r="GTR21" s="46"/>
      <c r="GTS21" s="46"/>
      <c r="GTT21" s="46"/>
      <c r="GTU21" s="46"/>
      <c r="GTV21" s="46"/>
      <c r="GTW21" s="46"/>
      <c r="GTX21" s="46"/>
      <c r="GTY21" s="46"/>
      <c r="GTZ21" s="46"/>
      <c r="GUA21" s="46"/>
      <c r="GUB21" s="46"/>
      <c r="GUC21" s="46"/>
      <c r="GUD21" s="46"/>
      <c r="GUE21" s="46"/>
      <c r="GUF21" s="46"/>
      <c r="GUG21" s="46"/>
      <c r="GUH21" s="46"/>
      <c r="GUI21" s="46"/>
      <c r="GUJ21" s="46"/>
      <c r="GUK21" s="46"/>
      <c r="GUL21" s="46"/>
      <c r="GUM21" s="46"/>
      <c r="GUN21" s="46"/>
      <c r="GUO21" s="46"/>
      <c r="GUP21" s="46"/>
      <c r="GUQ21" s="46"/>
      <c r="GUR21" s="46"/>
      <c r="GUS21" s="46"/>
      <c r="GUT21" s="46"/>
      <c r="GUU21" s="46"/>
      <c r="GUV21" s="46"/>
      <c r="GUW21" s="46"/>
      <c r="GUX21" s="46"/>
      <c r="GUY21" s="46"/>
      <c r="GUZ21" s="46"/>
      <c r="GVA21" s="46"/>
      <c r="GVB21" s="46"/>
      <c r="GVC21" s="46"/>
      <c r="GVD21" s="46"/>
      <c r="GVE21" s="46"/>
      <c r="GVF21" s="46"/>
      <c r="GVG21" s="46"/>
      <c r="GVH21" s="46"/>
      <c r="GVI21" s="46"/>
      <c r="GVJ21" s="46"/>
      <c r="GVK21" s="46"/>
      <c r="GVL21" s="46"/>
      <c r="GVM21" s="46"/>
      <c r="GVN21" s="46"/>
      <c r="GVO21" s="46"/>
      <c r="GVP21" s="46"/>
      <c r="GVQ21" s="46"/>
      <c r="GVR21" s="46"/>
      <c r="GVS21" s="46"/>
      <c r="GVT21" s="46"/>
      <c r="GVU21" s="46"/>
      <c r="GVV21" s="46"/>
      <c r="GVW21" s="46"/>
      <c r="GVX21" s="46"/>
      <c r="GVY21" s="46"/>
      <c r="GVZ21" s="46"/>
      <c r="GWA21" s="46"/>
      <c r="GWB21" s="46"/>
      <c r="GWC21" s="46"/>
      <c r="GWD21" s="46"/>
      <c r="GWE21" s="46"/>
      <c r="GWF21" s="46"/>
      <c r="GWG21" s="46"/>
      <c r="GWH21" s="46"/>
      <c r="GWI21" s="46"/>
      <c r="GWJ21" s="46"/>
      <c r="GWK21" s="46"/>
      <c r="GWL21" s="46"/>
      <c r="GWM21" s="46"/>
      <c r="GWN21" s="46"/>
      <c r="GWO21" s="46"/>
      <c r="GWP21" s="46"/>
      <c r="GWQ21" s="46"/>
      <c r="GWR21" s="46"/>
      <c r="GWS21" s="46"/>
      <c r="GWT21" s="46"/>
      <c r="GWU21" s="46"/>
      <c r="GWV21" s="46"/>
      <c r="GWW21" s="46"/>
      <c r="GWX21" s="46"/>
      <c r="GWY21" s="46"/>
      <c r="GWZ21" s="46"/>
      <c r="GXA21" s="46"/>
      <c r="GXB21" s="46"/>
      <c r="GXC21" s="46"/>
      <c r="GXD21" s="46"/>
      <c r="GXE21" s="46"/>
      <c r="GXF21" s="46"/>
      <c r="GXG21" s="46"/>
      <c r="GXH21" s="46"/>
      <c r="GXI21" s="46"/>
      <c r="GXJ21" s="46"/>
      <c r="GXK21" s="46"/>
      <c r="GXL21" s="46"/>
      <c r="GXM21" s="46"/>
      <c r="GXN21" s="46"/>
      <c r="GXO21" s="46"/>
      <c r="GXP21" s="46"/>
      <c r="GXQ21" s="46"/>
      <c r="GXR21" s="46"/>
      <c r="GXS21" s="46"/>
      <c r="GXT21" s="46"/>
      <c r="GXU21" s="46"/>
      <c r="GXV21" s="46"/>
      <c r="GXW21" s="46"/>
      <c r="GXX21" s="46"/>
      <c r="GXY21" s="46"/>
      <c r="GXZ21" s="46"/>
      <c r="GYA21" s="46"/>
      <c r="GYB21" s="46"/>
      <c r="GYC21" s="46"/>
      <c r="GYD21" s="46"/>
      <c r="GYE21" s="46"/>
      <c r="GYF21" s="46"/>
      <c r="GYG21" s="46"/>
      <c r="GYH21" s="46"/>
      <c r="GYI21" s="46"/>
      <c r="GYJ21" s="46"/>
      <c r="GYK21" s="46"/>
      <c r="GYL21" s="46"/>
      <c r="GYM21" s="46"/>
      <c r="GYN21" s="46"/>
      <c r="GYO21" s="46"/>
      <c r="GYP21" s="46"/>
      <c r="GYQ21" s="46"/>
      <c r="GYR21" s="46"/>
      <c r="GYS21" s="46"/>
      <c r="GYT21" s="46"/>
      <c r="GYU21" s="46"/>
      <c r="GYV21" s="46"/>
      <c r="GYW21" s="46"/>
      <c r="GYX21" s="46"/>
      <c r="GYY21" s="46"/>
      <c r="GYZ21" s="46"/>
      <c r="GZA21" s="46"/>
      <c r="GZB21" s="46"/>
      <c r="GZC21" s="46"/>
      <c r="GZD21" s="46"/>
      <c r="GZE21" s="46"/>
      <c r="GZF21" s="46"/>
      <c r="GZG21" s="46"/>
      <c r="GZH21" s="46"/>
      <c r="GZI21" s="46"/>
      <c r="GZJ21" s="46"/>
      <c r="GZK21" s="46"/>
      <c r="GZL21" s="46"/>
      <c r="GZM21" s="46"/>
      <c r="GZN21" s="46"/>
      <c r="GZO21" s="46"/>
      <c r="GZP21" s="46"/>
      <c r="GZQ21" s="46"/>
      <c r="GZR21" s="46"/>
      <c r="GZS21" s="46"/>
      <c r="GZT21" s="46"/>
      <c r="GZU21" s="46"/>
      <c r="GZV21" s="46"/>
      <c r="GZW21" s="46"/>
      <c r="GZX21" s="46"/>
      <c r="GZY21" s="46"/>
      <c r="GZZ21" s="46"/>
      <c r="HAA21" s="46"/>
      <c r="HAB21" s="46"/>
      <c r="HAC21" s="46"/>
      <c r="HAD21" s="46"/>
      <c r="HAE21" s="46"/>
      <c r="HAF21" s="46"/>
      <c r="HAG21" s="46"/>
      <c r="HAH21" s="46"/>
      <c r="HAI21" s="46"/>
      <c r="HAJ21" s="46"/>
      <c r="HAK21" s="46"/>
      <c r="HAL21" s="46"/>
      <c r="HAM21" s="46"/>
      <c r="HAN21" s="46"/>
      <c r="HAO21" s="46"/>
      <c r="HAP21" s="46"/>
      <c r="HAQ21" s="46"/>
      <c r="HAR21" s="46"/>
      <c r="HAS21" s="46"/>
      <c r="HAT21" s="46"/>
      <c r="HAU21" s="46"/>
      <c r="HAV21" s="46"/>
      <c r="HAW21" s="46"/>
      <c r="HAX21" s="46"/>
      <c r="HAY21" s="46"/>
      <c r="HAZ21" s="46"/>
      <c r="HBA21" s="46"/>
      <c r="HBB21" s="46"/>
      <c r="HBC21" s="46"/>
      <c r="HBD21" s="46"/>
      <c r="HBE21" s="46"/>
      <c r="HBF21" s="46"/>
      <c r="HBG21" s="46"/>
      <c r="HBH21" s="46"/>
      <c r="HBI21" s="46"/>
      <c r="HBJ21" s="46"/>
      <c r="HBK21" s="46"/>
      <c r="HBL21" s="46"/>
      <c r="HBM21" s="46"/>
      <c r="HBN21" s="46"/>
      <c r="HBO21" s="46"/>
      <c r="HBP21" s="46"/>
      <c r="HBQ21" s="46"/>
      <c r="HBR21" s="46"/>
      <c r="HBS21" s="46"/>
      <c r="HBT21" s="46"/>
      <c r="HBU21" s="46"/>
      <c r="HBV21" s="46"/>
      <c r="HBW21" s="46"/>
      <c r="HBX21" s="46"/>
      <c r="HBY21" s="46"/>
      <c r="HBZ21" s="46"/>
      <c r="HCA21" s="46"/>
      <c r="HCB21" s="46"/>
      <c r="HCC21" s="46"/>
      <c r="HCD21" s="46"/>
      <c r="HCE21" s="46"/>
      <c r="HCF21" s="46"/>
      <c r="HCG21" s="46"/>
      <c r="HCH21" s="46"/>
      <c r="HCI21" s="46"/>
      <c r="HCJ21" s="46"/>
      <c r="HCK21" s="46"/>
      <c r="HCL21" s="46"/>
      <c r="HCM21" s="46"/>
      <c r="HCN21" s="46"/>
      <c r="HCO21" s="46"/>
      <c r="HCP21" s="46"/>
      <c r="HCQ21" s="46"/>
      <c r="HCR21" s="46"/>
      <c r="HCS21" s="46"/>
      <c r="HCT21" s="46"/>
      <c r="HCU21" s="46"/>
      <c r="HCV21" s="46"/>
      <c r="HCW21" s="46"/>
      <c r="HCX21" s="46"/>
      <c r="HCY21" s="46"/>
      <c r="HCZ21" s="46"/>
      <c r="HDA21" s="46"/>
      <c r="HDB21" s="46"/>
      <c r="HDC21" s="46"/>
      <c r="HDD21" s="46"/>
      <c r="HDE21" s="46"/>
      <c r="HDF21" s="46"/>
      <c r="HDG21" s="46"/>
      <c r="HDH21" s="46"/>
      <c r="HDI21" s="46"/>
      <c r="HDJ21" s="46"/>
      <c r="HDK21" s="46"/>
      <c r="HDL21" s="46"/>
      <c r="HDM21" s="46"/>
      <c r="HDN21" s="46"/>
      <c r="HDO21" s="46"/>
      <c r="HDP21" s="46"/>
      <c r="HDQ21" s="46"/>
      <c r="HDR21" s="46"/>
      <c r="HDS21" s="46"/>
      <c r="HDT21" s="46"/>
      <c r="HDU21" s="46"/>
      <c r="HDV21" s="46"/>
      <c r="HDW21" s="46"/>
      <c r="HDX21" s="46"/>
      <c r="HDY21" s="46"/>
      <c r="HDZ21" s="46"/>
      <c r="HEA21" s="46"/>
      <c r="HEB21" s="46"/>
      <c r="HEC21" s="46"/>
      <c r="HED21" s="46"/>
      <c r="HEE21" s="46"/>
      <c r="HEF21" s="46"/>
      <c r="HEG21" s="46"/>
      <c r="HEH21" s="46"/>
      <c r="HEI21" s="46"/>
      <c r="HEJ21" s="46"/>
      <c r="HEK21" s="46"/>
      <c r="HEL21" s="46"/>
      <c r="HEM21" s="46"/>
      <c r="HEN21" s="46"/>
      <c r="HEO21" s="46"/>
      <c r="HEP21" s="46"/>
      <c r="HEQ21" s="46"/>
      <c r="HER21" s="46"/>
      <c r="HES21" s="46"/>
      <c r="HET21" s="46"/>
      <c r="HEU21" s="46"/>
      <c r="HEV21" s="46"/>
      <c r="HEW21" s="46"/>
      <c r="HEX21" s="46"/>
      <c r="HEY21" s="46"/>
      <c r="HEZ21" s="46"/>
      <c r="HFA21" s="46"/>
      <c r="HFB21" s="46"/>
      <c r="HFC21" s="46"/>
      <c r="HFD21" s="46"/>
      <c r="HFE21" s="46"/>
      <c r="HFF21" s="46"/>
      <c r="HFG21" s="46"/>
      <c r="HFH21" s="46"/>
      <c r="HFI21" s="46"/>
      <c r="HFJ21" s="46"/>
      <c r="HFK21" s="46"/>
      <c r="HFL21" s="46"/>
      <c r="HFM21" s="46"/>
      <c r="HFN21" s="46"/>
      <c r="HFO21" s="46"/>
      <c r="HFP21" s="46"/>
      <c r="HFQ21" s="46"/>
      <c r="HFR21" s="46"/>
      <c r="HFS21" s="46"/>
      <c r="HFT21" s="46"/>
      <c r="HFU21" s="46"/>
      <c r="HFV21" s="46"/>
      <c r="HFW21" s="46"/>
      <c r="HFX21" s="46"/>
      <c r="HFY21" s="46"/>
      <c r="HFZ21" s="46"/>
      <c r="HGA21" s="46"/>
      <c r="HGB21" s="46"/>
      <c r="HGC21" s="46"/>
      <c r="HGD21" s="46"/>
      <c r="HGE21" s="46"/>
      <c r="HGF21" s="46"/>
      <c r="HGG21" s="46"/>
      <c r="HGH21" s="46"/>
      <c r="HGI21" s="46"/>
      <c r="HGJ21" s="46"/>
      <c r="HGK21" s="46"/>
      <c r="HGL21" s="46"/>
      <c r="HGM21" s="46"/>
      <c r="HGN21" s="46"/>
      <c r="HGO21" s="46"/>
      <c r="HGP21" s="46"/>
      <c r="HGQ21" s="46"/>
      <c r="HGR21" s="46"/>
      <c r="HGS21" s="46"/>
      <c r="HGT21" s="46"/>
      <c r="HGU21" s="46"/>
      <c r="HGV21" s="46"/>
      <c r="HGW21" s="46"/>
      <c r="HGX21" s="46"/>
      <c r="HGY21" s="46"/>
      <c r="HGZ21" s="46"/>
      <c r="HHA21" s="46"/>
      <c r="HHB21" s="46"/>
      <c r="HHC21" s="46"/>
      <c r="HHD21" s="46"/>
      <c r="HHE21" s="46"/>
      <c r="HHF21" s="46"/>
      <c r="HHG21" s="46"/>
      <c r="HHH21" s="46"/>
      <c r="HHI21" s="46"/>
      <c r="HHJ21" s="46"/>
      <c r="HHK21" s="46"/>
      <c r="HHL21" s="46"/>
      <c r="HHM21" s="46"/>
      <c r="HHN21" s="46"/>
      <c r="HHO21" s="46"/>
      <c r="HHP21" s="46"/>
      <c r="HHQ21" s="46"/>
      <c r="HHR21" s="46"/>
      <c r="HHS21" s="46"/>
      <c r="HHT21" s="46"/>
      <c r="HHU21" s="46"/>
      <c r="HHV21" s="46"/>
      <c r="HHW21" s="46"/>
      <c r="HHX21" s="46"/>
      <c r="HHY21" s="46"/>
      <c r="HHZ21" s="46"/>
      <c r="HIA21" s="46"/>
      <c r="HIB21" s="46"/>
      <c r="HIC21" s="46"/>
      <c r="HID21" s="46"/>
      <c r="HIE21" s="46"/>
      <c r="HIF21" s="46"/>
      <c r="HIG21" s="46"/>
      <c r="HIH21" s="46"/>
      <c r="HII21" s="46"/>
      <c r="HIJ21" s="46"/>
      <c r="HIK21" s="46"/>
      <c r="HIL21" s="46"/>
      <c r="HIM21" s="46"/>
      <c r="HIN21" s="46"/>
      <c r="HIO21" s="46"/>
      <c r="HIP21" s="46"/>
      <c r="HIQ21" s="46"/>
      <c r="HIR21" s="46"/>
      <c r="HIS21" s="46"/>
      <c r="HIT21" s="46"/>
      <c r="HIU21" s="46"/>
      <c r="HIV21" s="46"/>
      <c r="HIW21" s="46"/>
      <c r="HIX21" s="46"/>
      <c r="HIY21" s="46"/>
      <c r="HIZ21" s="46"/>
      <c r="HJA21" s="46"/>
      <c r="HJB21" s="46"/>
      <c r="HJC21" s="46"/>
      <c r="HJD21" s="46"/>
      <c r="HJE21" s="46"/>
      <c r="HJF21" s="46"/>
      <c r="HJG21" s="46"/>
      <c r="HJH21" s="46"/>
      <c r="HJI21" s="46"/>
      <c r="HJJ21" s="46"/>
      <c r="HJK21" s="46"/>
      <c r="HJL21" s="46"/>
      <c r="HJM21" s="46"/>
      <c r="HJN21" s="46"/>
      <c r="HJO21" s="46"/>
      <c r="HJP21" s="46"/>
      <c r="HJQ21" s="46"/>
      <c r="HJR21" s="46"/>
      <c r="HJS21" s="46"/>
      <c r="HJT21" s="46"/>
      <c r="HJU21" s="46"/>
      <c r="HJV21" s="46"/>
      <c r="HJW21" s="46"/>
      <c r="HJX21" s="46"/>
      <c r="HJY21" s="46"/>
      <c r="HJZ21" s="46"/>
      <c r="HKA21" s="46"/>
      <c r="HKB21" s="46"/>
      <c r="HKC21" s="46"/>
      <c r="HKD21" s="46"/>
      <c r="HKE21" s="46"/>
      <c r="HKF21" s="46"/>
      <c r="HKG21" s="46"/>
      <c r="HKH21" s="46"/>
      <c r="HKI21" s="46"/>
      <c r="HKJ21" s="46"/>
      <c r="HKK21" s="46"/>
      <c r="HKL21" s="46"/>
      <c r="HKM21" s="46"/>
      <c r="HKN21" s="46"/>
      <c r="HKO21" s="46"/>
      <c r="HKP21" s="46"/>
      <c r="HKQ21" s="46"/>
      <c r="HKR21" s="46"/>
      <c r="HKS21" s="46"/>
      <c r="HKT21" s="46"/>
      <c r="HKU21" s="46"/>
      <c r="HKV21" s="46"/>
      <c r="HKW21" s="46"/>
      <c r="HKX21" s="46"/>
      <c r="HKY21" s="46"/>
      <c r="HKZ21" s="46"/>
      <c r="HLA21" s="46"/>
      <c r="HLB21" s="46"/>
      <c r="HLC21" s="46"/>
      <c r="HLD21" s="46"/>
      <c r="HLE21" s="46"/>
      <c r="HLF21" s="46"/>
      <c r="HLG21" s="46"/>
      <c r="HLH21" s="46"/>
      <c r="HLI21" s="46"/>
      <c r="HLJ21" s="46"/>
      <c r="HLK21" s="46"/>
      <c r="HLL21" s="46"/>
      <c r="HLM21" s="46"/>
      <c r="HLN21" s="46"/>
      <c r="HLO21" s="46"/>
      <c r="HLP21" s="46"/>
      <c r="HLQ21" s="46"/>
      <c r="HLR21" s="46"/>
      <c r="HLS21" s="46"/>
      <c r="HLT21" s="46"/>
      <c r="HLU21" s="46"/>
      <c r="HLV21" s="46"/>
      <c r="HLW21" s="46"/>
      <c r="HLX21" s="46"/>
      <c r="HLY21" s="46"/>
      <c r="HLZ21" s="46"/>
      <c r="HMA21" s="46"/>
      <c r="HMB21" s="46"/>
      <c r="HMC21" s="46"/>
      <c r="HMD21" s="46"/>
      <c r="HME21" s="46"/>
      <c r="HMF21" s="46"/>
      <c r="HMG21" s="46"/>
      <c r="HMH21" s="46"/>
      <c r="HMI21" s="46"/>
      <c r="HMJ21" s="46"/>
      <c r="HMK21" s="46"/>
      <c r="HML21" s="46"/>
      <c r="HMM21" s="46"/>
      <c r="HMN21" s="46"/>
      <c r="HMO21" s="46"/>
      <c r="HMP21" s="46"/>
      <c r="HMQ21" s="46"/>
      <c r="HMR21" s="46"/>
      <c r="HMS21" s="46"/>
      <c r="HMT21" s="46"/>
      <c r="HMU21" s="46"/>
      <c r="HMV21" s="46"/>
      <c r="HMW21" s="46"/>
      <c r="HMX21" s="46"/>
      <c r="HMY21" s="46"/>
      <c r="HMZ21" s="46"/>
      <c r="HNA21" s="46"/>
      <c r="HNB21" s="46"/>
      <c r="HNC21" s="46"/>
      <c r="HND21" s="46"/>
      <c r="HNE21" s="46"/>
      <c r="HNF21" s="46"/>
      <c r="HNG21" s="46"/>
      <c r="HNH21" s="46"/>
      <c r="HNI21" s="46"/>
      <c r="HNJ21" s="46"/>
      <c r="HNK21" s="46"/>
      <c r="HNL21" s="46"/>
      <c r="HNM21" s="46"/>
      <c r="HNN21" s="46"/>
      <c r="HNO21" s="46"/>
      <c r="HNP21" s="46"/>
      <c r="HNQ21" s="46"/>
      <c r="HNR21" s="46"/>
      <c r="HNS21" s="46"/>
      <c r="HNT21" s="46"/>
      <c r="HNU21" s="46"/>
      <c r="HNV21" s="46"/>
      <c r="HNW21" s="46"/>
      <c r="HNX21" s="46"/>
      <c r="HNY21" s="46"/>
      <c r="HNZ21" s="46"/>
      <c r="HOA21" s="46"/>
      <c r="HOB21" s="46"/>
      <c r="HOC21" s="46"/>
      <c r="HOD21" s="46"/>
      <c r="HOE21" s="46"/>
      <c r="HOF21" s="46"/>
      <c r="HOG21" s="46"/>
      <c r="HOH21" s="46"/>
      <c r="HOI21" s="46"/>
      <c r="HOJ21" s="46"/>
      <c r="HOK21" s="46"/>
      <c r="HOL21" s="46"/>
      <c r="HOM21" s="46"/>
      <c r="HON21" s="46"/>
      <c r="HOO21" s="46"/>
      <c r="HOP21" s="46"/>
      <c r="HOQ21" s="46"/>
      <c r="HOR21" s="46"/>
      <c r="HOS21" s="46"/>
      <c r="HOT21" s="46"/>
      <c r="HOU21" s="46"/>
      <c r="HOV21" s="46"/>
      <c r="HOW21" s="46"/>
      <c r="HOX21" s="46"/>
      <c r="HOY21" s="46"/>
      <c r="HOZ21" s="46"/>
      <c r="HPA21" s="46"/>
      <c r="HPB21" s="46"/>
      <c r="HPC21" s="46"/>
      <c r="HPD21" s="46"/>
      <c r="HPE21" s="46"/>
      <c r="HPF21" s="46"/>
      <c r="HPG21" s="46"/>
      <c r="HPH21" s="46"/>
      <c r="HPI21" s="46"/>
      <c r="HPJ21" s="46"/>
      <c r="HPK21" s="46"/>
      <c r="HPL21" s="46"/>
      <c r="HPM21" s="46"/>
      <c r="HPN21" s="46"/>
      <c r="HPO21" s="46"/>
      <c r="HPP21" s="46"/>
      <c r="HPQ21" s="46"/>
      <c r="HPR21" s="46"/>
      <c r="HPS21" s="46"/>
      <c r="HPT21" s="46"/>
      <c r="HPU21" s="46"/>
      <c r="HPV21" s="46"/>
      <c r="HPW21" s="46"/>
      <c r="HPX21" s="46"/>
      <c r="HPY21" s="46"/>
      <c r="HPZ21" s="46"/>
      <c r="HQA21" s="46"/>
      <c r="HQB21" s="46"/>
      <c r="HQC21" s="46"/>
      <c r="HQD21" s="46"/>
      <c r="HQE21" s="46"/>
      <c r="HQF21" s="46"/>
      <c r="HQG21" s="46"/>
      <c r="HQH21" s="46"/>
      <c r="HQI21" s="46"/>
      <c r="HQJ21" s="46"/>
      <c r="HQK21" s="46"/>
      <c r="HQL21" s="46"/>
      <c r="HQM21" s="46"/>
      <c r="HQN21" s="46"/>
      <c r="HQO21" s="46"/>
      <c r="HQP21" s="46"/>
      <c r="HQQ21" s="46"/>
      <c r="HQR21" s="46"/>
      <c r="HQS21" s="46"/>
      <c r="HQT21" s="46"/>
      <c r="HQU21" s="46"/>
      <c r="HQV21" s="46"/>
      <c r="HQW21" s="46"/>
      <c r="HQX21" s="46"/>
      <c r="HQY21" s="46"/>
      <c r="HQZ21" s="46"/>
      <c r="HRA21" s="46"/>
      <c r="HRB21" s="46"/>
      <c r="HRC21" s="46"/>
      <c r="HRD21" s="46"/>
      <c r="HRE21" s="46"/>
      <c r="HRF21" s="46"/>
      <c r="HRG21" s="46"/>
      <c r="HRH21" s="46"/>
      <c r="HRI21" s="46"/>
      <c r="HRJ21" s="46"/>
      <c r="HRK21" s="46"/>
      <c r="HRL21" s="46"/>
      <c r="HRM21" s="46"/>
      <c r="HRN21" s="46"/>
      <c r="HRO21" s="46"/>
      <c r="HRP21" s="46"/>
      <c r="HRQ21" s="46"/>
      <c r="HRR21" s="46"/>
      <c r="HRS21" s="46"/>
      <c r="HRT21" s="46"/>
      <c r="HRU21" s="46"/>
      <c r="HRV21" s="46"/>
      <c r="HRW21" s="46"/>
      <c r="HRX21" s="46"/>
      <c r="HRY21" s="46"/>
      <c r="HRZ21" s="46"/>
      <c r="HSA21" s="46"/>
      <c r="HSB21" s="46"/>
      <c r="HSC21" s="46"/>
      <c r="HSD21" s="46"/>
      <c r="HSE21" s="46"/>
      <c r="HSF21" s="46"/>
      <c r="HSG21" s="46"/>
      <c r="HSH21" s="46"/>
      <c r="HSI21" s="46"/>
      <c r="HSJ21" s="46"/>
      <c r="HSK21" s="46"/>
      <c r="HSL21" s="46"/>
      <c r="HSM21" s="46"/>
      <c r="HSN21" s="46"/>
      <c r="HSO21" s="46"/>
      <c r="HSP21" s="46"/>
      <c r="HSQ21" s="46"/>
      <c r="HSR21" s="46"/>
      <c r="HSS21" s="46"/>
      <c r="HST21" s="46"/>
      <c r="HSU21" s="46"/>
      <c r="HSV21" s="46"/>
      <c r="HSW21" s="46"/>
      <c r="HSX21" s="46"/>
      <c r="HSY21" s="46"/>
      <c r="HSZ21" s="46"/>
      <c r="HTA21" s="46"/>
      <c r="HTB21" s="46"/>
      <c r="HTC21" s="46"/>
      <c r="HTD21" s="46"/>
      <c r="HTE21" s="46"/>
      <c r="HTF21" s="46"/>
      <c r="HTG21" s="46"/>
      <c r="HTH21" s="46"/>
      <c r="HTI21" s="46"/>
      <c r="HTJ21" s="46"/>
      <c r="HTK21" s="46"/>
      <c r="HTL21" s="46"/>
      <c r="HTM21" s="46"/>
      <c r="HTN21" s="46"/>
      <c r="HTO21" s="46"/>
      <c r="HTP21" s="46"/>
      <c r="HTQ21" s="46"/>
      <c r="HTR21" s="46"/>
      <c r="HTS21" s="46"/>
      <c r="HTT21" s="46"/>
      <c r="HTU21" s="46"/>
      <c r="HTV21" s="46"/>
      <c r="HTW21" s="46"/>
      <c r="HTX21" s="46"/>
      <c r="HTY21" s="46"/>
      <c r="HTZ21" s="46"/>
      <c r="HUA21" s="46"/>
      <c r="HUB21" s="46"/>
      <c r="HUC21" s="46"/>
      <c r="HUD21" s="46"/>
      <c r="HUE21" s="46"/>
      <c r="HUF21" s="46"/>
      <c r="HUG21" s="46"/>
      <c r="HUH21" s="46"/>
      <c r="HUI21" s="46"/>
      <c r="HUJ21" s="46"/>
      <c r="HUK21" s="46"/>
      <c r="HUL21" s="46"/>
      <c r="HUM21" s="46"/>
      <c r="HUN21" s="46"/>
      <c r="HUO21" s="46"/>
      <c r="HUP21" s="46"/>
      <c r="HUQ21" s="46"/>
      <c r="HUR21" s="46"/>
      <c r="HUS21" s="46"/>
      <c r="HUT21" s="46"/>
      <c r="HUU21" s="46"/>
      <c r="HUV21" s="46"/>
      <c r="HUW21" s="46"/>
      <c r="HUX21" s="46"/>
      <c r="HUY21" s="46"/>
      <c r="HUZ21" s="46"/>
      <c r="HVA21" s="46"/>
      <c r="HVB21" s="46"/>
      <c r="HVC21" s="46"/>
      <c r="HVD21" s="46"/>
      <c r="HVE21" s="46"/>
      <c r="HVF21" s="46"/>
      <c r="HVG21" s="46"/>
      <c r="HVH21" s="46"/>
      <c r="HVI21" s="46"/>
      <c r="HVJ21" s="46"/>
      <c r="HVK21" s="46"/>
      <c r="HVL21" s="46"/>
      <c r="HVM21" s="46"/>
      <c r="HVN21" s="46"/>
      <c r="HVO21" s="46"/>
      <c r="HVP21" s="46"/>
      <c r="HVQ21" s="46"/>
      <c r="HVR21" s="46"/>
      <c r="HVS21" s="46"/>
      <c r="HVT21" s="46"/>
      <c r="HVU21" s="46"/>
      <c r="HVV21" s="46"/>
      <c r="HVW21" s="46"/>
      <c r="HVX21" s="46"/>
      <c r="HVY21" s="46"/>
      <c r="HVZ21" s="46"/>
      <c r="HWA21" s="46"/>
      <c r="HWB21" s="46"/>
      <c r="HWC21" s="46"/>
      <c r="HWD21" s="46"/>
      <c r="HWE21" s="46"/>
      <c r="HWF21" s="46"/>
      <c r="HWG21" s="46"/>
      <c r="HWH21" s="46"/>
      <c r="HWI21" s="46"/>
      <c r="HWJ21" s="46"/>
      <c r="HWK21" s="46"/>
      <c r="HWL21" s="46"/>
      <c r="HWM21" s="46"/>
      <c r="HWN21" s="46"/>
      <c r="HWO21" s="46"/>
      <c r="HWP21" s="46"/>
      <c r="HWQ21" s="46"/>
      <c r="HWR21" s="46"/>
      <c r="HWS21" s="46"/>
      <c r="HWT21" s="46"/>
      <c r="HWU21" s="46"/>
      <c r="HWV21" s="46"/>
      <c r="HWW21" s="46"/>
      <c r="HWX21" s="46"/>
      <c r="HWY21" s="46"/>
      <c r="HWZ21" s="46"/>
      <c r="HXA21" s="46"/>
      <c r="HXB21" s="46"/>
      <c r="HXC21" s="46"/>
      <c r="HXD21" s="46"/>
      <c r="HXE21" s="46"/>
      <c r="HXF21" s="46"/>
      <c r="HXG21" s="46"/>
      <c r="HXH21" s="46"/>
      <c r="HXI21" s="46"/>
      <c r="HXJ21" s="46"/>
      <c r="HXK21" s="46"/>
      <c r="HXL21" s="46"/>
      <c r="HXM21" s="46"/>
      <c r="HXN21" s="46"/>
      <c r="HXO21" s="46"/>
      <c r="HXP21" s="46"/>
      <c r="HXQ21" s="46"/>
      <c r="HXR21" s="46"/>
      <c r="HXS21" s="46"/>
      <c r="HXT21" s="46"/>
      <c r="HXU21" s="46"/>
      <c r="HXV21" s="46"/>
      <c r="HXW21" s="46"/>
      <c r="HXX21" s="46"/>
      <c r="HXY21" s="46"/>
      <c r="HXZ21" s="46"/>
      <c r="HYA21" s="46"/>
      <c r="HYB21" s="46"/>
      <c r="HYC21" s="46"/>
      <c r="HYD21" s="46"/>
      <c r="HYE21" s="46"/>
      <c r="HYF21" s="46"/>
      <c r="HYG21" s="46"/>
      <c r="HYH21" s="46"/>
      <c r="HYI21" s="46"/>
      <c r="HYJ21" s="46"/>
      <c r="HYK21" s="46"/>
      <c r="HYL21" s="46"/>
      <c r="HYM21" s="46"/>
      <c r="HYN21" s="46"/>
      <c r="HYO21" s="46"/>
      <c r="HYP21" s="46"/>
      <c r="HYQ21" s="46"/>
      <c r="HYR21" s="46"/>
      <c r="HYS21" s="46"/>
      <c r="HYT21" s="46"/>
      <c r="HYU21" s="46"/>
      <c r="HYV21" s="46"/>
      <c r="HYW21" s="46"/>
      <c r="HYX21" s="46"/>
      <c r="HYY21" s="46"/>
      <c r="HYZ21" s="46"/>
      <c r="HZA21" s="46"/>
      <c r="HZB21" s="46"/>
      <c r="HZC21" s="46"/>
      <c r="HZD21" s="46"/>
      <c r="HZE21" s="46"/>
      <c r="HZF21" s="46"/>
      <c r="HZG21" s="46"/>
      <c r="HZH21" s="46"/>
      <c r="HZI21" s="46"/>
      <c r="HZJ21" s="46"/>
      <c r="HZK21" s="46"/>
      <c r="HZL21" s="46"/>
      <c r="HZM21" s="46"/>
      <c r="HZN21" s="46"/>
      <c r="HZO21" s="46"/>
      <c r="HZP21" s="46"/>
      <c r="HZQ21" s="46"/>
      <c r="HZR21" s="46"/>
      <c r="HZS21" s="46"/>
      <c r="HZT21" s="46"/>
      <c r="HZU21" s="46"/>
      <c r="HZV21" s="46"/>
      <c r="HZW21" s="46"/>
      <c r="HZX21" s="46"/>
      <c r="HZY21" s="46"/>
      <c r="HZZ21" s="46"/>
      <c r="IAA21" s="46"/>
      <c r="IAB21" s="46"/>
      <c r="IAC21" s="46"/>
      <c r="IAD21" s="46"/>
      <c r="IAE21" s="46"/>
      <c r="IAF21" s="46"/>
      <c r="IAG21" s="46"/>
      <c r="IAH21" s="46"/>
      <c r="IAI21" s="46"/>
      <c r="IAJ21" s="46"/>
      <c r="IAK21" s="46"/>
      <c r="IAL21" s="46"/>
      <c r="IAM21" s="46"/>
      <c r="IAN21" s="46"/>
      <c r="IAO21" s="46"/>
      <c r="IAP21" s="46"/>
      <c r="IAQ21" s="46"/>
      <c r="IAR21" s="46"/>
      <c r="IAS21" s="46"/>
      <c r="IAT21" s="46"/>
      <c r="IAU21" s="46"/>
      <c r="IAV21" s="46"/>
      <c r="IAW21" s="46"/>
      <c r="IAX21" s="46"/>
      <c r="IAY21" s="46"/>
      <c r="IAZ21" s="46"/>
      <c r="IBA21" s="46"/>
      <c r="IBB21" s="46"/>
      <c r="IBC21" s="46"/>
      <c r="IBD21" s="46"/>
      <c r="IBE21" s="46"/>
      <c r="IBF21" s="46"/>
      <c r="IBG21" s="46"/>
      <c r="IBH21" s="46"/>
      <c r="IBI21" s="46"/>
      <c r="IBJ21" s="46"/>
      <c r="IBK21" s="46"/>
      <c r="IBL21" s="46"/>
      <c r="IBM21" s="46"/>
      <c r="IBN21" s="46"/>
      <c r="IBO21" s="46"/>
      <c r="IBP21" s="46"/>
      <c r="IBQ21" s="46"/>
      <c r="IBR21" s="46"/>
      <c r="IBS21" s="46"/>
      <c r="IBT21" s="46"/>
      <c r="IBU21" s="46"/>
      <c r="IBV21" s="46"/>
      <c r="IBW21" s="46"/>
      <c r="IBX21" s="46"/>
      <c r="IBY21" s="46"/>
      <c r="IBZ21" s="46"/>
      <c r="ICA21" s="46"/>
      <c r="ICB21" s="46"/>
      <c r="ICC21" s="46"/>
      <c r="ICD21" s="46"/>
      <c r="ICE21" s="46"/>
      <c r="ICF21" s="46"/>
      <c r="ICG21" s="46"/>
      <c r="ICH21" s="46"/>
      <c r="ICI21" s="46"/>
      <c r="ICJ21" s="46"/>
      <c r="ICK21" s="46"/>
      <c r="ICL21" s="46"/>
      <c r="ICM21" s="46"/>
      <c r="ICN21" s="46"/>
      <c r="ICO21" s="46"/>
      <c r="ICP21" s="46"/>
      <c r="ICQ21" s="46"/>
      <c r="ICR21" s="46"/>
      <c r="ICS21" s="46"/>
      <c r="ICT21" s="46"/>
      <c r="ICU21" s="46"/>
      <c r="ICV21" s="46"/>
      <c r="ICW21" s="46"/>
      <c r="ICX21" s="46"/>
      <c r="ICY21" s="46"/>
      <c r="ICZ21" s="46"/>
      <c r="IDA21" s="46"/>
      <c r="IDB21" s="46"/>
      <c r="IDC21" s="46"/>
      <c r="IDD21" s="46"/>
      <c r="IDE21" s="46"/>
      <c r="IDF21" s="46"/>
      <c r="IDG21" s="46"/>
      <c r="IDH21" s="46"/>
      <c r="IDI21" s="46"/>
      <c r="IDJ21" s="46"/>
      <c r="IDK21" s="46"/>
      <c r="IDL21" s="46"/>
      <c r="IDM21" s="46"/>
      <c r="IDN21" s="46"/>
      <c r="IDO21" s="46"/>
      <c r="IDP21" s="46"/>
      <c r="IDQ21" s="46"/>
      <c r="IDR21" s="46"/>
      <c r="IDS21" s="46"/>
      <c r="IDT21" s="46"/>
      <c r="IDU21" s="46"/>
      <c r="IDV21" s="46"/>
      <c r="IDW21" s="46"/>
      <c r="IDX21" s="46"/>
      <c r="IDY21" s="46"/>
      <c r="IDZ21" s="46"/>
      <c r="IEA21" s="46"/>
      <c r="IEB21" s="46"/>
      <c r="IEC21" s="46"/>
      <c r="IED21" s="46"/>
      <c r="IEE21" s="46"/>
      <c r="IEF21" s="46"/>
      <c r="IEG21" s="46"/>
      <c r="IEH21" s="46"/>
      <c r="IEI21" s="46"/>
      <c r="IEJ21" s="46"/>
      <c r="IEK21" s="46"/>
      <c r="IEL21" s="46"/>
      <c r="IEM21" s="46"/>
      <c r="IEN21" s="46"/>
      <c r="IEO21" s="46"/>
      <c r="IEP21" s="46"/>
      <c r="IEQ21" s="46"/>
      <c r="IER21" s="46"/>
      <c r="IES21" s="46"/>
      <c r="IET21" s="46"/>
      <c r="IEU21" s="46"/>
      <c r="IEV21" s="46"/>
      <c r="IEW21" s="46"/>
      <c r="IEX21" s="46"/>
      <c r="IEY21" s="46"/>
      <c r="IEZ21" s="46"/>
      <c r="IFA21" s="46"/>
      <c r="IFB21" s="46"/>
      <c r="IFC21" s="46"/>
      <c r="IFD21" s="46"/>
      <c r="IFE21" s="46"/>
      <c r="IFF21" s="46"/>
      <c r="IFG21" s="46"/>
      <c r="IFH21" s="46"/>
      <c r="IFI21" s="46"/>
      <c r="IFJ21" s="46"/>
      <c r="IFK21" s="46"/>
      <c r="IFL21" s="46"/>
      <c r="IFM21" s="46"/>
      <c r="IFN21" s="46"/>
      <c r="IFO21" s="46"/>
      <c r="IFP21" s="46"/>
      <c r="IFQ21" s="46"/>
      <c r="IFR21" s="46"/>
      <c r="IFS21" s="46"/>
      <c r="IFT21" s="46"/>
      <c r="IFU21" s="46"/>
      <c r="IFV21" s="46"/>
      <c r="IFW21" s="46"/>
      <c r="IFX21" s="46"/>
      <c r="IFY21" s="46"/>
      <c r="IFZ21" s="46"/>
      <c r="IGA21" s="46"/>
      <c r="IGB21" s="46"/>
      <c r="IGC21" s="46"/>
      <c r="IGD21" s="46"/>
      <c r="IGE21" s="46"/>
      <c r="IGF21" s="46"/>
      <c r="IGG21" s="46"/>
      <c r="IGH21" s="46"/>
      <c r="IGI21" s="46"/>
      <c r="IGJ21" s="46"/>
      <c r="IGK21" s="46"/>
      <c r="IGL21" s="46"/>
      <c r="IGM21" s="46"/>
      <c r="IGN21" s="46"/>
      <c r="IGO21" s="46"/>
      <c r="IGP21" s="46"/>
      <c r="IGQ21" s="46"/>
      <c r="IGR21" s="46"/>
      <c r="IGS21" s="46"/>
      <c r="IGT21" s="46"/>
      <c r="IGU21" s="46"/>
      <c r="IGV21" s="46"/>
      <c r="IGW21" s="46"/>
      <c r="IGX21" s="46"/>
      <c r="IGY21" s="46"/>
      <c r="IGZ21" s="46"/>
      <c r="IHA21" s="46"/>
      <c r="IHB21" s="46"/>
      <c r="IHC21" s="46"/>
      <c r="IHD21" s="46"/>
      <c r="IHE21" s="46"/>
      <c r="IHF21" s="46"/>
      <c r="IHG21" s="46"/>
      <c r="IHH21" s="46"/>
      <c r="IHI21" s="46"/>
      <c r="IHJ21" s="46"/>
      <c r="IHK21" s="46"/>
      <c r="IHL21" s="46"/>
      <c r="IHM21" s="46"/>
      <c r="IHN21" s="46"/>
      <c r="IHO21" s="46"/>
      <c r="IHP21" s="46"/>
      <c r="IHQ21" s="46"/>
      <c r="IHR21" s="46"/>
      <c r="IHS21" s="46"/>
      <c r="IHT21" s="46"/>
      <c r="IHU21" s="46"/>
      <c r="IHV21" s="46"/>
      <c r="IHW21" s="46"/>
      <c r="IHX21" s="46"/>
      <c r="IHY21" s="46"/>
      <c r="IHZ21" s="46"/>
      <c r="IIA21" s="46"/>
      <c r="IIB21" s="46"/>
      <c r="IIC21" s="46"/>
      <c r="IID21" s="46"/>
      <c r="IIE21" s="46"/>
      <c r="IIF21" s="46"/>
      <c r="IIG21" s="46"/>
      <c r="IIH21" s="46"/>
      <c r="III21" s="46"/>
      <c r="IIJ21" s="46"/>
      <c r="IIK21" s="46"/>
      <c r="IIL21" s="46"/>
      <c r="IIM21" s="46"/>
      <c r="IIN21" s="46"/>
      <c r="IIO21" s="46"/>
      <c r="IIP21" s="46"/>
      <c r="IIQ21" s="46"/>
      <c r="IIR21" s="46"/>
      <c r="IIS21" s="46"/>
      <c r="IIT21" s="46"/>
      <c r="IIU21" s="46"/>
      <c r="IIV21" s="46"/>
      <c r="IIW21" s="46"/>
      <c r="IIX21" s="46"/>
      <c r="IIY21" s="46"/>
      <c r="IIZ21" s="46"/>
      <c r="IJA21" s="46"/>
      <c r="IJB21" s="46"/>
      <c r="IJC21" s="46"/>
      <c r="IJD21" s="46"/>
      <c r="IJE21" s="46"/>
      <c r="IJF21" s="46"/>
      <c r="IJG21" s="46"/>
      <c r="IJH21" s="46"/>
      <c r="IJI21" s="46"/>
      <c r="IJJ21" s="46"/>
      <c r="IJK21" s="46"/>
      <c r="IJL21" s="46"/>
      <c r="IJM21" s="46"/>
      <c r="IJN21" s="46"/>
      <c r="IJO21" s="46"/>
      <c r="IJP21" s="46"/>
      <c r="IJQ21" s="46"/>
      <c r="IJR21" s="46"/>
      <c r="IJS21" s="46"/>
      <c r="IJT21" s="46"/>
      <c r="IJU21" s="46"/>
      <c r="IJV21" s="46"/>
      <c r="IJW21" s="46"/>
      <c r="IJX21" s="46"/>
      <c r="IJY21" s="46"/>
      <c r="IJZ21" s="46"/>
      <c r="IKA21" s="46"/>
      <c r="IKB21" s="46"/>
      <c r="IKC21" s="46"/>
      <c r="IKD21" s="46"/>
      <c r="IKE21" s="46"/>
      <c r="IKF21" s="46"/>
      <c r="IKG21" s="46"/>
      <c r="IKH21" s="46"/>
      <c r="IKI21" s="46"/>
      <c r="IKJ21" s="46"/>
      <c r="IKK21" s="46"/>
      <c r="IKL21" s="46"/>
      <c r="IKM21" s="46"/>
      <c r="IKN21" s="46"/>
      <c r="IKO21" s="46"/>
      <c r="IKP21" s="46"/>
      <c r="IKQ21" s="46"/>
      <c r="IKR21" s="46"/>
      <c r="IKS21" s="46"/>
      <c r="IKT21" s="46"/>
      <c r="IKU21" s="46"/>
      <c r="IKV21" s="46"/>
      <c r="IKW21" s="46"/>
      <c r="IKX21" s="46"/>
      <c r="IKY21" s="46"/>
      <c r="IKZ21" s="46"/>
      <c r="ILA21" s="46"/>
      <c r="ILB21" s="46"/>
      <c r="ILC21" s="46"/>
      <c r="ILD21" s="46"/>
      <c r="ILE21" s="46"/>
      <c r="ILF21" s="46"/>
      <c r="ILG21" s="46"/>
      <c r="ILH21" s="46"/>
      <c r="ILI21" s="46"/>
      <c r="ILJ21" s="46"/>
      <c r="ILK21" s="46"/>
      <c r="ILL21" s="46"/>
      <c r="ILM21" s="46"/>
      <c r="ILN21" s="46"/>
      <c r="ILO21" s="46"/>
      <c r="ILP21" s="46"/>
      <c r="ILQ21" s="46"/>
      <c r="ILR21" s="46"/>
      <c r="ILS21" s="46"/>
      <c r="ILT21" s="46"/>
      <c r="ILU21" s="46"/>
      <c r="ILV21" s="46"/>
      <c r="ILW21" s="46"/>
      <c r="ILX21" s="46"/>
      <c r="ILY21" s="46"/>
      <c r="ILZ21" s="46"/>
      <c r="IMA21" s="46"/>
      <c r="IMB21" s="46"/>
      <c r="IMC21" s="46"/>
      <c r="IMD21" s="46"/>
      <c r="IME21" s="46"/>
      <c r="IMF21" s="46"/>
      <c r="IMG21" s="46"/>
      <c r="IMH21" s="46"/>
      <c r="IMI21" s="46"/>
      <c r="IMJ21" s="46"/>
      <c r="IMK21" s="46"/>
      <c r="IML21" s="46"/>
      <c r="IMM21" s="46"/>
      <c r="IMN21" s="46"/>
      <c r="IMO21" s="46"/>
      <c r="IMP21" s="46"/>
      <c r="IMQ21" s="46"/>
      <c r="IMR21" s="46"/>
      <c r="IMS21" s="46"/>
      <c r="IMT21" s="46"/>
      <c r="IMU21" s="46"/>
      <c r="IMV21" s="46"/>
      <c r="IMW21" s="46"/>
      <c r="IMX21" s="46"/>
      <c r="IMY21" s="46"/>
      <c r="IMZ21" s="46"/>
      <c r="INA21" s="46"/>
      <c r="INB21" s="46"/>
      <c r="INC21" s="46"/>
      <c r="IND21" s="46"/>
      <c r="INE21" s="46"/>
      <c r="INF21" s="46"/>
      <c r="ING21" s="46"/>
      <c r="INH21" s="46"/>
      <c r="INI21" s="46"/>
      <c r="INJ21" s="46"/>
      <c r="INK21" s="46"/>
      <c r="INL21" s="46"/>
      <c r="INM21" s="46"/>
      <c r="INN21" s="46"/>
      <c r="INO21" s="46"/>
      <c r="INP21" s="46"/>
      <c r="INQ21" s="46"/>
      <c r="INR21" s="46"/>
      <c r="INS21" s="46"/>
      <c r="INT21" s="46"/>
      <c r="INU21" s="46"/>
      <c r="INV21" s="46"/>
      <c r="INW21" s="46"/>
      <c r="INX21" s="46"/>
      <c r="INY21" s="46"/>
      <c r="INZ21" s="46"/>
      <c r="IOA21" s="46"/>
      <c r="IOB21" s="46"/>
      <c r="IOC21" s="46"/>
      <c r="IOD21" s="46"/>
      <c r="IOE21" s="46"/>
      <c r="IOF21" s="46"/>
      <c r="IOG21" s="46"/>
      <c r="IOH21" s="46"/>
      <c r="IOI21" s="46"/>
      <c r="IOJ21" s="46"/>
      <c r="IOK21" s="46"/>
      <c r="IOL21" s="46"/>
      <c r="IOM21" s="46"/>
      <c r="ION21" s="46"/>
      <c r="IOO21" s="46"/>
      <c r="IOP21" s="46"/>
      <c r="IOQ21" s="46"/>
      <c r="IOR21" s="46"/>
      <c r="IOS21" s="46"/>
      <c r="IOT21" s="46"/>
      <c r="IOU21" s="46"/>
      <c r="IOV21" s="46"/>
      <c r="IOW21" s="46"/>
      <c r="IOX21" s="46"/>
      <c r="IOY21" s="46"/>
      <c r="IOZ21" s="46"/>
      <c r="IPA21" s="46"/>
      <c r="IPB21" s="46"/>
      <c r="IPC21" s="46"/>
      <c r="IPD21" s="46"/>
      <c r="IPE21" s="46"/>
      <c r="IPF21" s="46"/>
      <c r="IPG21" s="46"/>
      <c r="IPH21" s="46"/>
      <c r="IPI21" s="46"/>
      <c r="IPJ21" s="46"/>
      <c r="IPK21" s="46"/>
      <c r="IPL21" s="46"/>
      <c r="IPM21" s="46"/>
      <c r="IPN21" s="46"/>
      <c r="IPO21" s="46"/>
      <c r="IPP21" s="46"/>
      <c r="IPQ21" s="46"/>
      <c r="IPR21" s="46"/>
      <c r="IPS21" s="46"/>
      <c r="IPT21" s="46"/>
      <c r="IPU21" s="46"/>
      <c r="IPV21" s="46"/>
      <c r="IPW21" s="46"/>
      <c r="IPX21" s="46"/>
      <c r="IPY21" s="46"/>
      <c r="IPZ21" s="46"/>
      <c r="IQA21" s="46"/>
      <c r="IQB21" s="46"/>
      <c r="IQC21" s="46"/>
      <c r="IQD21" s="46"/>
      <c r="IQE21" s="46"/>
      <c r="IQF21" s="46"/>
      <c r="IQG21" s="46"/>
      <c r="IQH21" s="46"/>
      <c r="IQI21" s="46"/>
      <c r="IQJ21" s="46"/>
      <c r="IQK21" s="46"/>
      <c r="IQL21" s="46"/>
      <c r="IQM21" s="46"/>
      <c r="IQN21" s="46"/>
      <c r="IQO21" s="46"/>
      <c r="IQP21" s="46"/>
      <c r="IQQ21" s="46"/>
      <c r="IQR21" s="46"/>
      <c r="IQS21" s="46"/>
      <c r="IQT21" s="46"/>
      <c r="IQU21" s="46"/>
      <c r="IQV21" s="46"/>
      <c r="IQW21" s="46"/>
      <c r="IQX21" s="46"/>
      <c r="IQY21" s="46"/>
      <c r="IQZ21" s="46"/>
      <c r="IRA21" s="46"/>
      <c r="IRB21" s="46"/>
      <c r="IRC21" s="46"/>
      <c r="IRD21" s="46"/>
      <c r="IRE21" s="46"/>
      <c r="IRF21" s="46"/>
      <c r="IRG21" s="46"/>
      <c r="IRH21" s="46"/>
      <c r="IRI21" s="46"/>
      <c r="IRJ21" s="46"/>
      <c r="IRK21" s="46"/>
      <c r="IRL21" s="46"/>
      <c r="IRM21" s="46"/>
      <c r="IRN21" s="46"/>
      <c r="IRO21" s="46"/>
      <c r="IRP21" s="46"/>
      <c r="IRQ21" s="46"/>
      <c r="IRR21" s="46"/>
      <c r="IRS21" s="46"/>
      <c r="IRT21" s="46"/>
      <c r="IRU21" s="46"/>
      <c r="IRV21" s="46"/>
      <c r="IRW21" s="46"/>
      <c r="IRX21" s="46"/>
      <c r="IRY21" s="46"/>
      <c r="IRZ21" s="46"/>
      <c r="ISA21" s="46"/>
      <c r="ISB21" s="46"/>
      <c r="ISC21" s="46"/>
      <c r="ISD21" s="46"/>
      <c r="ISE21" s="46"/>
      <c r="ISF21" s="46"/>
      <c r="ISG21" s="46"/>
      <c r="ISH21" s="46"/>
      <c r="ISI21" s="46"/>
      <c r="ISJ21" s="46"/>
      <c r="ISK21" s="46"/>
      <c r="ISL21" s="46"/>
      <c r="ISM21" s="46"/>
      <c r="ISN21" s="46"/>
      <c r="ISO21" s="46"/>
      <c r="ISP21" s="46"/>
      <c r="ISQ21" s="46"/>
      <c r="ISR21" s="46"/>
      <c r="ISS21" s="46"/>
      <c r="IST21" s="46"/>
      <c r="ISU21" s="46"/>
      <c r="ISV21" s="46"/>
      <c r="ISW21" s="46"/>
      <c r="ISX21" s="46"/>
      <c r="ISY21" s="46"/>
      <c r="ISZ21" s="46"/>
      <c r="ITA21" s="46"/>
      <c r="ITB21" s="46"/>
      <c r="ITC21" s="46"/>
      <c r="ITD21" s="46"/>
      <c r="ITE21" s="46"/>
      <c r="ITF21" s="46"/>
      <c r="ITG21" s="46"/>
      <c r="ITH21" s="46"/>
      <c r="ITI21" s="46"/>
      <c r="ITJ21" s="46"/>
      <c r="ITK21" s="46"/>
      <c r="ITL21" s="46"/>
      <c r="ITM21" s="46"/>
      <c r="ITN21" s="46"/>
      <c r="ITO21" s="46"/>
      <c r="ITP21" s="46"/>
      <c r="ITQ21" s="46"/>
      <c r="ITR21" s="46"/>
      <c r="ITS21" s="46"/>
      <c r="ITT21" s="46"/>
      <c r="ITU21" s="46"/>
      <c r="ITV21" s="46"/>
      <c r="ITW21" s="46"/>
      <c r="ITX21" s="46"/>
      <c r="ITY21" s="46"/>
      <c r="ITZ21" s="46"/>
      <c r="IUA21" s="46"/>
      <c r="IUB21" s="46"/>
      <c r="IUC21" s="46"/>
      <c r="IUD21" s="46"/>
      <c r="IUE21" s="46"/>
      <c r="IUF21" s="46"/>
      <c r="IUG21" s="46"/>
      <c r="IUH21" s="46"/>
      <c r="IUI21" s="46"/>
      <c r="IUJ21" s="46"/>
      <c r="IUK21" s="46"/>
      <c r="IUL21" s="46"/>
      <c r="IUM21" s="46"/>
      <c r="IUN21" s="46"/>
      <c r="IUO21" s="46"/>
      <c r="IUP21" s="46"/>
      <c r="IUQ21" s="46"/>
      <c r="IUR21" s="46"/>
      <c r="IUS21" s="46"/>
      <c r="IUT21" s="46"/>
      <c r="IUU21" s="46"/>
      <c r="IUV21" s="46"/>
      <c r="IUW21" s="46"/>
      <c r="IUX21" s="46"/>
      <c r="IUY21" s="46"/>
      <c r="IUZ21" s="46"/>
      <c r="IVA21" s="46"/>
      <c r="IVB21" s="46"/>
      <c r="IVC21" s="46"/>
      <c r="IVD21" s="46"/>
      <c r="IVE21" s="46"/>
      <c r="IVF21" s="46"/>
      <c r="IVG21" s="46"/>
      <c r="IVH21" s="46"/>
      <c r="IVI21" s="46"/>
      <c r="IVJ21" s="46"/>
      <c r="IVK21" s="46"/>
      <c r="IVL21" s="46"/>
      <c r="IVM21" s="46"/>
      <c r="IVN21" s="46"/>
      <c r="IVO21" s="46"/>
      <c r="IVP21" s="46"/>
      <c r="IVQ21" s="46"/>
      <c r="IVR21" s="46"/>
      <c r="IVS21" s="46"/>
      <c r="IVT21" s="46"/>
      <c r="IVU21" s="46"/>
      <c r="IVV21" s="46"/>
      <c r="IVW21" s="46"/>
      <c r="IVX21" s="46"/>
      <c r="IVY21" s="46"/>
      <c r="IVZ21" s="46"/>
      <c r="IWA21" s="46"/>
      <c r="IWB21" s="46"/>
      <c r="IWC21" s="46"/>
      <c r="IWD21" s="46"/>
      <c r="IWE21" s="46"/>
      <c r="IWF21" s="46"/>
      <c r="IWG21" s="46"/>
      <c r="IWH21" s="46"/>
      <c r="IWI21" s="46"/>
      <c r="IWJ21" s="46"/>
      <c r="IWK21" s="46"/>
      <c r="IWL21" s="46"/>
      <c r="IWM21" s="46"/>
      <c r="IWN21" s="46"/>
      <c r="IWO21" s="46"/>
      <c r="IWP21" s="46"/>
      <c r="IWQ21" s="46"/>
      <c r="IWR21" s="46"/>
      <c r="IWS21" s="46"/>
      <c r="IWT21" s="46"/>
      <c r="IWU21" s="46"/>
      <c r="IWV21" s="46"/>
      <c r="IWW21" s="46"/>
      <c r="IWX21" s="46"/>
      <c r="IWY21" s="46"/>
      <c r="IWZ21" s="46"/>
      <c r="IXA21" s="46"/>
      <c r="IXB21" s="46"/>
      <c r="IXC21" s="46"/>
      <c r="IXD21" s="46"/>
      <c r="IXE21" s="46"/>
      <c r="IXF21" s="46"/>
      <c r="IXG21" s="46"/>
      <c r="IXH21" s="46"/>
      <c r="IXI21" s="46"/>
      <c r="IXJ21" s="46"/>
      <c r="IXK21" s="46"/>
      <c r="IXL21" s="46"/>
      <c r="IXM21" s="46"/>
      <c r="IXN21" s="46"/>
      <c r="IXO21" s="46"/>
      <c r="IXP21" s="46"/>
      <c r="IXQ21" s="46"/>
      <c r="IXR21" s="46"/>
      <c r="IXS21" s="46"/>
      <c r="IXT21" s="46"/>
      <c r="IXU21" s="46"/>
      <c r="IXV21" s="46"/>
      <c r="IXW21" s="46"/>
      <c r="IXX21" s="46"/>
      <c r="IXY21" s="46"/>
      <c r="IXZ21" s="46"/>
      <c r="IYA21" s="46"/>
      <c r="IYB21" s="46"/>
      <c r="IYC21" s="46"/>
      <c r="IYD21" s="46"/>
      <c r="IYE21" s="46"/>
      <c r="IYF21" s="46"/>
      <c r="IYG21" s="46"/>
      <c r="IYH21" s="46"/>
      <c r="IYI21" s="46"/>
      <c r="IYJ21" s="46"/>
      <c r="IYK21" s="46"/>
      <c r="IYL21" s="46"/>
      <c r="IYM21" s="46"/>
      <c r="IYN21" s="46"/>
      <c r="IYO21" s="46"/>
      <c r="IYP21" s="46"/>
      <c r="IYQ21" s="46"/>
      <c r="IYR21" s="46"/>
      <c r="IYS21" s="46"/>
      <c r="IYT21" s="46"/>
      <c r="IYU21" s="46"/>
      <c r="IYV21" s="46"/>
      <c r="IYW21" s="46"/>
      <c r="IYX21" s="46"/>
      <c r="IYY21" s="46"/>
      <c r="IYZ21" s="46"/>
      <c r="IZA21" s="46"/>
      <c r="IZB21" s="46"/>
      <c r="IZC21" s="46"/>
      <c r="IZD21" s="46"/>
      <c r="IZE21" s="46"/>
      <c r="IZF21" s="46"/>
      <c r="IZG21" s="46"/>
      <c r="IZH21" s="46"/>
      <c r="IZI21" s="46"/>
      <c r="IZJ21" s="46"/>
      <c r="IZK21" s="46"/>
      <c r="IZL21" s="46"/>
      <c r="IZM21" s="46"/>
      <c r="IZN21" s="46"/>
      <c r="IZO21" s="46"/>
      <c r="IZP21" s="46"/>
      <c r="IZQ21" s="46"/>
      <c r="IZR21" s="46"/>
      <c r="IZS21" s="46"/>
      <c r="IZT21" s="46"/>
      <c r="IZU21" s="46"/>
      <c r="IZV21" s="46"/>
      <c r="IZW21" s="46"/>
      <c r="IZX21" s="46"/>
      <c r="IZY21" s="46"/>
      <c r="IZZ21" s="46"/>
      <c r="JAA21" s="46"/>
      <c r="JAB21" s="46"/>
      <c r="JAC21" s="46"/>
      <c r="JAD21" s="46"/>
      <c r="JAE21" s="46"/>
      <c r="JAF21" s="46"/>
      <c r="JAG21" s="46"/>
      <c r="JAH21" s="46"/>
      <c r="JAI21" s="46"/>
      <c r="JAJ21" s="46"/>
      <c r="JAK21" s="46"/>
      <c r="JAL21" s="46"/>
      <c r="JAM21" s="46"/>
      <c r="JAN21" s="46"/>
      <c r="JAO21" s="46"/>
      <c r="JAP21" s="46"/>
      <c r="JAQ21" s="46"/>
      <c r="JAR21" s="46"/>
      <c r="JAS21" s="46"/>
      <c r="JAT21" s="46"/>
      <c r="JAU21" s="46"/>
      <c r="JAV21" s="46"/>
      <c r="JAW21" s="46"/>
      <c r="JAX21" s="46"/>
      <c r="JAY21" s="46"/>
      <c r="JAZ21" s="46"/>
      <c r="JBA21" s="46"/>
      <c r="JBB21" s="46"/>
      <c r="JBC21" s="46"/>
      <c r="JBD21" s="46"/>
      <c r="JBE21" s="46"/>
      <c r="JBF21" s="46"/>
      <c r="JBG21" s="46"/>
      <c r="JBH21" s="46"/>
      <c r="JBI21" s="46"/>
      <c r="JBJ21" s="46"/>
      <c r="JBK21" s="46"/>
      <c r="JBL21" s="46"/>
      <c r="JBM21" s="46"/>
      <c r="JBN21" s="46"/>
      <c r="JBO21" s="46"/>
      <c r="JBP21" s="46"/>
      <c r="JBQ21" s="46"/>
      <c r="JBR21" s="46"/>
      <c r="JBS21" s="46"/>
      <c r="JBT21" s="46"/>
      <c r="JBU21" s="46"/>
      <c r="JBV21" s="46"/>
      <c r="JBW21" s="46"/>
      <c r="JBX21" s="46"/>
      <c r="JBY21" s="46"/>
      <c r="JBZ21" s="46"/>
      <c r="JCA21" s="46"/>
      <c r="JCB21" s="46"/>
      <c r="JCC21" s="46"/>
      <c r="JCD21" s="46"/>
      <c r="JCE21" s="46"/>
      <c r="JCF21" s="46"/>
      <c r="JCG21" s="46"/>
      <c r="JCH21" s="46"/>
      <c r="JCI21" s="46"/>
      <c r="JCJ21" s="46"/>
      <c r="JCK21" s="46"/>
      <c r="JCL21" s="46"/>
      <c r="JCM21" s="46"/>
      <c r="JCN21" s="46"/>
      <c r="JCO21" s="46"/>
      <c r="JCP21" s="46"/>
      <c r="JCQ21" s="46"/>
      <c r="JCR21" s="46"/>
      <c r="JCS21" s="46"/>
      <c r="JCT21" s="46"/>
      <c r="JCU21" s="46"/>
      <c r="JCV21" s="46"/>
      <c r="JCW21" s="46"/>
      <c r="JCX21" s="46"/>
      <c r="JCY21" s="46"/>
      <c r="JCZ21" s="46"/>
      <c r="JDA21" s="46"/>
      <c r="JDB21" s="46"/>
      <c r="JDC21" s="46"/>
      <c r="JDD21" s="46"/>
      <c r="JDE21" s="46"/>
      <c r="JDF21" s="46"/>
      <c r="JDG21" s="46"/>
      <c r="JDH21" s="46"/>
      <c r="JDI21" s="46"/>
      <c r="JDJ21" s="46"/>
      <c r="JDK21" s="46"/>
      <c r="JDL21" s="46"/>
      <c r="JDM21" s="46"/>
      <c r="JDN21" s="46"/>
      <c r="JDO21" s="46"/>
      <c r="JDP21" s="46"/>
      <c r="JDQ21" s="46"/>
      <c r="JDR21" s="46"/>
      <c r="JDS21" s="46"/>
      <c r="JDT21" s="46"/>
      <c r="JDU21" s="46"/>
      <c r="JDV21" s="46"/>
      <c r="JDW21" s="46"/>
      <c r="JDX21" s="46"/>
      <c r="JDY21" s="46"/>
      <c r="JDZ21" s="46"/>
      <c r="JEA21" s="46"/>
      <c r="JEB21" s="46"/>
      <c r="JEC21" s="46"/>
      <c r="JED21" s="46"/>
      <c r="JEE21" s="46"/>
      <c r="JEF21" s="46"/>
      <c r="JEG21" s="46"/>
      <c r="JEH21" s="46"/>
      <c r="JEI21" s="46"/>
      <c r="JEJ21" s="46"/>
      <c r="JEK21" s="46"/>
      <c r="JEL21" s="46"/>
      <c r="JEM21" s="46"/>
      <c r="JEN21" s="46"/>
      <c r="JEO21" s="46"/>
      <c r="JEP21" s="46"/>
      <c r="JEQ21" s="46"/>
      <c r="JER21" s="46"/>
      <c r="JES21" s="46"/>
      <c r="JET21" s="46"/>
      <c r="JEU21" s="46"/>
      <c r="JEV21" s="46"/>
      <c r="JEW21" s="46"/>
      <c r="JEX21" s="46"/>
      <c r="JEY21" s="46"/>
      <c r="JEZ21" s="46"/>
      <c r="JFA21" s="46"/>
      <c r="JFB21" s="46"/>
      <c r="JFC21" s="46"/>
      <c r="JFD21" s="46"/>
      <c r="JFE21" s="46"/>
      <c r="JFF21" s="46"/>
      <c r="JFG21" s="46"/>
      <c r="JFH21" s="46"/>
      <c r="JFI21" s="46"/>
      <c r="JFJ21" s="46"/>
      <c r="JFK21" s="46"/>
      <c r="JFL21" s="46"/>
      <c r="JFM21" s="46"/>
      <c r="JFN21" s="46"/>
      <c r="JFO21" s="46"/>
      <c r="JFP21" s="46"/>
      <c r="JFQ21" s="46"/>
      <c r="JFR21" s="46"/>
      <c r="JFS21" s="46"/>
      <c r="JFT21" s="46"/>
      <c r="JFU21" s="46"/>
      <c r="JFV21" s="46"/>
      <c r="JFW21" s="46"/>
      <c r="JFX21" s="46"/>
      <c r="JFY21" s="46"/>
      <c r="JFZ21" s="46"/>
      <c r="JGA21" s="46"/>
      <c r="JGB21" s="46"/>
      <c r="JGC21" s="46"/>
      <c r="JGD21" s="46"/>
      <c r="JGE21" s="46"/>
      <c r="JGF21" s="46"/>
      <c r="JGG21" s="46"/>
      <c r="JGH21" s="46"/>
      <c r="JGI21" s="46"/>
      <c r="JGJ21" s="46"/>
      <c r="JGK21" s="46"/>
      <c r="JGL21" s="46"/>
      <c r="JGM21" s="46"/>
      <c r="JGN21" s="46"/>
      <c r="JGO21" s="46"/>
      <c r="JGP21" s="46"/>
      <c r="JGQ21" s="46"/>
      <c r="JGR21" s="46"/>
      <c r="JGS21" s="46"/>
      <c r="JGT21" s="46"/>
      <c r="JGU21" s="46"/>
      <c r="JGV21" s="46"/>
      <c r="JGW21" s="46"/>
      <c r="JGX21" s="46"/>
      <c r="JGY21" s="46"/>
      <c r="JGZ21" s="46"/>
      <c r="JHA21" s="46"/>
      <c r="JHB21" s="46"/>
      <c r="JHC21" s="46"/>
      <c r="JHD21" s="46"/>
      <c r="JHE21" s="46"/>
      <c r="JHF21" s="46"/>
      <c r="JHG21" s="46"/>
      <c r="JHH21" s="46"/>
      <c r="JHI21" s="46"/>
      <c r="JHJ21" s="46"/>
      <c r="JHK21" s="46"/>
      <c r="JHL21" s="46"/>
      <c r="JHM21" s="46"/>
      <c r="JHN21" s="46"/>
      <c r="JHO21" s="46"/>
      <c r="JHP21" s="46"/>
      <c r="JHQ21" s="46"/>
      <c r="JHR21" s="46"/>
      <c r="JHS21" s="46"/>
      <c r="JHT21" s="46"/>
      <c r="JHU21" s="46"/>
      <c r="JHV21" s="46"/>
      <c r="JHW21" s="46"/>
      <c r="JHX21" s="46"/>
      <c r="JHY21" s="46"/>
      <c r="JHZ21" s="46"/>
      <c r="JIA21" s="46"/>
      <c r="JIB21" s="46"/>
      <c r="JIC21" s="46"/>
      <c r="JID21" s="46"/>
      <c r="JIE21" s="46"/>
      <c r="JIF21" s="46"/>
      <c r="JIG21" s="46"/>
      <c r="JIH21" s="46"/>
      <c r="JII21" s="46"/>
      <c r="JIJ21" s="46"/>
      <c r="JIK21" s="46"/>
      <c r="JIL21" s="46"/>
      <c r="JIM21" s="46"/>
      <c r="JIN21" s="46"/>
      <c r="JIO21" s="46"/>
      <c r="JIP21" s="46"/>
      <c r="JIQ21" s="46"/>
      <c r="JIR21" s="46"/>
      <c r="JIS21" s="46"/>
      <c r="JIT21" s="46"/>
      <c r="JIU21" s="46"/>
      <c r="JIV21" s="46"/>
      <c r="JIW21" s="46"/>
      <c r="JIX21" s="46"/>
      <c r="JIY21" s="46"/>
      <c r="JIZ21" s="46"/>
      <c r="JJA21" s="46"/>
      <c r="JJB21" s="46"/>
      <c r="JJC21" s="46"/>
      <c r="JJD21" s="46"/>
      <c r="JJE21" s="46"/>
      <c r="JJF21" s="46"/>
      <c r="JJG21" s="46"/>
      <c r="JJH21" s="46"/>
      <c r="JJI21" s="46"/>
      <c r="JJJ21" s="46"/>
      <c r="JJK21" s="46"/>
      <c r="JJL21" s="46"/>
      <c r="JJM21" s="46"/>
      <c r="JJN21" s="46"/>
      <c r="JJO21" s="46"/>
      <c r="JJP21" s="46"/>
      <c r="JJQ21" s="46"/>
      <c r="JJR21" s="46"/>
      <c r="JJS21" s="46"/>
      <c r="JJT21" s="46"/>
      <c r="JJU21" s="46"/>
      <c r="JJV21" s="46"/>
      <c r="JJW21" s="46"/>
      <c r="JJX21" s="46"/>
      <c r="JJY21" s="46"/>
      <c r="JJZ21" s="46"/>
      <c r="JKA21" s="46"/>
      <c r="JKB21" s="46"/>
      <c r="JKC21" s="46"/>
      <c r="JKD21" s="46"/>
      <c r="JKE21" s="46"/>
      <c r="JKF21" s="46"/>
      <c r="JKG21" s="46"/>
      <c r="JKH21" s="46"/>
      <c r="JKI21" s="46"/>
      <c r="JKJ21" s="46"/>
      <c r="JKK21" s="46"/>
      <c r="JKL21" s="46"/>
      <c r="JKM21" s="46"/>
      <c r="JKN21" s="46"/>
      <c r="JKO21" s="46"/>
      <c r="JKP21" s="46"/>
      <c r="JKQ21" s="46"/>
      <c r="JKR21" s="46"/>
      <c r="JKS21" s="46"/>
      <c r="JKT21" s="46"/>
      <c r="JKU21" s="46"/>
      <c r="JKV21" s="46"/>
      <c r="JKW21" s="46"/>
      <c r="JKX21" s="46"/>
      <c r="JKY21" s="46"/>
      <c r="JKZ21" s="46"/>
      <c r="JLA21" s="46"/>
      <c r="JLB21" s="46"/>
      <c r="JLC21" s="46"/>
      <c r="JLD21" s="46"/>
      <c r="JLE21" s="46"/>
      <c r="JLF21" s="46"/>
      <c r="JLG21" s="46"/>
      <c r="JLH21" s="46"/>
      <c r="JLI21" s="46"/>
      <c r="JLJ21" s="46"/>
      <c r="JLK21" s="46"/>
      <c r="JLL21" s="46"/>
      <c r="JLM21" s="46"/>
      <c r="JLN21" s="46"/>
      <c r="JLO21" s="46"/>
      <c r="JLP21" s="46"/>
      <c r="JLQ21" s="46"/>
      <c r="JLR21" s="46"/>
      <c r="JLS21" s="46"/>
      <c r="JLT21" s="46"/>
      <c r="JLU21" s="46"/>
      <c r="JLV21" s="46"/>
      <c r="JLW21" s="46"/>
      <c r="JLX21" s="46"/>
      <c r="JLY21" s="46"/>
      <c r="JLZ21" s="46"/>
      <c r="JMA21" s="46"/>
      <c r="JMB21" s="46"/>
      <c r="JMC21" s="46"/>
      <c r="JMD21" s="46"/>
      <c r="JME21" s="46"/>
      <c r="JMF21" s="46"/>
      <c r="JMG21" s="46"/>
      <c r="JMH21" s="46"/>
      <c r="JMI21" s="46"/>
      <c r="JMJ21" s="46"/>
      <c r="JMK21" s="46"/>
      <c r="JML21" s="46"/>
      <c r="JMM21" s="46"/>
      <c r="JMN21" s="46"/>
      <c r="JMO21" s="46"/>
      <c r="JMP21" s="46"/>
      <c r="JMQ21" s="46"/>
      <c r="JMR21" s="46"/>
      <c r="JMS21" s="46"/>
      <c r="JMT21" s="46"/>
      <c r="JMU21" s="46"/>
      <c r="JMV21" s="46"/>
      <c r="JMW21" s="46"/>
      <c r="JMX21" s="46"/>
      <c r="JMY21" s="46"/>
      <c r="JMZ21" s="46"/>
      <c r="JNA21" s="46"/>
      <c r="JNB21" s="46"/>
      <c r="JNC21" s="46"/>
      <c r="JND21" s="46"/>
      <c r="JNE21" s="46"/>
      <c r="JNF21" s="46"/>
      <c r="JNG21" s="46"/>
      <c r="JNH21" s="46"/>
      <c r="JNI21" s="46"/>
      <c r="JNJ21" s="46"/>
      <c r="JNK21" s="46"/>
      <c r="JNL21" s="46"/>
      <c r="JNM21" s="46"/>
      <c r="JNN21" s="46"/>
      <c r="JNO21" s="46"/>
      <c r="JNP21" s="46"/>
      <c r="JNQ21" s="46"/>
      <c r="JNR21" s="46"/>
      <c r="JNS21" s="46"/>
      <c r="JNT21" s="46"/>
      <c r="JNU21" s="46"/>
      <c r="JNV21" s="46"/>
      <c r="JNW21" s="46"/>
      <c r="JNX21" s="46"/>
      <c r="JNY21" s="46"/>
      <c r="JNZ21" s="46"/>
      <c r="JOA21" s="46"/>
      <c r="JOB21" s="46"/>
      <c r="JOC21" s="46"/>
      <c r="JOD21" s="46"/>
      <c r="JOE21" s="46"/>
      <c r="JOF21" s="46"/>
      <c r="JOG21" s="46"/>
      <c r="JOH21" s="46"/>
      <c r="JOI21" s="46"/>
      <c r="JOJ21" s="46"/>
      <c r="JOK21" s="46"/>
      <c r="JOL21" s="46"/>
      <c r="JOM21" s="46"/>
      <c r="JON21" s="46"/>
      <c r="JOO21" s="46"/>
      <c r="JOP21" s="46"/>
      <c r="JOQ21" s="46"/>
      <c r="JOR21" s="46"/>
      <c r="JOS21" s="46"/>
      <c r="JOT21" s="46"/>
      <c r="JOU21" s="46"/>
      <c r="JOV21" s="46"/>
      <c r="JOW21" s="46"/>
      <c r="JOX21" s="46"/>
      <c r="JOY21" s="46"/>
      <c r="JOZ21" s="46"/>
      <c r="JPA21" s="46"/>
      <c r="JPB21" s="46"/>
      <c r="JPC21" s="46"/>
      <c r="JPD21" s="46"/>
      <c r="JPE21" s="46"/>
      <c r="JPF21" s="46"/>
      <c r="JPG21" s="46"/>
      <c r="JPH21" s="46"/>
      <c r="JPI21" s="46"/>
      <c r="JPJ21" s="46"/>
      <c r="JPK21" s="46"/>
      <c r="JPL21" s="46"/>
      <c r="JPM21" s="46"/>
      <c r="JPN21" s="46"/>
      <c r="JPO21" s="46"/>
      <c r="JPP21" s="46"/>
      <c r="JPQ21" s="46"/>
      <c r="JPR21" s="46"/>
      <c r="JPS21" s="46"/>
      <c r="JPT21" s="46"/>
      <c r="JPU21" s="46"/>
      <c r="JPV21" s="46"/>
      <c r="JPW21" s="46"/>
      <c r="JPX21" s="46"/>
      <c r="JPY21" s="46"/>
      <c r="JPZ21" s="46"/>
      <c r="JQA21" s="46"/>
      <c r="JQB21" s="46"/>
      <c r="JQC21" s="46"/>
      <c r="JQD21" s="46"/>
      <c r="JQE21" s="46"/>
      <c r="JQF21" s="46"/>
      <c r="JQG21" s="46"/>
      <c r="JQH21" s="46"/>
      <c r="JQI21" s="46"/>
      <c r="JQJ21" s="46"/>
      <c r="JQK21" s="46"/>
      <c r="JQL21" s="46"/>
      <c r="JQM21" s="46"/>
      <c r="JQN21" s="46"/>
      <c r="JQO21" s="46"/>
      <c r="JQP21" s="46"/>
      <c r="JQQ21" s="46"/>
      <c r="JQR21" s="46"/>
      <c r="JQS21" s="46"/>
      <c r="JQT21" s="46"/>
      <c r="JQU21" s="46"/>
      <c r="JQV21" s="46"/>
      <c r="JQW21" s="46"/>
      <c r="JQX21" s="46"/>
      <c r="JQY21" s="46"/>
      <c r="JQZ21" s="46"/>
      <c r="JRA21" s="46"/>
      <c r="JRB21" s="46"/>
      <c r="JRC21" s="46"/>
      <c r="JRD21" s="46"/>
      <c r="JRE21" s="46"/>
      <c r="JRF21" s="46"/>
      <c r="JRG21" s="46"/>
      <c r="JRH21" s="46"/>
      <c r="JRI21" s="46"/>
      <c r="JRJ21" s="46"/>
      <c r="JRK21" s="46"/>
      <c r="JRL21" s="46"/>
      <c r="JRM21" s="46"/>
      <c r="JRN21" s="46"/>
      <c r="JRO21" s="46"/>
      <c r="JRP21" s="46"/>
      <c r="JRQ21" s="46"/>
      <c r="JRR21" s="46"/>
      <c r="JRS21" s="46"/>
      <c r="JRT21" s="46"/>
      <c r="JRU21" s="46"/>
      <c r="JRV21" s="46"/>
      <c r="JRW21" s="46"/>
      <c r="JRX21" s="46"/>
      <c r="JRY21" s="46"/>
      <c r="JRZ21" s="46"/>
      <c r="JSA21" s="46"/>
      <c r="JSB21" s="46"/>
      <c r="JSC21" s="46"/>
      <c r="JSD21" s="46"/>
      <c r="JSE21" s="46"/>
      <c r="JSF21" s="46"/>
      <c r="JSG21" s="46"/>
      <c r="JSH21" s="46"/>
      <c r="JSI21" s="46"/>
      <c r="JSJ21" s="46"/>
      <c r="JSK21" s="46"/>
      <c r="JSL21" s="46"/>
      <c r="JSM21" s="46"/>
      <c r="JSN21" s="46"/>
      <c r="JSO21" s="46"/>
      <c r="JSP21" s="46"/>
      <c r="JSQ21" s="46"/>
      <c r="JSR21" s="46"/>
      <c r="JSS21" s="46"/>
      <c r="JST21" s="46"/>
      <c r="JSU21" s="46"/>
      <c r="JSV21" s="46"/>
      <c r="JSW21" s="46"/>
      <c r="JSX21" s="46"/>
      <c r="JSY21" s="46"/>
      <c r="JSZ21" s="46"/>
      <c r="JTA21" s="46"/>
      <c r="JTB21" s="46"/>
      <c r="JTC21" s="46"/>
      <c r="JTD21" s="46"/>
      <c r="JTE21" s="46"/>
      <c r="JTF21" s="46"/>
      <c r="JTG21" s="46"/>
      <c r="JTH21" s="46"/>
      <c r="JTI21" s="46"/>
      <c r="JTJ21" s="46"/>
      <c r="JTK21" s="46"/>
      <c r="JTL21" s="46"/>
      <c r="JTM21" s="46"/>
      <c r="JTN21" s="46"/>
      <c r="JTO21" s="46"/>
      <c r="JTP21" s="46"/>
      <c r="JTQ21" s="46"/>
      <c r="JTR21" s="46"/>
      <c r="JTS21" s="46"/>
      <c r="JTT21" s="46"/>
      <c r="JTU21" s="46"/>
      <c r="JTV21" s="46"/>
      <c r="JTW21" s="46"/>
      <c r="JTX21" s="46"/>
      <c r="JTY21" s="46"/>
      <c r="JTZ21" s="46"/>
      <c r="JUA21" s="46"/>
      <c r="JUB21" s="46"/>
      <c r="JUC21" s="46"/>
      <c r="JUD21" s="46"/>
      <c r="JUE21" s="46"/>
      <c r="JUF21" s="46"/>
      <c r="JUG21" s="46"/>
      <c r="JUH21" s="46"/>
      <c r="JUI21" s="46"/>
      <c r="JUJ21" s="46"/>
      <c r="JUK21" s="46"/>
      <c r="JUL21" s="46"/>
      <c r="JUM21" s="46"/>
      <c r="JUN21" s="46"/>
      <c r="JUO21" s="46"/>
      <c r="JUP21" s="46"/>
      <c r="JUQ21" s="46"/>
      <c r="JUR21" s="46"/>
      <c r="JUS21" s="46"/>
      <c r="JUT21" s="46"/>
      <c r="JUU21" s="46"/>
      <c r="JUV21" s="46"/>
      <c r="JUW21" s="46"/>
      <c r="JUX21" s="46"/>
      <c r="JUY21" s="46"/>
      <c r="JUZ21" s="46"/>
      <c r="JVA21" s="46"/>
      <c r="JVB21" s="46"/>
      <c r="JVC21" s="46"/>
      <c r="JVD21" s="46"/>
      <c r="JVE21" s="46"/>
      <c r="JVF21" s="46"/>
      <c r="JVG21" s="46"/>
      <c r="JVH21" s="46"/>
      <c r="JVI21" s="46"/>
      <c r="JVJ21" s="46"/>
      <c r="JVK21" s="46"/>
      <c r="JVL21" s="46"/>
      <c r="JVM21" s="46"/>
      <c r="JVN21" s="46"/>
      <c r="JVO21" s="46"/>
      <c r="JVP21" s="46"/>
      <c r="JVQ21" s="46"/>
      <c r="JVR21" s="46"/>
      <c r="JVS21" s="46"/>
      <c r="JVT21" s="46"/>
      <c r="JVU21" s="46"/>
      <c r="JVV21" s="46"/>
      <c r="JVW21" s="46"/>
      <c r="JVX21" s="46"/>
      <c r="JVY21" s="46"/>
      <c r="JVZ21" s="46"/>
      <c r="JWA21" s="46"/>
      <c r="JWB21" s="46"/>
      <c r="JWC21" s="46"/>
      <c r="JWD21" s="46"/>
      <c r="JWE21" s="46"/>
      <c r="JWF21" s="46"/>
      <c r="JWG21" s="46"/>
      <c r="JWH21" s="46"/>
      <c r="JWI21" s="46"/>
      <c r="JWJ21" s="46"/>
      <c r="JWK21" s="46"/>
      <c r="JWL21" s="46"/>
      <c r="JWM21" s="46"/>
      <c r="JWN21" s="46"/>
      <c r="JWO21" s="46"/>
      <c r="JWP21" s="46"/>
      <c r="JWQ21" s="46"/>
      <c r="JWR21" s="46"/>
      <c r="JWS21" s="46"/>
      <c r="JWT21" s="46"/>
      <c r="JWU21" s="46"/>
      <c r="JWV21" s="46"/>
      <c r="JWW21" s="46"/>
      <c r="JWX21" s="46"/>
      <c r="JWY21" s="46"/>
      <c r="JWZ21" s="46"/>
      <c r="JXA21" s="46"/>
      <c r="JXB21" s="46"/>
      <c r="JXC21" s="46"/>
      <c r="JXD21" s="46"/>
      <c r="JXE21" s="46"/>
      <c r="JXF21" s="46"/>
      <c r="JXG21" s="46"/>
      <c r="JXH21" s="46"/>
      <c r="JXI21" s="46"/>
      <c r="JXJ21" s="46"/>
      <c r="JXK21" s="46"/>
      <c r="JXL21" s="46"/>
      <c r="JXM21" s="46"/>
      <c r="JXN21" s="46"/>
      <c r="JXO21" s="46"/>
      <c r="JXP21" s="46"/>
      <c r="JXQ21" s="46"/>
      <c r="JXR21" s="46"/>
      <c r="JXS21" s="46"/>
      <c r="JXT21" s="46"/>
      <c r="JXU21" s="46"/>
      <c r="JXV21" s="46"/>
      <c r="JXW21" s="46"/>
      <c r="JXX21" s="46"/>
      <c r="JXY21" s="46"/>
      <c r="JXZ21" s="46"/>
      <c r="JYA21" s="46"/>
      <c r="JYB21" s="46"/>
      <c r="JYC21" s="46"/>
      <c r="JYD21" s="46"/>
      <c r="JYE21" s="46"/>
      <c r="JYF21" s="46"/>
      <c r="JYG21" s="46"/>
      <c r="JYH21" s="46"/>
      <c r="JYI21" s="46"/>
      <c r="JYJ21" s="46"/>
      <c r="JYK21" s="46"/>
      <c r="JYL21" s="46"/>
      <c r="JYM21" s="46"/>
      <c r="JYN21" s="46"/>
      <c r="JYO21" s="46"/>
      <c r="JYP21" s="46"/>
      <c r="JYQ21" s="46"/>
      <c r="JYR21" s="46"/>
      <c r="JYS21" s="46"/>
      <c r="JYT21" s="46"/>
      <c r="JYU21" s="46"/>
      <c r="JYV21" s="46"/>
      <c r="JYW21" s="46"/>
      <c r="JYX21" s="46"/>
      <c r="JYY21" s="46"/>
      <c r="JYZ21" s="46"/>
      <c r="JZA21" s="46"/>
      <c r="JZB21" s="46"/>
      <c r="JZC21" s="46"/>
      <c r="JZD21" s="46"/>
      <c r="JZE21" s="46"/>
      <c r="JZF21" s="46"/>
      <c r="JZG21" s="46"/>
      <c r="JZH21" s="46"/>
      <c r="JZI21" s="46"/>
      <c r="JZJ21" s="46"/>
      <c r="JZK21" s="46"/>
      <c r="JZL21" s="46"/>
      <c r="JZM21" s="46"/>
      <c r="JZN21" s="46"/>
      <c r="JZO21" s="46"/>
      <c r="JZP21" s="46"/>
      <c r="JZQ21" s="46"/>
      <c r="JZR21" s="46"/>
      <c r="JZS21" s="46"/>
      <c r="JZT21" s="46"/>
      <c r="JZU21" s="46"/>
      <c r="JZV21" s="46"/>
      <c r="JZW21" s="46"/>
      <c r="JZX21" s="46"/>
      <c r="JZY21" s="46"/>
      <c r="JZZ21" s="46"/>
      <c r="KAA21" s="46"/>
      <c r="KAB21" s="46"/>
      <c r="KAC21" s="46"/>
      <c r="KAD21" s="46"/>
      <c r="KAE21" s="46"/>
      <c r="KAF21" s="46"/>
      <c r="KAG21" s="46"/>
      <c r="KAH21" s="46"/>
      <c r="KAI21" s="46"/>
      <c r="KAJ21" s="46"/>
      <c r="KAK21" s="46"/>
      <c r="KAL21" s="46"/>
      <c r="KAM21" s="46"/>
      <c r="KAN21" s="46"/>
      <c r="KAO21" s="46"/>
      <c r="KAP21" s="46"/>
      <c r="KAQ21" s="46"/>
      <c r="KAR21" s="46"/>
      <c r="KAS21" s="46"/>
      <c r="KAT21" s="46"/>
      <c r="KAU21" s="46"/>
      <c r="KAV21" s="46"/>
      <c r="KAW21" s="46"/>
      <c r="KAX21" s="46"/>
      <c r="KAY21" s="46"/>
      <c r="KAZ21" s="46"/>
      <c r="KBA21" s="46"/>
      <c r="KBB21" s="46"/>
      <c r="KBC21" s="46"/>
      <c r="KBD21" s="46"/>
      <c r="KBE21" s="46"/>
      <c r="KBF21" s="46"/>
      <c r="KBG21" s="46"/>
      <c r="KBH21" s="46"/>
      <c r="KBI21" s="46"/>
      <c r="KBJ21" s="46"/>
      <c r="KBK21" s="46"/>
      <c r="KBL21" s="46"/>
      <c r="KBM21" s="46"/>
      <c r="KBN21" s="46"/>
      <c r="KBO21" s="46"/>
      <c r="KBP21" s="46"/>
      <c r="KBQ21" s="46"/>
      <c r="KBR21" s="46"/>
      <c r="KBS21" s="46"/>
      <c r="KBT21" s="46"/>
      <c r="KBU21" s="46"/>
      <c r="KBV21" s="46"/>
      <c r="KBW21" s="46"/>
      <c r="KBX21" s="46"/>
      <c r="KBY21" s="46"/>
      <c r="KBZ21" s="46"/>
      <c r="KCA21" s="46"/>
      <c r="KCB21" s="46"/>
      <c r="KCC21" s="46"/>
      <c r="KCD21" s="46"/>
      <c r="KCE21" s="46"/>
      <c r="KCF21" s="46"/>
      <c r="KCG21" s="46"/>
      <c r="KCH21" s="46"/>
      <c r="KCI21" s="46"/>
      <c r="KCJ21" s="46"/>
      <c r="KCK21" s="46"/>
      <c r="KCL21" s="46"/>
      <c r="KCM21" s="46"/>
      <c r="KCN21" s="46"/>
      <c r="KCO21" s="46"/>
      <c r="KCP21" s="46"/>
      <c r="KCQ21" s="46"/>
      <c r="KCR21" s="46"/>
      <c r="KCS21" s="46"/>
      <c r="KCT21" s="46"/>
      <c r="KCU21" s="46"/>
      <c r="KCV21" s="46"/>
      <c r="KCW21" s="46"/>
      <c r="KCX21" s="46"/>
      <c r="KCY21" s="46"/>
      <c r="KCZ21" s="46"/>
      <c r="KDA21" s="46"/>
      <c r="KDB21" s="46"/>
      <c r="KDC21" s="46"/>
      <c r="KDD21" s="46"/>
      <c r="KDE21" s="46"/>
      <c r="KDF21" s="46"/>
      <c r="KDG21" s="46"/>
      <c r="KDH21" s="46"/>
      <c r="KDI21" s="46"/>
      <c r="KDJ21" s="46"/>
      <c r="KDK21" s="46"/>
      <c r="KDL21" s="46"/>
      <c r="KDM21" s="46"/>
      <c r="KDN21" s="46"/>
      <c r="KDO21" s="46"/>
      <c r="KDP21" s="46"/>
      <c r="KDQ21" s="46"/>
      <c r="KDR21" s="46"/>
      <c r="KDS21" s="46"/>
      <c r="KDT21" s="46"/>
      <c r="KDU21" s="46"/>
      <c r="KDV21" s="46"/>
      <c r="KDW21" s="46"/>
      <c r="KDX21" s="46"/>
      <c r="KDY21" s="46"/>
      <c r="KDZ21" s="46"/>
      <c r="KEA21" s="46"/>
      <c r="KEB21" s="46"/>
      <c r="KEC21" s="46"/>
      <c r="KED21" s="46"/>
      <c r="KEE21" s="46"/>
      <c r="KEF21" s="46"/>
      <c r="KEG21" s="46"/>
      <c r="KEH21" s="46"/>
      <c r="KEI21" s="46"/>
      <c r="KEJ21" s="46"/>
      <c r="KEK21" s="46"/>
      <c r="KEL21" s="46"/>
      <c r="KEM21" s="46"/>
      <c r="KEN21" s="46"/>
      <c r="KEO21" s="46"/>
      <c r="KEP21" s="46"/>
      <c r="KEQ21" s="46"/>
      <c r="KER21" s="46"/>
      <c r="KES21" s="46"/>
      <c r="KET21" s="46"/>
      <c r="KEU21" s="46"/>
      <c r="KEV21" s="46"/>
      <c r="KEW21" s="46"/>
      <c r="KEX21" s="46"/>
      <c r="KEY21" s="46"/>
      <c r="KEZ21" s="46"/>
      <c r="KFA21" s="46"/>
      <c r="KFB21" s="46"/>
      <c r="KFC21" s="46"/>
      <c r="KFD21" s="46"/>
      <c r="KFE21" s="46"/>
      <c r="KFF21" s="46"/>
      <c r="KFG21" s="46"/>
      <c r="KFH21" s="46"/>
      <c r="KFI21" s="46"/>
      <c r="KFJ21" s="46"/>
      <c r="KFK21" s="46"/>
      <c r="KFL21" s="46"/>
      <c r="KFM21" s="46"/>
      <c r="KFN21" s="46"/>
      <c r="KFO21" s="46"/>
      <c r="KFP21" s="46"/>
      <c r="KFQ21" s="46"/>
      <c r="KFR21" s="46"/>
      <c r="KFS21" s="46"/>
      <c r="KFT21" s="46"/>
      <c r="KFU21" s="46"/>
      <c r="KFV21" s="46"/>
      <c r="KFW21" s="46"/>
      <c r="KFX21" s="46"/>
      <c r="KFY21" s="46"/>
      <c r="KFZ21" s="46"/>
      <c r="KGA21" s="46"/>
      <c r="KGB21" s="46"/>
      <c r="KGC21" s="46"/>
      <c r="KGD21" s="46"/>
      <c r="KGE21" s="46"/>
      <c r="KGF21" s="46"/>
      <c r="KGG21" s="46"/>
      <c r="KGH21" s="46"/>
      <c r="KGI21" s="46"/>
      <c r="KGJ21" s="46"/>
      <c r="KGK21" s="46"/>
      <c r="KGL21" s="46"/>
      <c r="KGM21" s="46"/>
      <c r="KGN21" s="46"/>
      <c r="KGO21" s="46"/>
      <c r="KGP21" s="46"/>
      <c r="KGQ21" s="46"/>
      <c r="KGR21" s="46"/>
      <c r="KGS21" s="46"/>
      <c r="KGT21" s="46"/>
      <c r="KGU21" s="46"/>
      <c r="KGV21" s="46"/>
      <c r="KGW21" s="46"/>
      <c r="KGX21" s="46"/>
      <c r="KGY21" s="46"/>
      <c r="KGZ21" s="46"/>
      <c r="KHA21" s="46"/>
      <c r="KHB21" s="46"/>
      <c r="KHC21" s="46"/>
      <c r="KHD21" s="46"/>
      <c r="KHE21" s="46"/>
      <c r="KHF21" s="46"/>
      <c r="KHG21" s="46"/>
      <c r="KHH21" s="46"/>
      <c r="KHI21" s="46"/>
      <c r="KHJ21" s="46"/>
      <c r="KHK21" s="46"/>
      <c r="KHL21" s="46"/>
      <c r="KHM21" s="46"/>
      <c r="KHN21" s="46"/>
      <c r="KHO21" s="46"/>
      <c r="KHP21" s="46"/>
      <c r="KHQ21" s="46"/>
      <c r="KHR21" s="46"/>
      <c r="KHS21" s="46"/>
      <c r="KHT21" s="46"/>
      <c r="KHU21" s="46"/>
      <c r="KHV21" s="46"/>
      <c r="KHW21" s="46"/>
      <c r="KHX21" s="46"/>
      <c r="KHY21" s="46"/>
      <c r="KHZ21" s="46"/>
      <c r="KIA21" s="46"/>
      <c r="KIB21" s="46"/>
      <c r="KIC21" s="46"/>
      <c r="KID21" s="46"/>
      <c r="KIE21" s="46"/>
      <c r="KIF21" s="46"/>
      <c r="KIG21" s="46"/>
      <c r="KIH21" s="46"/>
      <c r="KII21" s="46"/>
      <c r="KIJ21" s="46"/>
      <c r="KIK21" s="46"/>
      <c r="KIL21" s="46"/>
      <c r="KIM21" s="46"/>
      <c r="KIN21" s="46"/>
      <c r="KIO21" s="46"/>
      <c r="KIP21" s="46"/>
      <c r="KIQ21" s="46"/>
      <c r="KIR21" s="46"/>
      <c r="KIS21" s="46"/>
      <c r="KIT21" s="46"/>
      <c r="KIU21" s="46"/>
      <c r="KIV21" s="46"/>
      <c r="KIW21" s="46"/>
      <c r="KIX21" s="46"/>
      <c r="KIY21" s="46"/>
      <c r="KIZ21" s="46"/>
      <c r="KJA21" s="46"/>
      <c r="KJB21" s="46"/>
      <c r="KJC21" s="46"/>
      <c r="KJD21" s="46"/>
      <c r="KJE21" s="46"/>
      <c r="KJF21" s="46"/>
      <c r="KJG21" s="46"/>
      <c r="KJH21" s="46"/>
      <c r="KJI21" s="46"/>
      <c r="KJJ21" s="46"/>
      <c r="KJK21" s="46"/>
      <c r="KJL21" s="46"/>
      <c r="KJM21" s="46"/>
      <c r="KJN21" s="46"/>
      <c r="KJO21" s="46"/>
      <c r="KJP21" s="46"/>
      <c r="KJQ21" s="46"/>
      <c r="KJR21" s="46"/>
      <c r="KJS21" s="46"/>
      <c r="KJT21" s="46"/>
      <c r="KJU21" s="46"/>
      <c r="KJV21" s="46"/>
      <c r="KJW21" s="46"/>
      <c r="KJX21" s="46"/>
      <c r="KJY21" s="46"/>
      <c r="KJZ21" s="46"/>
      <c r="KKA21" s="46"/>
      <c r="KKB21" s="46"/>
      <c r="KKC21" s="46"/>
      <c r="KKD21" s="46"/>
      <c r="KKE21" s="46"/>
      <c r="KKF21" s="46"/>
      <c r="KKG21" s="46"/>
      <c r="KKH21" s="46"/>
      <c r="KKI21" s="46"/>
      <c r="KKJ21" s="46"/>
      <c r="KKK21" s="46"/>
      <c r="KKL21" s="46"/>
      <c r="KKM21" s="46"/>
      <c r="KKN21" s="46"/>
      <c r="KKO21" s="46"/>
      <c r="KKP21" s="46"/>
      <c r="KKQ21" s="46"/>
      <c r="KKR21" s="46"/>
      <c r="KKS21" s="46"/>
      <c r="KKT21" s="46"/>
      <c r="KKU21" s="46"/>
      <c r="KKV21" s="46"/>
      <c r="KKW21" s="46"/>
      <c r="KKX21" s="46"/>
      <c r="KKY21" s="46"/>
      <c r="KKZ21" s="46"/>
      <c r="KLA21" s="46"/>
      <c r="KLB21" s="46"/>
      <c r="KLC21" s="46"/>
      <c r="KLD21" s="46"/>
      <c r="KLE21" s="46"/>
      <c r="KLF21" s="46"/>
      <c r="KLG21" s="46"/>
      <c r="KLH21" s="46"/>
      <c r="KLI21" s="46"/>
      <c r="KLJ21" s="46"/>
      <c r="KLK21" s="46"/>
      <c r="KLL21" s="46"/>
      <c r="KLM21" s="46"/>
      <c r="KLN21" s="46"/>
      <c r="KLO21" s="46"/>
      <c r="KLP21" s="46"/>
      <c r="KLQ21" s="46"/>
      <c r="KLR21" s="46"/>
      <c r="KLS21" s="46"/>
      <c r="KLT21" s="46"/>
      <c r="KLU21" s="46"/>
      <c r="KLV21" s="46"/>
      <c r="KLW21" s="46"/>
      <c r="KLX21" s="46"/>
      <c r="KLY21" s="46"/>
      <c r="KLZ21" s="46"/>
      <c r="KMA21" s="46"/>
      <c r="KMB21" s="46"/>
      <c r="KMC21" s="46"/>
      <c r="KMD21" s="46"/>
      <c r="KME21" s="46"/>
      <c r="KMF21" s="46"/>
      <c r="KMG21" s="46"/>
      <c r="KMH21" s="46"/>
      <c r="KMI21" s="46"/>
      <c r="KMJ21" s="46"/>
      <c r="KMK21" s="46"/>
      <c r="KML21" s="46"/>
      <c r="KMM21" s="46"/>
      <c r="KMN21" s="46"/>
      <c r="KMO21" s="46"/>
      <c r="KMP21" s="46"/>
      <c r="KMQ21" s="46"/>
      <c r="KMR21" s="46"/>
      <c r="KMS21" s="46"/>
      <c r="KMT21" s="46"/>
      <c r="KMU21" s="46"/>
      <c r="KMV21" s="46"/>
      <c r="KMW21" s="46"/>
      <c r="KMX21" s="46"/>
      <c r="KMY21" s="46"/>
      <c r="KMZ21" s="46"/>
      <c r="KNA21" s="46"/>
      <c r="KNB21" s="46"/>
      <c r="KNC21" s="46"/>
      <c r="KND21" s="46"/>
      <c r="KNE21" s="46"/>
      <c r="KNF21" s="46"/>
      <c r="KNG21" s="46"/>
      <c r="KNH21" s="46"/>
      <c r="KNI21" s="46"/>
      <c r="KNJ21" s="46"/>
      <c r="KNK21" s="46"/>
      <c r="KNL21" s="46"/>
      <c r="KNM21" s="46"/>
      <c r="KNN21" s="46"/>
      <c r="KNO21" s="46"/>
      <c r="KNP21" s="46"/>
      <c r="KNQ21" s="46"/>
      <c r="KNR21" s="46"/>
      <c r="KNS21" s="46"/>
      <c r="KNT21" s="46"/>
      <c r="KNU21" s="46"/>
      <c r="KNV21" s="46"/>
      <c r="KNW21" s="46"/>
      <c r="KNX21" s="46"/>
      <c r="KNY21" s="46"/>
      <c r="KNZ21" s="46"/>
      <c r="KOA21" s="46"/>
      <c r="KOB21" s="46"/>
      <c r="KOC21" s="46"/>
      <c r="KOD21" s="46"/>
      <c r="KOE21" s="46"/>
      <c r="KOF21" s="46"/>
      <c r="KOG21" s="46"/>
      <c r="KOH21" s="46"/>
      <c r="KOI21" s="46"/>
      <c r="KOJ21" s="46"/>
      <c r="KOK21" s="46"/>
      <c r="KOL21" s="46"/>
      <c r="KOM21" s="46"/>
      <c r="KON21" s="46"/>
      <c r="KOO21" s="46"/>
      <c r="KOP21" s="46"/>
      <c r="KOQ21" s="46"/>
      <c r="KOR21" s="46"/>
      <c r="KOS21" s="46"/>
      <c r="KOT21" s="46"/>
      <c r="KOU21" s="46"/>
      <c r="KOV21" s="46"/>
      <c r="KOW21" s="46"/>
      <c r="KOX21" s="46"/>
      <c r="KOY21" s="46"/>
      <c r="KOZ21" s="46"/>
      <c r="KPA21" s="46"/>
      <c r="KPB21" s="46"/>
      <c r="KPC21" s="46"/>
      <c r="KPD21" s="46"/>
      <c r="KPE21" s="46"/>
      <c r="KPF21" s="46"/>
      <c r="KPG21" s="46"/>
      <c r="KPH21" s="46"/>
      <c r="KPI21" s="46"/>
      <c r="KPJ21" s="46"/>
      <c r="KPK21" s="46"/>
      <c r="KPL21" s="46"/>
      <c r="KPM21" s="46"/>
      <c r="KPN21" s="46"/>
      <c r="KPO21" s="46"/>
      <c r="KPP21" s="46"/>
      <c r="KPQ21" s="46"/>
      <c r="KPR21" s="46"/>
      <c r="KPS21" s="46"/>
      <c r="KPT21" s="46"/>
      <c r="KPU21" s="46"/>
      <c r="KPV21" s="46"/>
      <c r="KPW21" s="46"/>
      <c r="KPX21" s="46"/>
      <c r="KPY21" s="46"/>
      <c r="KPZ21" s="46"/>
      <c r="KQA21" s="46"/>
      <c r="KQB21" s="46"/>
      <c r="KQC21" s="46"/>
      <c r="KQD21" s="46"/>
      <c r="KQE21" s="46"/>
      <c r="KQF21" s="46"/>
      <c r="KQG21" s="46"/>
      <c r="KQH21" s="46"/>
      <c r="KQI21" s="46"/>
      <c r="KQJ21" s="46"/>
      <c r="KQK21" s="46"/>
      <c r="KQL21" s="46"/>
      <c r="KQM21" s="46"/>
      <c r="KQN21" s="46"/>
      <c r="KQO21" s="46"/>
      <c r="KQP21" s="46"/>
      <c r="KQQ21" s="46"/>
      <c r="KQR21" s="46"/>
      <c r="KQS21" s="46"/>
      <c r="KQT21" s="46"/>
      <c r="KQU21" s="46"/>
      <c r="KQV21" s="46"/>
      <c r="KQW21" s="46"/>
      <c r="KQX21" s="46"/>
      <c r="KQY21" s="46"/>
      <c r="KQZ21" s="46"/>
      <c r="KRA21" s="46"/>
      <c r="KRB21" s="46"/>
      <c r="KRC21" s="46"/>
      <c r="KRD21" s="46"/>
      <c r="KRE21" s="46"/>
      <c r="KRF21" s="46"/>
      <c r="KRG21" s="46"/>
      <c r="KRH21" s="46"/>
      <c r="KRI21" s="46"/>
      <c r="KRJ21" s="46"/>
      <c r="KRK21" s="46"/>
      <c r="KRL21" s="46"/>
      <c r="KRM21" s="46"/>
      <c r="KRN21" s="46"/>
      <c r="KRO21" s="46"/>
      <c r="KRP21" s="46"/>
      <c r="KRQ21" s="46"/>
      <c r="KRR21" s="46"/>
      <c r="KRS21" s="46"/>
      <c r="KRT21" s="46"/>
      <c r="KRU21" s="46"/>
      <c r="KRV21" s="46"/>
      <c r="KRW21" s="46"/>
      <c r="KRX21" s="46"/>
      <c r="KRY21" s="46"/>
      <c r="KRZ21" s="46"/>
      <c r="KSA21" s="46"/>
      <c r="KSB21" s="46"/>
      <c r="KSC21" s="46"/>
      <c r="KSD21" s="46"/>
      <c r="KSE21" s="46"/>
      <c r="KSF21" s="46"/>
      <c r="KSG21" s="46"/>
      <c r="KSH21" s="46"/>
      <c r="KSI21" s="46"/>
      <c r="KSJ21" s="46"/>
      <c r="KSK21" s="46"/>
      <c r="KSL21" s="46"/>
      <c r="KSM21" s="46"/>
      <c r="KSN21" s="46"/>
      <c r="KSO21" s="46"/>
      <c r="KSP21" s="46"/>
      <c r="KSQ21" s="46"/>
      <c r="KSR21" s="46"/>
      <c r="KSS21" s="46"/>
      <c r="KST21" s="46"/>
      <c r="KSU21" s="46"/>
      <c r="KSV21" s="46"/>
      <c r="KSW21" s="46"/>
      <c r="KSX21" s="46"/>
      <c r="KSY21" s="46"/>
      <c r="KSZ21" s="46"/>
      <c r="KTA21" s="46"/>
      <c r="KTB21" s="46"/>
      <c r="KTC21" s="46"/>
      <c r="KTD21" s="46"/>
      <c r="KTE21" s="46"/>
      <c r="KTF21" s="46"/>
      <c r="KTG21" s="46"/>
      <c r="KTH21" s="46"/>
      <c r="KTI21" s="46"/>
      <c r="KTJ21" s="46"/>
      <c r="KTK21" s="46"/>
      <c r="KTL21" s="46"/>
      <c r="KTM21" s="46"/>
      <c r="KTN21" s="46"/>
      <c r="KTO21" s="46"/>
      <c r="KTP21" s="46"/>
      <c r="KTQ21" s="46"/>
      <c r="KTR21" s="46"/>
      <c r="KTS21" s="46"/>
      <c r="KTT21" s="46"/>
      <c r="KTU21" s="46"/>
      <c r="KTV21" s="46"/>
      <c r="KTW21" s="46"/>
      <c r="KTX21" s="46"/>
      <c r="KTY21" s="46"/>
      <c r="KTZ21" s="46"/>
      <c r="KUA21" s="46"/>
      <c r="KUB21" s="46"/>
      <c r="KUC21" s="46"/>
      <c r="KUD21" s="46"/>
      <c r="KUE21" s="46"/>
      <c r="KUF21" s="46"/>
      <c r="KUG21" s="46"/>
      <c r="KUH21" s="46"/>
      <c r="KUI21" s="46"/>
      <c r="KUJ21" s="46"/>
      <c r="KUK21" s="46"/>
      <c r="KUL21" s="46"/>
      <c r="KUM21" s="46"/>
      <c r="KUN21" s="46"/>
      <c r="KUO21" s="46"/>
      <c r="KUP21" s="46"/>
      <c r="KUQ21" s="46"/>
      <c r="KUR21" s="46"/>
      <c r="KUS21" s="46"/>
      <c r="KUT21" s="46"/>
      <c r="KUU21" s="46"/>
      <c r="KUV21" s="46"/>
      <c r="KUW21" s="46"/>
      <c r="KUX21" s="46"/>
      <c r="KUY21" s="46"/>
      <c r="KUZ21" s="46"/>
      <c r="KVA21" s="46"/>
      <c r="KVB21" s="46"/>
      <c r="KVC21" s="46"/>
      <c r="KVD21" s="46"/>
      <c r="KVE21" s="46"/>
      <c r="KVF21" s="46"/>
      <c r="KVG21" s="46"/>
      <c r="KVH21" s="46"/>
      <c r="KVI21" s="46"/>
      <c r="KVJ21" s="46"/>
      <c r="KVK21" s="46"/>
      <c r="KVL21" s="46"/>
      <c r="KVM21" s="46"/>
      <c r="KVN21" s="46"/>
      <c r="KVO21" s="46"/>
      <c r="KVP21" s="46"/>
      <c r="KVQ21" s="46"/>
      <c r="KVR21" s="46"/>
      <c r="KVS21" s="46"/>
      <c r="KVT21" s="46"/>
      <c r="KVU21" s="46"/>
      <c r="KVV21" s="46"/>
      <c r="KVW21" s="46"/>
      <c r="KVX21" s="46"/>
      <c r="KVY21" s="46"/>
      <c r="KVZ21" s="46"/>
      <c r="KWA21" s="46"/>
      <c r="KWB21" s="46"/>
      <c r="KWC21" s="46"/>
      <c r="KWD21" s="46"/>
      <c r="KWE21" s="46"/>
      <c r="KWF21" s="46"/>
      <c r="KWG21" s="46"/>
      <c r="KWH21" s="46"/>
      <c r="KWI21" s="46"/>
      <c r="KWJ21" s="46"/>
      <c r="KWK21" s="46"/>
      <c r="KWL21" s="46"/>
      <c r="KWM21" s="46"/>
      <c r="KWN21" s="46"/>
      <c r="KWO21" s="46"/>
      <c r="KWP21" s="46"/>
      <c r="KWQ21" s="46"/>
      <c r="KWR21" s="46"/>
      <c r="KWS21" s="46"/>
      <c r="KWT21" s="46"/>
      <c r="KWU21" s="46"/>
      <c r="KWV21" s="46"/>
      <c r="KWW21" s="46"/>
      <c r="KWX21" s="46"/>
      <c r="KWY21" s="46"/>
      <c r="KWZ21" s="46"/>
      <c r="KXA21" s="46"/>
      <c r="KXB21" s="46"/>
      <c r="KXC21" s="46"/>
      <c r="KXD21" s="46"/>
      <c r="KXE21" s="46"/>
      <c r="KXF21" s="46"/>
      <c r="KXG21" s="46"/>
      <c r="KXH21" s="46"/>
      <c r="KXI21" s="46"/>
      <c r="KXJ21" s="46"/>
      <c r="KXK21" s="46"/>
      <c r="KXL21" s="46"/>
      <c r="KXM21" s="46"/>
      <c r="KXN21" s="46"/>
      <c r="KXO21" s="46"/>
      <c r="KXP21" s="46"/>
      <c r="KXQ21" s="46"/>
      <c r="KXR21" s="46"/>
      <c r="KXS21" s="46"/>
      <c r="KXT21" s="46"/>
      <c r="KXU21" s="46"/>
      <c r="KXV21" s="46"/>
      <c r="KXW21" s="46"/>
      <c r="KXX21" s="46"/>
      <c r="KXY21" s="46"/>
      <c r="KXZ21" s="46"/>
      <c r="KYA21" s="46"/>
      <c r="KYB21" s="46"/>
      <c r="KYC21" s="46"/>
      <c r="KYD21" s="46"/>
      <c r="KYE21" s="46"/>
      <c r="KYF21" s="46"/>
      <c r="KYG21" s="46"/>
      <c r="KYH21" s="46"/>
      <c r="KYI21" s="46"/>
      <c r="KYJ21" s="46"/>
      <c r="KYK21" s="46"/>
      <c r="KYL21" s="46"/>
      <c r="KYM21" s="46"/>
      <c r="KYN21" s="46"/>
      <c r="KYO21" s="46"/>
      <c r="KYP21" s="46"/>
      <c r="KYQ21" s="46"/>
      <c r="KYR21" s="46"/>
      <c r="KYS21" s="46"/>
      <c r="KYT21" s="46"/>
      <c r="KYU21" s="46"/>
      <c r="KYV21" s="46"/>
      <c r="KYW21" s="46"/>
      <c r="KYX21" s="46"/>
      <c r="KYY21" s="46"/>
      <c r="KYZ21" s="46"/>
      <c r="KZA21" s="46"/>
      <c r="KZB21" s="46"/>
      <c r="KZC21" s="46"/>
      <c r="KZD21" s="46"/>
      <c r="KZE21" s="46"/>
      <c r="KZF21" s="46"/>
      <c r="KZG21" s="46"/>
      <c r="KZH21" s="46"/>
      <c r="KZI21" s="46"/>
      <c r="KZJ21" s="46"/>
      <c r="KZK21" s="46"/>
      <c r="KZL21" s="46"/>
      <c r="KZM21" s="46"/>
      <c r="KZN21" s="46"/>
      <c r="KZO21" s="46"/>
      <c r="KZP21" s="46"/>
      <c r="KZQ21" s="46"/>
      <c r="KZR21" s="46"/>
      <c r="KZS21" s="46"/>
      <c r="KZT21" s="46"/>
      <c r="KZU21" s="46"/>
      <c r="KZV21" s="46"/>
      <c r="KZW21" s="46"/>
      <c r="KZX21" s="46"/>
      <c r="KZY21" s="46"/>
      <c r="KZZ21" s="46"/>
      <c r="LAA21" s="46"/>
      <c r="LAB21" s="46"/>
      <c r="LAC21" s="46"/>
      <c r="LAD21" s="46"/>
      <c r="LAE21" s="46"/>
      <c r="LAF21" s="46"/>
      <c r="LAG21" s="46"/>
      <c r="LAH21" s="46"/>
      <c r="LAI21" s="46"/>
      <c r="LAJ21" s="46"/>
      <c r="LAK21" s="46"/>
      <c r="LAL21" s="46"/>
      <c r="LAM21" s="46"/>
      <c r="LAN21" s="46"/>
      <c r="LAO21" s="46"/>
      <c r="LAP21" s="46"/>
      <c r="LAQ21" s="46"/>
      <c r="LAR21" s="46"/>
      <c r="LAS21" s="46"/>
      <c r="LAT21" s="46"/>
      <c r="LAU21" s="46"/>
      <c r="LAV21" s="46"/>
      <c r="LAW21" s="46"/>
      <c r="LAX21" s="46"/>
      <c r="LAY21" s="46"/>
      <c r="LAZ21" s="46"/>
      <c r="LBA21" s="46"/>
      <c r="LBB21" s="46"/>
      <c r="LBC21" s="46"/>
      <c r="LBD21" s="46"/>
      <c r="LBE21" s="46"/>
      <c r="LBF21" s="46"/>
      <c r="LBG21" s="46"/>
      <c r="LBH21" s="46"/>
      <c r="LBI21" s="46"/>
      <c r="LBJ21" s="46"/>
      <c r="LBK21" s="46"/>
      <c r="LBL21" s="46"/>
      <c r="LBM21" s="46"/>
      <c r="LBN21" s="46"/>
      <c r="LBO21" s="46"/>
      <c r="LBP21" s="46"/>
      <c r="LBQ21" s="46"/>
      <c r="LBR21" s="46"/>
      <c r="LBS21" s="46"/>
      <c r="LBT21" s="46"/>
      <c r="LBU21" s="46"/>
      <c r="LBV21" s="46"/>
      <c r="LBW21" s="46"/>
      <c r="LBX21" s="46"/>
      <c r="LBY21" s="46"/>
      <c r="LBZ21" s="46"/>
      <c r="LCA21" s="46"/>
      <c r="LCB21" s="46"/>
      <c r="LCC21" s="46"/>
      <c r="LCD21" s="46"/>
      <c r="LCE21" s="46"/>
      <c r="LCF21" s="46"/>
      <c r="LCG21" s="46"/>
      <c r="LCH21" s="46"/>
      <c r="LCI21" s="46"/>
      <c r="LCJ21" s="46"/>
      <c r="LCK21" s="46"/>
      <c r="LCL21" s="46"/>
      <c r="LCM21" s="46"/>
      <c r="LCN21" s="46"/>
      <c r="LCO21" s="46"/>
      <c r="LCP21" s="46"/>
      <c r="LCQ21" s="46"/>
      <c r="LCR21" s="46"/>
      <c r="LCS21" s="46"/>
      <c r="LCT21" s="46"/>
      <c r="LCU21" s="46"/>
      <c r="LCV21" s="46"/>
      <c r="LCW21" s="46"/>
      <c r="LCX21" s="46"/>
      <c r="LCY21" s="46"/>
      <c r="LCZ21" s="46"/>
      <c r="LDA21" s="46"/>
      <c r="LDB21" s="46"/>
      <c r="LDC21" s="46"/>
      <c r="LDD21" s="46"/>
      <c r="LDE21" s="46"/>
      <c r="LDF21" s="46"/>
      <c r="LDG21" s="46"/>
      <c r="LDH21" s="46"/>
      <c r="LDI21" s="46"/>
      <c r="LDJ21" s="46"/>
      <c r="LDK21" s="46"/>
      <c r="LDL21" s="46"/>
      <c r="LDM21" s="46"/>
      <c r="LDN21" s="46"/>
      <c r="LDO21" s="46"/>
      <c r="LDP21" s="46"/>
      <c r="LDQ21" s="46"/>
      <c r="LDR21" s="46"/>
      <c r="LDS21" s="46"/>
      <c r="LDT21" s="46"/>
      <c r="LDU21" s="46"/>
      <c r="LDV21" s="46"/>
      <c r="LDW21" s="46"/>
      <c r="LDX21" s="46"/>
      <c r="LDY21" s="46"/>
      <c r="LDZ21" s="46"/>
      <c r="LEA21" s="46"/>
      <c r="LEB21" s="46"/>
      <c r="LEC21" s="46"/>
      <c r="LED21" s="46"/>
      <c r="LEE21" s="46"/>
      <c r="LEF21" s="46"/>
      <c r="LEG21" s="46"/>
      <c r="LEH21" s="46"/>
      <c r="LEI21" s="46"/>
      <c r="LEJ21" s="46"/>
      <c r="LEK21" s="46"/>
      <c r="LEL21" s="46"/>
      <c r="LEM21" s="46"/>
      <c r="LEN21" s="46"/>
      <c r="LEO21" s="46"/>
      <c r="LEP21" s="46"/>
      <c r="LEQ21" s="46"/>
      <c r="LER21" s="46"/>
      <c r="LES21" s="46"/>
      <c r="LET21" s="46"/>
      <c r="LEU21" s="46"/>
      <c r="LEV21" s="46"/>
      <c r="LEW21" s="46"/>
      <c r="LEX21" s="46"/>
      <c r="LEY21" s="46"/>
      <c r="LEZ21" s="46"/>
      <c r="LFA21" s="46"/>
      <c r="LFB21" s="46"/>
      <c r="LFC21" s="46"/>
      <c r="LFD21" s="46"/>
      <c r="LFE21" s="46"/>
      <c r="LFF21" s="46"/>
      <c r="LFG21" s="46"/>
      <c r="LFH21" s="46"/>
      <c r="LFI21" s="46"/>
      <c r="LFJ21" s="46"/>
      <c r="LFK21" s="46"/>
      <c r="LFL21" s="46"/>
      <c r="LFM21" s="46"/>
      <c r="LFN21" s="46"/>
      <c r="LFO21" s="46"/>
      <c r="LFP21" s="46"/>
      <c r="LFQ21" s="46"/>
      <c r="LFR21" s="46"/>
      <c r="LFS21" s="46"/>
      <c r="LFT21" s="46"/>
      <c r="LFU21" s="46"/>
      <c r="LFV21" s="46"/>
      <c r="LFW21" s="46"/>
      <c r="LFX21" s="46"/>
      <c r="LFY21" s="46"/>
      <c r="LFZ21" s="46"/>
      <c r="LGA21" s="46"/>
      <c r="LGB21" s="46"/>
      <c r="LGC21" s="46"/>
      <c r="LGD21" s="46"/>
      <c r="LGE21" s="46"/>
      <c r="LGF21" s="46"/>
      <c r="LGG21" s="46"/>
      <c r="LGH21" s="46"/>
      <c r="LGI21" s="46"/>
      <c r="LGJ21" s="46"/>
      <c r="LGK21" s="46"/>
      <c r="LGL21" s="46"/>
      <c r="LGM21" s="46"/>
      <c r="LGN21" s="46"/>
      <c r="LGO21" s="46"/>
      <c r="LGP21" s="46"/>
      <c r="LGQ21" s="46"/>
      <c r="LGR21" s="46"/>
      <c r="LGS21" s="46"/>
      <c r="LGT21" s="46"/>
      <c r="LGU21" s="46"/>
      <c r="LGV21" s="46"/>
      <c r="LGW21" s="46"/>
      <c r="LGX21" s="46"/>
      <c r="LGY21" s="46"/>
      <c r="LGZ21" s="46"/>
      <c r="LHA21" s="46"/>
      <c r="LHB21" s="46"/>
      <c r="LHC21" s="46"/>
      <c r="LHD21" s="46"/>
      <c r="LHE21" s="46"/>
      <c r="LHF21" s="46"/>
      <c r="LHG21" s="46"/>
      <c r="LHH21" s="46"/>
      <c r="LHI21" s="46"/>
      <c r="LHJ21" s="46"/>
      <c r="LHK21" s="46"/>
      <c r="LHL21" s="46"/>
      <c r="LHM21" s="46"/>
      <c r="LHN21" s="46"/>
      <c r="LHO21" s="46"/>
      <c r="LHP21" s="46"/>
      <c r="LHQ21" s="46"/>
      <c r="LHR21" s="46"/>
      <c r="LHS21" s="46"/>
      <c r="LHT21" s="46"/>
      <c r="LHU21" s="46"/>
      <c r="LHV21" s="46"/>
      <c r="LHW21" s="46"/>
      <c r="LHX21" s="46"/>
      <c r="LHY21" s="46"/>
      <c r="LHZ21" s="46"/>
      <c r="LIA21" s="46"/>
      <c r="LIB21" s="46"/>
      <c r="LIC21" s="46"/>
      <c r="LID21" s="46"/>
      <c r="LIE21" s="46"/>
      <c r="LIF21" s="46"/>
      <c r="LIG21" s="46"/>
      <c r="LIH21" s="46"/>
      <c r="LII21" s="46"/>
      <c r="LIJ21" s="46"/>
      <c r="LIK21" s="46"/>
      <c r="LIL21" s="46"/>
      <c r="LIM21" s="46"/>
      <c r="LIN21" s="46"/>
      <c r="LIO21" s="46"/>
      <c r="LIP21" s="46"/>
      <c r="LIQ21" s="46"/>
      <c r="LIR21" s="46"/>
      <c r="LIS21" s="46"/>
      <c r="LIT21" s="46"/>
      <c r="LIU21" s="46"/>
      <c r="LIV21" s="46"/>
      <c r="LIW21" s="46"/>
      <c r="LIX21" s="46"/>
      <c r="LIY21" s="46"/>
      <c r="LIZ21" s="46"/>
      <c r="LJA21" s="46"/>
      <c r="LJB21" s="46"/>
      <c r="LJC21" s="46"/>
      <c r="LJD21" s="46"/>
      <c r="LJE21" s="46"/>
      <c r="LJF21" s="46"/>
      <c r="LJG21" s="46"/>
      <c r="LJH21" s="46"/>
      <c r="LJI21" s="46"/>
      <c r="LJJ21" s="46"/>
      <c r="LJK21" s="46"/>
      <c r="LJL21" s="46"/>
      <c r="LJM21" s="46"/>
      <c r="LJN21" s="46"/>
      <c r="LJO21" s="46"/>
      <c r="LJP21" s="46"/>
      <c r="LJQ21" s="46"/>
      <c r="LJR21" s="46"/>
      <c r="LJS21" s="46"/>
      <c r="LJT21" s="46"/>
      <c r="LJU21" s="46"/>
      <c r="LJV21" s="46"/>
      <c r="LJW21" s="46"/>
      <c r="LJX21" s="46"/>
      <c r="LJY21" s="46"/>
      <c r="LJZ21" s="46"/>
      <c r="LKA21" s="46"/>
      <c r="LKB21" s="46"/>
      <c r="LKC21" s="46"/>
      <c r="LKD21" s="46"/>
      <c r="LKE21" s="46"/>
      <c r="LKF21" s="46"/>
      <c r="LKG21" s="46"/>
      <c r="LKH21" s="46"/>
      <c r="LKI21" s="46"/>
      <c r="LKJ21" s="46"/>
      <c r="LKK21" s="46"/>
      <c r="LKL21" s="46"/>
      <c r="LKM21" s="46"/>
      <c r="LKN21" s="46"/>
      <c r="LKO21" s="46"/>
      <c r="LKP21" s="46"/>
      <c r="LKQ21" s="46"/>
      <c r="LKR21" s="46"/>
      <c r="LKS21" s="46"/>
      <c r="LKT21" s="46"/>
      <c r="LKU21" s="46"/>
      <c r="LKV21" s="46"/>
      <c r="LKW21" s="46"/>
      <c r="LKX21" s="46"/>
      <c r="LKY21" s="46"/>
      <c r="LKZ21" s="46"/>
      <c r="LLA21" s="46"/>
      <c r="LLB21" s="46"/>
      <c r="LLC21" s="46"/>
      <c r="LLD21" s="46"/>
      <c r="LLE21" s="46"/>
      <c r="LLF21" s="46"/>
      <c r="LLG21" s="46"/>
      <c r="LLH21" s="46"/>
      <c r="LLI21" s="46"/>
      <c r="LLJ21" s="46"/>
      <c r="LLK21" s="46"/>
      <c r="LLL21" s="46"/>
      <c r="LLM21" s="46"/>
      <c r="LLN21" s="46"/>
      <c r="LLO21" s="46"/>
      <c r="LLP21" s="46"/>
      <c r="LLQ21" s="46"/>
      <c r="LLR21" s="46"/>
      <c r="LLS21" s="46"/>
      <c r="LLT21" s="46"/>
      <c r="LLU21" s="46"/>
      <c r="LLV21" s="46"/>
      <c r="LLW21" s="46"/>
      <c r="LLX21" s="46"/>
      <c r="LLY21" s="46"/>
      <c r="LLZ21" s="46"/>
      <c r="LMA21" s="46"/>
      <c r="LMB21" s="46"/>
      <c r="LMC21" s="46"/>
      <c r="LMD21" s="46"/>
      <c r="LME21" s="46"/>
      <c r="LMF21" s="46"/>
      <c r="LMG21" s="46"/>
      <c r="LMH21" s="46"/>
      <c r="LMI21" s="46"/>
      <c r="LMJ21" s="46"/>
      <c r="LMK21" s="46"/>
      <c r="LML21" s="46"/>
      <c r="LMM21" s="46"/>
      <c r="LMN21" s="46"/>
      <c r="LMO21" s="46"/>
      <c r="LMP21" s="46"/>
      <c r="LMQ21" s="46"/>
      <c r="LMR21" s="46"/>
      <c r="LMS21" s="46"/>
      <c r="LMT21" s="46"/>
      <c r="LMU21" s="46"/>
      <c r="LMV21" s="46"/>
      <c r="LMW21" s="46"/>
      <c r="LMX21" s="46"/>
      <c r="LMY21" s="46"/>
      <c r="LMZ21" s="46"/>
      <c r="LNA21" s="46"/>
      <c r="LNB21" s="46"/>
      <c r="LNC21" s="46"/>
      <c r="LND21" s="46"/>
      <c r="LNE21" s="46"/>
      <c r="LNF21" s="46"/>
      <c r="LNG21" s="46"/>
      <c r="LNH21" s="46"/>
      <c r="LNI21" s="46"/>
      <c r="LNJ21" s="46"/>
      <c r="LNK21" s="46"/>
      <c r="LNL21" s="46"/>
      <c r="LNM21" s="46"/>
      <c r="LNN21" s="46"/>
      <c r="LNO21" s="46"/>
      <c r="LNP21" s="46"/>
      <c r="LNQ21" s="46"/>
      <c r="LNR21" s="46"/>
      <c r="LNS21" s="46"/>
      <c r="LNT21" s="46"/>
      <c r="LNU21" s="46"/>
      <c r="LNV21" s="46"/>
      <c r="LNW21" s="46"/>
      <c r="LNX21" s="46"/>
      <c r="LNY21" s="46"/>
      <c r="LNZ21" s="46"/>
      <c r="LOA21" s="46"/>
      <c r="LOB21" s="46"/>
      <c r="LOC21" s="46"/>
      <c r="LOD21" s="46"/>
      <c r="LOE21" s="46"/>
      <c r="LOF21" s="46"/>
      <c r="LOG21" s="46"/>
      <c r="LOH21" s="46"/>
      <c r="LOI21" s="46"/>
      <c r="LOJ21" s="46"/>
      <c r="LOK21" s="46"/>
      <c r="LOL21" s="46"/>
      <c r="LOM21" s="46"/>
      <c r="LON21" s="46"/>
      <c r="LOO21" s="46"/>
      <c r="LOP21" s="46"/>
      <c r="LOQ21" s="46"/>
      <c r="LOR21" s="46"/>
      <c r="LOS21" s="46"/>
      <c r="LOT21" s="46"/>
      <c r="LOU21" s="46"/>
      <c r="LOV21" s="46"/>
      <c r="LOW21" s="46"/>
      <c r="LOX21" s="46"/>
      <c r="LOY21" s="46"/>
      <c r="LOZ21" s="46"/>
      <c r="LPA21" s="46"/>
      <c r="LPB21" s="46"/>
      <c r="LPC21" s="46"/>
      <c r="LPD21" s="46"/>
      <c r="LPE21" s="46"/>
      <c r="LPF21" s="46"/>
      <c r="LPG21" s="46"/>
      <c r="LPH21" s="46"/>
      <c r="LPI21" s="46"/>
      <c r="LPJ21" s="46"/>
      <c r="LPK21" s="46"/>
      <c r="LPL21" s="46"/>
      <c r="LPM21" s="46"/>
      <c r="LPN21" s="46"/>
      <c r="LPO21" s="46"/>
      <c r="LPP21" s="46"/>
      <c r="LPQ21" s="46"/>
      <c r="LPR21" s="46"/>
      <c r="LPS21" s="46"/>
      <c r="LPT21" s="46"/>
      <c r="LPU21" s="46"/>
      <c r="LPV21" s="46"/>
      <c r="LPW21" s="46"/>
      <c r="LPX21" s="46"/>
      <c r="LPY21" s="46"/>
      <c r="LPZ21" s="46"/>
      <c r="LQA21" s="46"/>
      <c r="LQB21" s="46"/>
      <c r="LQC21" s="46"/>
      <c r="LQD21" s="46"/>
      <c r="LQE21" s="46"/>
      <c r="LQF21" s="46"/>
      <c r="LQG21" s="46"/>
      <c r="LQH21" s="46"/>
      <c r="LQI21" s="46"/>
      <c r="LQJ21" s="46"/>
      <c r="LQK21" s="46"/>
      <c r="LQL21" s="46"/>
      <c r="LQM21" s="46"/>
      <c r="LQN21" s="46"/>
      <c r="LQO21" s="46"/>
      <c r="LQP21" s="46"/>
      <c r="LQQ21" s="46"/>
      <c r="LQR21" s="46"/>
      <c r="LQS21" s="46"/>
      <c r="LQT21" s="46"/>
      <c r="LQU21" s="46"/>
      <c r="LQV21" s="46"/>
      <c r="LQW21" s="46"/>
      <c r="LQX21" s="46"/>
      <c r="LQY21" s="46"/>
      <c r="LQZ21" s="46"/>
      <c r="LRA21" s="46"/>
      <c r="LRB21" s="46"/>
      <c r="LRC21" s="46"/>
      <c r="LRD21" s="46"/>
      <c r="LRE21" s="46"/>
      <c r="LRF21" s="46"/>
      <c r="LRG21" s="46"/>
      <c r="LRH21" s="46"/>
      <c r="LRI21" s="46"/>
      <c r="LRJ21" s="46"/>
      <c r="LRK21" s="46"/>
      <c r="LRL21" s="46"/>
      <c r="LRM21" s="46"/>
      <c r="LRN21" s="46"/>
      <c r="LRO21" s="46"/>
      <c r="LRP21" s="46"/>
      <c r="LRQ21" s="46"/>
      <c r="LRR21" s="46"/>
      <c r="LRS21" s="46"/>
      <c r="LRT21" s="46"/>
      <c r="LRU21" s="46"/>
      <c r="LRV21" s="46"/>
      <c r="LRW21" s="46"/>
      <c r="LRX21" s="46"/>
      <c r="LRY21" s="46"/>
      <c r="LRZ21" s="46"/>
      <c r="LSA21" s="46"/>
      <c r="LSB21" s="46"/>
      <c r="LSC21" s="46"/>
      <c r="LSD21" s="46"/>
      <c r="LSE21" s="46"/>
      <c r="LSF21" s="46"/>
      <c r="LSG21" s="46"/>
      <c r="LSH21" s="46"/>
      <c r="LSI21" s="46"/>
      <c r="LSJ21" s="46"/>
      <c r="LSK21" s="46"/>
      <c r="LSL21" s="46"/>
      <c r="LSM21" s="46"/>
      <c r="LSN21" s="46"/>
      <c r="LSO21" s="46"/>
      <c r="LSP21" s="46"/>
      <c r="LSQ21" s="46"/>
      <c r="LSR21" s="46"/>
      <c r="LSS21" s="46"/>
      <c r="LST21" s="46"/>
      <c r="LSU21" s="46"/>
      <c r="LSV21" s="46"/>
      <c r="LSW21" s="46"/>
      <c r="LSX21" s="46"/>
      <c r="LSY21" s="46"/>
      <c r="LSZ21" s="46"/>
      <c r="LTA21" s="46"/>
      <c r="LTB21" s="46"/>
      <c r="LTC21" s="46"/>
      <c r="LTD21" s="46"/>
      <c r="LTE21" s="46"/>
      <c r="LTF21" s="46"/>
      <c r="LTG21" s="46"/>
      <c r="LTH21" s="46"/>
      <c r="LTI21" s="46"/>
      <c r="LTJ21" s="46"/>
      <c r="LTK21" s="46"/>
      <c r="LTL21" s="46"/>
      <c r="LTM21" s="46"/>
      <c r="LTN21" s="46"/>
      <c r="LTO21" s="46"/>
      <c r="LTP21" s="46"/>
      <c r="LTQ21" s="46"/>
      <c r="LTR21" s="46"/>
      <c r="LTS21" s="46"/>
      <c r="LTT21" s="46"/>
      <c r="LTU21" s="46"/>
      <c r="LTV21" s="46"/>
      <c r="LTW21" s="46"/>
      <c r="LTX21" s="46"/>
      <c r="LTY21" s="46"/>
      <c r="LTZ21" s="46"/>
      <c r="LUA21" s="46"/>
      <c r="LUB21" s="46"/>
      <c r="LUC21" s="46"/>
      <c r="LUD21" s="46"/>
      <c r="LUE21" s="46"/>
      <c r="LUF21" s="46"/>
      <c r="LUG21" s="46"/>
      <c r="LUH21" s="46"/>
      <c r="LUI21" s="46"/>
      <c r="LUJ21" s="46"/>
      <c r="LUK21" s="46"/>
      <c r="LUL21" s="46"/>
      <c r="LUM21" s="46"/>
      <c r="LUN21" s="46"/>
      <c r="LUO21" s="46"/>
      <c r="LUP21" s="46"/>
      <c r="LUQ21" s="46"/>
      <c r="LUR21" s="46"/>
      <c r="LUS21" s="46"/>
      <c r="LUT21" s="46"/>
      <c r="LUU21" s="46"/>
      <c r="LUV21" s="46"/>
      <c r="LUW21" s="46"/>
      <c r="LUX21" s="46"/>
      <c r="LUY21" s="46"/>
      <c r="LUZ21" s="46"/>
      <c r="LVA21" s="46"/>
      <c r="LVB21" s="46"/>
      <c r="LVC21" s="46"/>
      <c r="LVD21" s="46"/>
      <c r="LVE21" s="46"/>
      <c r="LVF21" s="46"/>
      <c r="LVG21" s="46"/>
      <c r="LVH21" s="46"/>
      <c r="LVI21" s="46"/>
      <c r="LVJ21" s="46"/>
      <c r="LVK21" s="46"/>
      <c r="LVL21" s="46"/>
      <c r="LVM21" s="46"/>
      <c r="LVN21" s="46"/>
      <c r="LVO21" s="46"/>
      <c r="LVP21" s="46"/>
      <c r="LVQ21" s="46"/>
      <c r="LVR21" s="46"/>
      <c r="LVS21" s="46"/>
      <c r="LVT21" s="46"/>
      <c r="LVU21" s="46"/>
      <c r="LVV21" s="46"/>
      <c r="LVW21" s="46"/>
      <c r="LVX21" s="46"/>
      <c r="LVY21" s="46"/>
      <c r="LVZ21" s="46"/>
      <c r="LWA21" s="46"/>
      <c r="LWB21" s="46"/>
      <c r="LWC21" s="46"/>
      <c r="LWD21" s="46"/>
      <c r="LWE21" s="46"/>
      <c r="LWF21" s="46"/>
      <c r="LWG21" s="46"/>
      <c r="LWH21" s="46"/>
      <c r="LWI21" s="46"/>
      <c r="LWJ21" s="46"/>
      <c r="LWK21" s="46"/>
      <c r="LWL21" s="46"/>
      <c r="LWM21" s="46"/>
      <c r="LWN21" s="46"/>
      <c r="LWO21" s="46"/>
      <c r="LWP21" s="46"/>
      <c r="LWQ21" s="46"/>
      <c r="LWR21" s="46"/>
      <c r="LWS21" s="46"/>
      <c r="LWT21" s="46"/>
      <c r="LWU21" s="46"/>
      <c r="LWV21" s="46"/>
      <c r="LWW21" s="46"/>
      <c r="LWX21" s="46"/>
      <c r="LWY21" s="46"/>
      <c r="LWZ21" s="46"/>
      <c r="LXA21" s="46"/>
      <c r="LXB21" s="46"/>
      <c r="LXC21" s="46"/>
      <c r="LXD21" s="46"/>
      <c r="LXE21" s="46"/>
      <c r="LXF21" s="46"/>
      <c r="LXG21" s="46"/>
      <c r="LXH21" s="46"/>
      <c r="LXI21" s="46"/>
      <c r="LXJ21" s="46"/>
      <c r="LXK21" s="46"/>
      <c r="LXL21" s="46"/>
      <c r="LXM21" s="46"/>
      <c r="LXN21" s="46"/>
      <c r="LXO21" s="46"/>
      <c r="LXP21" s="46"/>
      <c r="LXQ21" s="46"/>
      <c r="LXR21" s="46"/>
      <c r="LXS21" s="46"/>
      <c r="LXT21" s="46"/>
      <c r="LXU21" s="46"/>
      <c r="LXV21" s="46"/>
      <c r="LXW21" s="46"/>
      <c r="LXX21" s="46"/>
      <c r="LXY21" s="46"/>
      <c r="LXZ21" s="46"/>
      <c r="LYA21" s="46"/>
      <c r="LYB21" s="46"/>
      <c r="LYC21" s="46"/>
      <c r="LYD21" s="46"/>
      <c r="LYE21" s="46"/>
      <c r="LYF21" s="46"/>
      <c r="LYG21" s="46"/>
      <c r="LYH21" s="46"/>
      <c r="LYI21" s="46"/>
      <c r="LYJ21" s="46"/>
      <c r="LYK21" s="46"/>
      <c r="LYL21" s="46"/>
      <c r="LYM21" s="46"/>
      <c r="LYN21" s="46"/>
      <c r="LYO21" s="46"/>
      <c r="LYP21" s="46"/>
      <c r="LYQ21" s="46"/>
      <c r="LYR21" s="46"/>
      <c r="LYS21" s="46"/>
      <c r="LYT21" s="46"/>
      <c r="LYU21" s="46"/>
      <c r="LYV21" s="46"/>
      <c r="LYW21" s="46"/>
      <c r="LYX21" s="46"/>
      <c r="LYY21" s="46"/>
      <c r="LYZ21" s="46"/>
      <c r="LZA21" s="46"/>
      <c r="LZB21" s="46"/>
      <c r="LZC21" s="46"/>
      <c r="LZD21" s="46"/>
      <c r="LZE21" s="46"/>
      <c r="LZF21" s="46"/>
      <c r="LZG21" s="46"/>
      <c r="LZH21" s="46"/>
      <c r="LZI21" s="46"/>
      <c r="LZJ21" s="46"/>
      <c r="LZK21" s="46"/>
      <c r="LZL21" s="46"/>
      <c r="LZM21" s="46"/>
      <c r="LZN21" s="46"/>
      <c r="LZO21" s="46"/>
      <c r="LZP21" s="46"/>
      <c r="LZQ21" s="46"/>
      <c r="LZR21" s="46"/>
      <c r="LZS21" s="46"/>
      <c r="LZT21" s="46"/>
      <c r="LZU21" s="46"/>
      <c r="LZV21" s="46"/>
      <c r="LZW21" s="46"/>
      <c r="LZX21" s="46"/>
      <c r="LZY21" s="46"/>
      <c r="LZZ21" s="46"/>
      <c r="MAA21" s="46"/>
      <c r="MAB21" s="46"/>
      <c r="MAC21" s="46"/>
      <c r="MAD21" s="46"/>
      <c r="MAE21" s="46"/>
      <c r="MAF21" s="46"/>
      <c r="MAG21" s="46"/>
      <c r="MAH21" s="46"/>
      <c r="MAI21" s="46"/>
      <c r="MAJ21" s="46"/>
      <c r="MAK21" s="46"/>
      <c r="MAL21" s="46"/>
      <c r="MAM21" s="46"/>
      <c r="MAN21" s="46"/>
      <c r="MAO21" s="46"/>
      <c r="MAP21" s="46"/>
      <c r="MAQ21" s="46"/>
      <c r="MAR21" s="46"/>
      <c r="MAS21" s="46"/>
      <c r="MAT21" s="46"/>
      <c r="MAU21" s="46"/>
      <c r="MAV21" s="46"/>
      <c r="MAW21" s="46"/>
      <c r="MAX21" s="46"/>
      <c r="MAY21" s="46"/>
      <c r="MAZ21" s="46"/>
      <c r="MBA21" s="46"/>
      <c r="MBB21" s="46"/>
      <c r="MBC21" s="46"/>
      <c r="MBD21" s="46"/>
      <c r="MBE21" s="46"/>
      <c r="MBF21" s="46"/>
      <c r="MBG21" s="46"/>
      <c r="MBH21" s="46"/>
      <c r="MBI21" s="46"/>
      <c r="MBJ21" s="46"/>
      <c r="MBK21" s="46"/>
      <c r="MBL21" s="46"/>
      <c r="MBM21" s="46"/>
      <c r="MBN21" s="46"/>
      <c r="MBO21" s="46"/>
      <c r="MBP21" s="46"/>
      <c r="MBQ21" s="46"/>
      <c r="MBR21" s="46"/>
      <c r="MBS21" s="46"/>
      <c r="MBT21" s="46"/>
      <c r="MBU21" s="46"/>
      <c r="MBV21" s="46"/>
      <c r="MBW21" s="46"/>
      <c r="MBX21" s="46"/>
      <c r="MBY21" s="46"/>
      <c r="MBZ21" s="46"/>
      <c r="MCA21" s="46"/>
      <c r="MCB21" s="46"/>
      <c r="MCC21" s="46"/>
      <c r="MCD21" s="46"/>
      <c r="MCE21" s="46"/>
      <c r="MCF21" s="46"/>
      <c r="MCG21" s="46"/>
      <c r="MCH21" s="46"/>
      <c r="MCI21" s="46"/>
      <c r="MCJ21" s="46"/>
      <c r="MCK21" s="46"/>
      <c r="MCL21" s="46"/>
      <c r="MCM21" s="46"/>
      <c r="MCN21" s="46"/>
      <c r="MCO21" s="46"/>
      <c r="MCP21" s="46"/>
      <c r="MCQ21" s="46"/>
      <c r="MCR21" s="46"/>
      <c r="MCS21" s="46"/>
      <c r="MCT21" s="46"/>
      <c r="MCU21" s="46"/>
      <c r="MCV21" s="46"/>
      <c r="MCW21" s="46"/>
      <c r="MCX21" s="46"/>
      <c r="MCY21" s="46"/>
      <c r="MCZ21" s="46"/>
      <c r="MDA21" s="46"/>
      <c r="MDB21" s="46"/>
      <c r="MDC21" s="46"/>
      <c r="MDD21" s="46"/>
      <c r="MDE21" s="46"/>
      <c r="MDF21" s="46"/>
      <c r="MDG21" s="46"/>
      <c r="MDH21" s="46"/>
      <c r="MDI21" s="46"/>
      <c r="MDJ21" s="46"/>
      <c r="MDK21" s="46"/>
      <c r="MDL21" s="46"/>
      <c r="MDM21" s="46"/>
      <c r="MDN21" s="46"/>
      <c r="MDO21" s="46"/>
      <c r="MDP21" s="46"/>
      <c r="MDQ21" s="46"/>
      <c r="MDR21" s="46"/>
      <c r="MDS21" s="46"/>
      <c r="MDT21" s="46"/>
      <c r="MDU21" s="46"/>
      <c r="MDV21" s="46"/>
      <c r="MDW21" s="46"/>
      <c r="MDX21" s="46"/>
      <c r="MDY21" s="46"/>
      <c r="MDZ21" s="46"/>
      <c r="MEA21" s="46"/>
      <c r="MEB21" s="46"/>
      <c r="MEC21" s="46"/>
      <c r="MED21" s="46"/>
      <c r="MEE21" s="46"/>
      <c r="MEF21" s="46"/>
      <c r="MEG21" s="46"/>
      <c r="MEH21" s="46"/>
      <c r="MEI21" s="46"/>
      <c r="MEJ21" s="46"/>
      <c r="MEK21" s="46"/>
      <c r="MEL21" s="46"/>
      <c r="MEM21" s="46"/>
      <c r="MEN21" s="46"/>
      <c r="MEO21" s="46"/>
      <c r="MEP21" s="46"/>
      <c r="MEQ21" s="46"/>
      <c r="MER21" s="46"/>
      <c r="MES21" s="46"/>
      <c r="MET21" s="46"/>
      <c r="MEU21" s="46"/>
      <c r="MEV21" s="46"/>
      <c r="MEW21" s="46"/>
      <c r="MEX21" s="46"/>
      <c r="MEY21" s="46"/>
      <c r="MEZ21" s="46"/>
      <c r="MFA21" s="46"/>
      <c r="MFB21" s="46"/>
      <c r="MFC21" s="46"/>
      <c r="MFD21" s="46"/>
      <c r="MFE21" s="46"/>
      <c r="MFF21" s="46"/>
      <c r="MFG21" s="46"/>
      <c r="MFH21" s="46"/>
      <c r="MFI21" s="46"/>
      <c r="MFJ21" s="46"/>
      <c r="MFK21" s="46"/>
      <c r="MFL21" s="46"/>
      <c r="MFM21" s="46"/>
      <c r="MFN21" s="46"/>
      <c r="MFO21" s="46"/>
      <c r="MFP21" s="46"/>
      <c r="MFQ21" s="46"/>
      <c r="MFR21" s="46"/>
      <c r="MFS21" s="46"/>
      <c r="MFT21" s="46"/>
      <c r="MFU21" s="46"/>
      <c r="MFV21" s="46"/>
      <c r="MFW21" s="46"/>
      <c r="MFX21" s="46"/>
      <c r="MFY21" s="46"/>
      <c r="MFZ21" s="46"/>
      <c r="MGA21" s="46"/>
      <c r="MGB21" s="46"/>
      <c r="MGC21" s="46"/>
      <c r="MGD21" s="46"/>
      <c r="MGE21" s="46"/>
      <c r="MGF21" s="46"/>
      <c r="MGG21" s="46"/>
      <c r="MGH21" s="46"/>
      <c r="MGI21" s="46"/>
      <c r="MGJ21" s="46"/>
      <c r="MGK21" s="46"/>
      <c r="MGL21" s="46"/>
      <c r="MGM21" s="46"/>
      <c r="MGN21" s="46"/>
      <c r="MGO21" s="46"/>
      <c r="MGP21" s="46"/>
      <c r="MGQ21" s="46"/>
      <c r="MGR21" s="46"/>
      <c r="MGS21" s="46"/>
      <c r="MGT21" s="46"/>
      <c r="MGU21" s="46"/>
      <c r="MGV21" s="46"/>
      <c r="MGW21" s="46"/>
      <c r="MGX21" s="46"/>
      <c r="MGY21" s="46"/>
      <c r="MGZ21" s="46"/>
      <c r="MHA21" s="46"/>
      <c r="MHB21" s="46"/>
      <c r="MHC21" s="46"/>
      <c r="MHD21" s="46"/>
      <c r="MHE21" s="46"/>
      <c r="MHF21" s="46"/>
      <c r="MHG21" s="46"/>
      <c r="MHH21" s="46"/>
      <c r="MHI21" s="46"/>
      <c r="MHJ21" s="46"/>
      <c r="MHK21" s="46"/>
      <c r="MHL21" s="46"/>
      <c r="MHM21" s="46"/>
      <c r="MHN21" s="46"/>
      <c r="MHO21" s="46"/>
      <c r="MHP21" s="46"/>
      <c r="MHQ21" s="46"/>
      <c r="MHR21" s="46"/>
      <c r="MHS21" s="46"/>
      <c r="MHT21" s="46"/>
      <c r="MHU21" s="46"/>
      <c r="MHV21" s="46"/>
      <c r="MHW21" s="46"/>
      <c r="MHX21" s="46"/>
      <c r="MHY21" s="46"/>
      <c r="MHZ21" s="46"/>
      <c r="MIA21" s="46"/>
      <c r="MIB21" s="46"/>
      <c r="MIC21" s="46"/>
      <c r="MID21" s="46"/>
      <c r="MIE21" s="46"/>
      <c r="MIF21" s="46"/>
      <c r="MIG21" s="46"/>
      <c r="MIH21" s="46"/>
      <c r="MII21" s="46"/>
      <c r="MIJ21" s="46"/>
      <c r="MIK21" s="46"/>
      <c r="MIL21" s="46"/>
      <c r="MIM21" s="46"/>
      <c r="MIN21" s="46"/>
      <c r="MIO21" s="46"/>
      <c r="MIP21" s="46"/>
      <c r="MIQ21" s="46"/>
      <c r="MIR21" s="46"/>
      <c r="MIS21" s="46"/>
      <c r="MIT21" s="46"/>
      <c r="MIU21" s="46"/>
      <c r="MIV21" s="46"/>
      <c r="MIW21" s="46"/>
      <c r="MIX21" s="46"/>
      <c r="MIY21" s="46"/>
      <c r="MIZ21" s="46"/>
      <c r="MJA21" s="46"/>
      <c r="MJB21" s="46"/>
      <c r="MJC21" s="46"/>
      <c r="MJD21" s="46"/>
      <c r="MJE21" s="46"/>
      <c r="MJF21" s="46"/>
      <c r="MJG21" s="46"/>
      <c r="MJH21" s="46"/>
      <c r="MJI21" s="46"/>
      <c r="MJJ21" s="46"/>
      <c r="MJK21" s="46"/>
      <c r="MJL21" s="46"/>
      <c r="MJM21" s="46"/>
      <c r="MJN21" s="46"/>
      <c r="MJO21" s="46"/>
      <c r="MJP21" s="46"/>
      <c r="MJQ21" s="46"/>
      <c r="MJR21" s="46"/>
      <c r="MJS21" s="46"/>
      <c r="MJT21" s="46"/>
      <c r="MJU21" s="46"/>
      <c r="MJV21" s="46"/>
      <c r="MJW21" s="46"/>
      <c r="MJX21" s="46"/>
      <c r="MJY21" s="46"/>
      <c r="MJZ21" s="46"/>
      <c r="MKA21" s="46"/>
      <c r="MKB21" s="46"/>
      <c r="MKC21" s="46"/>
      <c r="MKD21" s="46"/>
      <c r="MKE21" s="46"/>
      <c r="MKF21" s="46"/>
      <c r="MKG21" s="46"/>
      <c r="MKH21" s="46"/>
      <c r="MKI21" s="46"/>
      <c r="MKJ21" s="46"/>
      <c r="MKK21" s="46"/>
      <c r="MKL21" s="46"/>
      <c r="MKM21" s="46"/>
      <c r="MKN21" s="46"/>
      <c r="MKO21" s="46"/>
      <c r="MKP21" s="46"/>
      <c r="MKQ21" s="46"/>
      <c r="MKR21" s="46"/>
      <c r="MKS21" s="46"/>
      <c r="MKT21" s="46"/>
      <c r="MKU21" s="46"/>
      <c r="MKV21" s="46"/>
      <c r="MKW21" s="46"/>
      <c r="MKX21" s="46"/>
      <c r="MKY21" s="46"/>
      <c r="MKZ21" s="46"/>
      <c r="MLA21" s="46"/>
      <c r="MLB21" s="46"/>
      <c r="MLC21" s="46"/>
      <c r="MLD21" s="46"/>
      <c r="MLE21" s="46"/>
      <c r="MLF21" s="46"/>
      <c r="MLG21" s="46"/>
      <c r="MLH21" s="46"/>
      <c r="MLI21" s="46"/>
      <c r="MLJ21" s="46"/>
      <c r="MLK21" s="46"/>
      <c r="MLL21" s="46"/>
      <c r="MLM21" s="46"/>
      <c r="MLN21" s="46"/>
      <c r="MLO21" s="46"/>
      <c r="MLP21" s="46"/>
      <c r="MLQ21" s="46"/>
      <c r="MLR21" s="46"/>
      <c r="MLS21" s="46"/>
      <c r="MLT21" s="46"/>
      <c r="MLU21" s="46"/>
      <c r="MLV21" s="46"/>
      <c r="MLW21" s="46"/>
      <c r="MLX21" s="46"/>
      <c r="MLY21" s="46"/>
      <c r="MLZ21" s="46"/>
      <c r="MMA21" s="46"/>
      <c r="MMB21" s="46"/>
      <c r="MMC21" s="46"/>
      <c r="MMD21" s="46"/>
      <c r="MME21" s="46"/>
      <c r="MMF21" s="46"/>
      <c r="MMG21" s="46"/>
      <c r="MMH21" s="46"/>
      <c r="MMI21" s="46"/>
      <c r="MMJ21" s="46"/>
      <c r="MMK21" s="46"/>
      <c r="MML21" s="46"/>
      <c r="MMM21" s="46"/>
      <c r="MMN21" s="46"/>
      <c r="MMO21" s="46"/>
      <c r="MMP21" s="46"/>
      <c r="MMQ21" s="46"/>
      <c r="MMR21" s="46"/>
      <c r="MMS21" s="46"/>
      <c r="MMT21" s="46"/>
      <c r="MMU21" s="46"/>
      <c r="MMV21" s="46"/>
      <c r="MMW21" s="46"/>
      <c r="MMX21" s="46"/>
      <c r="MMY21" s="46"/>
      <c r="MMZ21" s="46"/>
      <c r="MNA21" s="46"/>
      <c r="MNB21" s="46"/>
      <c r="MNC21" s="46"/>
      <c r="MND21" s="46"/>
      <c r="MNE21" s="46"/>
      <c r="MNF21" s="46"/>
      <c r="MNG21" s="46"/>
      <c r="MNH21" s="46"/>
      <c r="MNI21" s="46"/>
      <c r="MNJ21" s="46"/>
      <c r="MNK21" s="46"/>
      <c r="MNL21" s="46"/>
      <c r="MNM21" s="46"/>
      <c r="MNN21" s="46"/>
      <c r="MNO21" s="46"/>
      <c r="MNP21" s="46"/>
      <c r="MNQ21" s="46"/>
      <c r="MNR21" s="46"/>
      <c r="MNS21" s="46"/>
      <c r="MNT21" s="46"/>
      <c r="MNU21" s="46"/>
      <c r="MNV21" s="46"/>
      <c r="MNW21" s="46"/>
      <c r="MNX21" s="46"/>
      <c r="MNY21" s="46"/>
      <c r="MNZ21" s="46"/>
      <c r="MOA21" s="46"/>
      <c r="MOB21" s="46"/>
      <c r="MOC21" s="46"/>
      <c r="MOD21" s="46"/>
      <c r="MOE21" s="46"/>
      <c r="MOF21" s="46"/>
      <c r="MOG21" s="46"/>
      <c r="MOH21" s="46"/>
      <c r="MOI21" s="46"/>
      <c r="MOJ21" s="46"/>
      <c r="MOK21" s="46"/>
      <c r="MOL21" s="46"/>
      <c r="MOM21" s="46"/>
      <c r="MON21" s="46"/>
      <c r="MOO21" s="46"/>
      <c r="MOP21" s="46"/>
      <c r="MOQ21" s="46"/>
      <c r="MOR21" s="46"/>
      <c r="MOS21" s="46"/>
      <c r="MOT21" s="46"/>
      <c r="MOU21" s="46"/>
      <c r="MOV21" s="46"/>
      <c r="MOW21" s="46"/>
      <c r="MOX21" s="46"/>
      <c r="MOY21" s="46"/>
      <c r="MOZ21" s="46"/>
      <c r="MPA21" s="46"/>
      <c r="MPB21" s="46"/>
      <c r="MPC21" s="46"/>
      <c r="MPD21" s="46"/>
      <c r="MPE21" s="46"/>
      <c r="MPF21" s="46"/>
      <c r="MPG21" s="46"/>
      <c r="MPH21" s="46"/>
      <c r="MPI21" s="46"/>
      <c r="MPJ21" s="46"/>
      <c r="MPK21" s="46"/>
      <c r="MPL21" s="46"/>
      <c r="MPM21" s="46"/>
      <c r="MPN21" s="46"/>
      <c r="MPO21" s="46"/>
      <c r="MPP21" s="46"/>
      <c r="MPQ21" s="46"/>
      <c r="MPR21" s="46"/>
      <c r="MPS21" s="46"/>
      <c r="MPT21" s="46"/>
      <c r="MPU21" s="46"/>
      <c r="MPV21" s="46"/>
      <c r="MPW21" s="46"/>
      <c r="MPX21" s="46"/>
      <c r="MPY21" s="46"/>
      <c r="MPZ21" s="46"/>
      <c r="MQA21" s="46"/>
      <c r="MQB21" s="46"/>
      <c r="MQC21" s="46"/>
      <c r="MQD21" s="46"/>
      <c r="MQE21" s="46"/>
      <c r="MQF21" s="46"/>
      <c r="MQG21" s="46"/>
      <c r="MQH21" s="46"/>
      <c r="MQI21" s="46"/>
      <c r="MQJ21" s="46"/>
      <c r="MQK21" s="46"/>
      <c r="MQL21" s="46"/>
      <c r="MQM21" s="46"/>
      <c r="MQN21" s="46"/>
      <c r="MQO21" s="46"/>
      <c r="MQP21" s="46"/>
      <c r="MQQ21" s="46"/>
      <c r="MQR21" s="46"/>
      <c r="MQS21" s="46"/>
      <c r="MQT21" s="46"/>
      <c r="MQU21" s="46"/>
      <c r="MQV21" s="46"/>
      <c r="MQW21" s="46"/>
      <c r="MQX21" s="46"/>
      <c r="MQY21" s="46"/>
      <c r="MQZ21" s="46"/>
      <c r="MRA21" s="46"/>
      <c r="MRB21" s="46"/>
      <c r="MRC21" s="46"/>
      <c r="MRD21" s="46"/>
      <c r="MRE21" s="46"/>
      <c r="MRF21" s="46"/>
      <c r="MRG21" s="46"/>
      <c r="MRH21" s="46"/>
      <c r="MRI21" s="46"/>
      <c r="MRJ21" s="46"/>
      <c r="MRK21" s="46"/>
      <c r="MRL21" s="46"/>
      <c r="MRM21" s="46"/>
      <c r="MRN21" s="46"/>
      <c r="MRO21" s="46"/>
      <c r="MRP21" s="46"/>
      <c r="MRQ21" s="46"/>
      <c r="MRR21" s="46"/>
      <c r="MRS21" s="46"/>
      <c r="MRT21" s="46"/>
      <c r="MRU21" s="46"/>
      <c r="MRV21" s="46"/>
      <c r="MRW21" s="46"/>
      <c r="MRX21" s="46"/>
      <c r="MRY21" s="46"/>
      <c r="MRZ21" s="46"/>
      <c r="MSA21" s="46"/>
      <c r="MSB21" s="46"/>
      <c r="MSC21" s="46"/>
      <c r="MSD21" s="46"/>
      <c r="MSE21" s="46"/>
      <c r="MSF21" s="46"/>
      <c r="MSG21" s="46"/>
      <c r="MSH21" s="46"/>
      <c r="MSI21" s="46"/>
      <c r="MSJ21" s="46"/>
      <c r="MSK21" s="46"/>
      <c r="MSL21" s="46"/>
      <c r="MSM21" s="46"/>
      <c r="MSN21" s="46"/>
      <c r="MSO21" s="46"/>
      <c r="MSP21" s="46"/>
      <c r="MSQ21" s="46"/>
      <c r="MSR21" s="46"/>
      <c r="MSS21" s="46"/>
      <c r="MST21" s="46"/>
      <c r="MSU21" s="46"/>
      <c r="MSV21" s="46"/>
      <c r="MSW21" s="46"/>
      <c r="MSX21" s="46"/>
      <c r="MSY21" s="46"/>
      <c r="MSZ21" s="46"/>
      <c r="MTA21" s="46"/>
      <c r="MTB21" s="46"/>
      <c r="MTC21" s="46"/>
      <c r="MTD21" s="46"/>
      <c r="MTE21" s="46"/>
      <c r="MTF21" s="46"/>
      <c r="MTG21" s="46"/>
      <c r="MTH21" s="46"/>
      <c r="MTI21" s="46"/>
      <c r="MTJ21" s="46"/>
      <c r="MTK21" s="46"/>
      <c r="MTL21" s="46"/>
      <c r="MTM21" s="46"/>
      <c r="MTN21" s="46"/>
      <c r="MTO21" s="46"/>
      <c r="MTP21" s="46"/>
      <c r="MTQ21" s="46"/>
      <c r="MTR21" s="46"/>
      <c r="MTS21" s="46"/>
      <c r="MTT21" s="46"/>
      <c r="MTU21" s="46"/>
      <c r="MTV21" s="46"/>
      <c r="MTW21" s="46"/>
      <c r="MTX21" s="46"/>
      <c r="MTY21" s="46"/>
      <c r="MTZ21" s="46"/>
      <c r="MUA21" s="46"/>
      <c r="MUB21" s="46"/>
      <c r="MUC21" s="46"/>
      <c r="MUD21" s="46"/>
      <c r="MUE21" s="46"/>
      <c r="MUF21" s="46"/>
      <c r="MUG21" s="46"/>
      <c r="MUH21" s="46"/>
      <c r="MUI21" s="46"/>
      <c r="MUJ21" s="46"/>
      <c r="MUK21" s="46"/>
      <c r="MUL21" s="46"/>
      <c r="MUM21" s="46"/>
      <c r="MUN21" s="46"/>
      <c r="MUO21" s="46"/>
      <c r="MUP21" s="46"/>
      <c r="MUQ21" s="46"/>
      <c r="MUR21" s="46"/>
      <c r="MUS21" s="46"/>
      <c r="MUT21" s="46"/>
      <c r="MUU21" s="46"/>
      <c r="MUV21" s="46"/>
      <c r="MUW21" s="46"/>
      <c r="MUX21" s="46"/>
      <c r="MUY21" s="46"/>
      <c r="MUZ21" s="46"/>
      <c r="MVA21" s="46"/>
      <c r="MVB21" s="46"/>
      <c r="MVC21" s="46"/>
      <c r="MVD21" s="46"/>
      <c r="MVE21" s="46"/>
      <c r="MVF21" s="46"/>
      <c r="MVG21" s="46"/>
      <c r="MVH21" s="46"/>
      <c r="MVI21" s="46"/>
      <c r="MVJ21" s="46"/>
      <c r="MVK21" s="46"/>
      <c r="MVL21" s="46"/>
      <c r="MVM21" s="46"/>
      <c r="MVN21" s="46"/>
      <c r="MVO21" s="46"/>
      <c r="MVP21" s="46"/>
      <c r="MVQ21" s="46"/>
      <c r="MVR21" s="46"/>
      <c r="MVS21" s="46"/>
      <c r="MVT21" s="46"/>
      <c r="MVU21" s="46"/>
      <c r="MVV21" s="46"/>
      <c r="MVW21" s="46"/>
      <c r="MVX21" s="46"/>
      <c r="MVY21" s="46"/>
      <c r="MVZ21" s="46"/>
      <c r="MWA21" s="46"/>
      <c r="MWB21" s="46"/>
      <c r="MWC21" s="46"/>
      <c r="MWD21" s="46"/>
      <c r="MWE21" s="46"/>
      <c r="MWF21" s="46"/>
      <c r="MWG21" s="46"/>
      <c r="MWH21" s="46"/>
      <c r="MWI21" s="46"/>
      <c r="MWJ21" s="46"/>
      <c r="MWK21" s="46"/>
      <c r="MWL21" s="46"/>
      <c r="MWM21" s="46"/>
      <c r="MWN21" s="46"/>
      <c r="MWO21" s="46"/>
      <c r="MWP21" s="46"/>
      <c r="MWQ21" s="46"/>
      <c r="MWR21" s="46"/>
      <c r="MWS21" s="46"/>
      <c r="MWT21" s="46"/>
      <c r="MWU21" s="46"/>
      <c r="MWV21" s="46"/>
      <c r="MWW21" s="46"/>
      <c r="MWX21" s="46"/>
      <c r="MWY21" s="46"/>
      <c r="MWZ21" s="46"/>
      <c r="MXA21" s="46"/>
      <c r="MXB21" s="46"/>
      <c r="MXC21" s="46"/>
      <c r="MXD21" s="46"/>
      <c r="MXE21" s="46"/>
      <c r="MXF21" s="46"/>
      <c r="MXG21" s="46"/>
      <c r="MXH21" s="46"/>
      <c r="MXI21" s="46"/>
      <c r="MXJ21" s="46"/>
      <c r="MXK21" s="46"/>
      <c r="MXL21" s="46"/>
      <c r="MXM21" s="46"/>
      <c r="MXN21" s="46"/>
      <c r="MXO21" s="46"/>
      <c r="MXP21" s="46"/>
      <c r="MXQ21" s="46"/>
      <c r="MXR21" s="46"/>
      <c r="MXS21" s="46"/>
      <c r="MXT21" s="46"/>
      <c r="MXU21" s="46"/>
      <c r="MXV21" s="46"/>
      <c r="MXW21" s="46"/>
      <c r="MXX21" s="46"/>
      <c r="MXY21" s="46"/>
      <c r="MXZ21" s="46"/>
      <c r="MYA21" s="46"/>
      <c r="MYB21" s="46"/>
      <c r="MYC21" s="46"/>
      <c r="MYD21" s="46"/>
      <c r="MYE21" s="46"/>
      <c r="MYF21" s="46"/>
      <c r="MYG21" s="46"/>
      <c r="MYH21" s="46"/>
      <c r="MYI21" s="46"/>
      <c r="MYJ21" s="46"/>
      <c r="MYK21" s="46"/>
      <c r="MYL21" s="46"/>
      <c r="MYM21" s="46"/>
      <c r="MYN21" s="46"/>
      <c r="MYO21" s="46"/>
      <c r="MYP21" s="46"/>
      <c r="MYQ21" s="46"/>
      <c r="MYR21" s="46"/>
      <c r="MYS21" s="46"/>
      <c r="MYT21" s="46"/>
      <c r="MYU21" s="46"/>
      <c r="MYV21" s="46"/>
      <c r="MYW21" s="46"/>
      <c r="MYX21" s="46"/>
      <c r="MYY21" s="46"/>
      <c r="MYZ21" s="46"/>
      <c r="MZA21" s="46"/>
      <c r="MZB21" s="46"/>
      <c r="MZC21" s="46"/>
      <c r="MZD21" s="46"/>
      <c r="MZE21" s="46"/>
      <c r="MZF21" s="46"/>
      <c r="MZG21" s="46"/>
      <c r="MZH21" s="46"/>
      <c r="MZI21" s="46"/>
      <c r="MZJ21" s="46"/>
      <c r="MZK21" s="46"/>
      <c r="MZL21" s="46"/>
      <c r="MZM21" s="46"/>
      <c r="MZN21" s="46"/>
      <c r="MZO21" s="46"/>
      <c r="MZP21" s="46"/>
      <c r="MZQ21" s="46"/>
      <c r="MZR21" s="46"/>
      <c r="MZS21" s="46"/>
      <c r="MZT21" s="46"/>
      <c r="MZU21" s="46"/>
      <c r="MZV21" s="46"/>
      <c r="MZW21" s="46"/>
      <c r="MZX21" s="46"/>
      <c r="MZY21" s="46"/>
      <c r="MZZ21" s="46"/>
      <c r="NAA21" s="46"/>
      <c r="NAB21" s="46"/>
      <c r="NAC21" s="46"/>
      <c r="NAD21" s="46"/>
      <c r="NAE21" s="46"/>
      <c r="NAF21" s="46"/>
      <c r="NAG21" s="46"/>
      <c r="NAH21" s="46"/>
      <c r="NAI21" s="46"/>
      <c r="NAJ21" s="46"/>
      <c r="NAK21" s="46"/>
      <c r="NAL21" s="46"/>
      <c r="NAM21" s="46"/>
      <c r="NAN21" s="46"/>
      <c r="NAO21" s="46"/>
      <c r="NAP21" s="46"/>
      <c r="NAQ21" s="46"/>
      <c r="NAR21" s="46"/>
      <c r="NAS21" s="46"/>
      <c r="NAT21" s="46"/>
      <c r="NAU21" s="46"/>
      <c r="NAV21" s="46"/>
      <c r="NAW21" s="46"/>
      <c r="NAX21" s="46"/>
      <c r="NAY21" s="46"/>
      <c r="NAZ21" s="46"/>
      <c r="NBA21" s="46"/>
      <c r="NBB21" s="46"/>
      <c r="NBC21" s="46"/>
      <c r="NBD21" s="46"/>
      <c r="NBE21" s="46"/>
      <c r="NBF21" s="46"/>
      <c r="NBG21" s="46"/>
      <c r="NBH21" s="46"/>
      <c r="NBI21" s="46"/>
      <c r="NBJ21" s="46"/>
      <c r="NBK21" s="46"/>
      <c r="NBL21" s="46"/>
      <c r="NBM21" s="46"/>
      <c r="NBN21" s="46"/>
      <c r="NBO21" s="46"/>
      <c r="NBP21" s="46"/>
      <c r="NBQ21" s="46"/>
      <c r="NBR21" s="46"/>
      <c r="NBS21" s="46"/>
      <c r="NBT21" s="46"/>
      <c r="NBU21" s="46"/>
      <c r="NBV21" s="46"/>
      <c r="NBW21" s="46"/>
      <c r="NBX21" s="46"/>
      <c r="NBY21" s="46"/>
      <c r="NBZ21" s="46"/>
      <c r="NCA21" s="46"/>
      <c r="NCB21" s="46"/>
      <c r="NCC21" s="46"/>
      <c r="NCD21" s="46"/>
      <c r="NCE21" s="46"/>
      <c r="NCF21" s="46"/>
      <c r="NCG21" s="46"/>
      <c r="NCH21" s="46"/>
      <c r="NCI21" s="46"/>
      <c r="NCJ21" s="46"/>
      <c r="NCK21" s="46"/>
      <c r="NCL21" s="46"/>
      <c r="NCM21" s="46"/>
      <c r="NCN21" s="46"/>
      <c r="NCO21" s="46"/>
      <c r="NCP21" s="46"/>
      <c r="NCQ21" s="46"/>
      <c r="NCR21" s="46"/>
      <c r="NCS21" s="46"/>
      <c r="NCT21" s="46"/>
      <c r="NCU21" s="46"/>
      <c r="NCV21" s="46"/>
      <c r="NCW21" s="46"/>
      <c r="NCX21" s="46"/>
      <c r="NCY21" s="46"/>
      <c r="NCZ21" s="46"/>
      <c r="NDA21" s="46"/>
      <c r="NDB21" s="46"/>
      <c r="NDC21" s="46"/>
      <c r="NDD21" s="46"/>
      <c r="NDE21" s="46"/>
      <c r="NDF21" s="46"/>
      <c r="NDG21" s="46"/>
      <c r="NDH21" s="46"/>
      <c r="NDI21" s="46"/>
      <c r="NDJ21" s="46"/>
      <c r="NDK21" s="46"/>
      <c r="NDL21" s="46"/>
      <c r="NDM21" s="46"/>
      <c r="NDN21" s="46"/>
      <c r="NDO21" s="46"/>
      <c r="NDP21" s="46"/>
      <c r="NDQ21" s="46"/>
      <c r="NDR21" s="46"/>
      <c r="NDS21" s="46"/>
      <c r="NDT21" s="46"/>
      <c r="NDU21" s="46"/>
      <c r="NDV21" s="46"/>
      <c r="NDW21" s="46"/>
      <c r="NDX21" s="46"/>
      <c r="NDY21" s="46"/>
      <c r="NDZ21" s="46"/>
      <c r="NEA21" s="46"/>
      <c r="NEB21" s="46"/>
      <c r="NEC21" s="46"/>
      <c r="NED21" s="46"/>
      <c r="NEE21" s="46"/>
      <c r="NEF21" s="46"/>
      <c r="NEG21" s="46"/>
      <c r="NEH21" s="46"/>
      <c r="NEI21" s="46"/>
      <c r="NEJ21" s="46"/>
      <c r="NEK21" s="46"/>
      <c r="NEL21" s="46"/>
      <c r="NEM21" s="46"/>
      <c r="NEN21" s="46"/>
      <c r="NEO21" s="46"/>
      <c r="NEP21" s="46"/>
      <c r="NEQ21" s="46"/>
      <c r="NER21" s="46"/>
      <c r="NES21" s="46"/>
      <c r="NET21" s="46"/>
      <c r="NEU21" s="46"/>
      <c r="NEV21" s="46"/>
      <c r="NEW21" s="46"/>
      <c r="NEX21" s="46"/>
      <c r="NEY21" s="46"/>
      <c r="NEZ21" s="46"/>
      <c r="NFA21" s="46"/>
      <c r="NFB21" s="46"/>
      <c r="NFC21" s="46"/>
      <c r="NFD21" s="46"/>
      <c r="NFE21" s="46"/>
      <c r="NFF21" s="46"/>
      <c r="NFG21" s="46"/>
      <c r="NFH21" s="46"/>
      <c r="NFI21" s="46"/>
      <c r="NFJ21" s="46"/>
      <c r="NFK21" s="46"/>
      <c r="NFL21" s="46"/>
      <c r="NFM21" s="46"/>
      <c r="NFN21" s="46"/>
      <c r="NFO21" s="46"/>
      <c r="NFP21" s="46"/>
      <c r="NFQ21" s="46"/>
      <c r="NFR21" s="46"/>
      <c r="NFS21" s="46"/>
      <c r="NFT21" s="46"/>
      <c r="NFU21" s="46"/>
      <c r="NFV21" s="46"/>
      <c r="NFW21" s="46"/>
      <c r="NFX21" s="46"/>
      <c r="NFY21" s="46"/>
      <c r="NFZ21" s="46"/>
      <c r="NGA21" s="46"/>
      <c r="NGB21" s="46"/>
      <c r="NGC21" s="46"/>
      <c r="NGD21" s="46"/>
      <c r="NGE21" s="46"/>
      <c r="NGF21" s="46"/>
      <c r="NGG21" s="46"/>
      <c r="NGH21" s="46"/>
      <c r="NGI21" s="46"/>
      <c r="NGJ21" s="46"/>
      <c r="NGK21" s="46"/>
      <c r="NGL21" s="46"/>
      <c r="NGM21" s="46"/>
      <c r="NGN21" s="46"/>
      <c r="NGO21" s="46"/>
      <c r="NGP21" s="46"/>
      <c r="NGQ21" s="46"/>
      <c r="NGR21" s="46"/>
      <c r="NGS21" s="46"/>
      <c r="NGT21" s="46"/>
      <c r="NGU21" s="46"/>
      <c r="NGV21" s="46"/>
      <c r="NGW21" s="46"/>
      <c r="NGX21" s="46"/>
      <c r="NGY21" s="46"/>
      <c r="NGZ21" s="46"/>
      <c r="NHA21" s="46"/>
      <c r="NHB21" s="46"/>
      <c r="NHC21" s="46"/>
      <c r="NHD21" s="46"/>
      <c r="NHE21" s="46"/>
      <c r="NHF21" s="46"/>
      <c r="NHG21" s="46"/>
      <c r="NHH21" s="46"/>
      <c r="NHI21" s="46"/>
      <c r="NHJ21" s="46"/>
      <c r="NHK21" s="46"/>
      <c r="NHL21" s="46"/>
      <c r="NHM21" s="46"/>
      <c r="NHN21" s="46"/>
      <c r="NHO21" s="46"/>
      <c r="NHP21" s="46"/>
      <c r="NHQ21" s="46"/>
      <c r="NHR21" s="46"/>
      <c r="NHS21" s="46"/>
      <c r="NHT21" s="46"/>
      <c r="NHU21" s="46"/>
      <c r="NHV21" s="46"/>
      <c r="NHW21" s="46"/>
      <c r="NHX21" s="46"/>
      <c r="NHY21" s="46"/>
      <c r="NHZ21" s="46"/>
      <c r="NIA21" s="46"/>
      <c r="NIB21" s="46"/>
      <c r="NIC21" s="46"/>
      <c r="NID21" s="46"/>
      <c r="NIE21" s="46"/>
      <c r="NIF21" s="46"/>
      <c r="NIG21" s="46"/>
      <c r="NIH21" s="46"/>
      <c r="NII21" s="46"/>
      <c r="NIJ21" s="46"/>
      <c r="NIK21" s="46"/>
      <c r="NIL21" s="46"/>
      <c r="NIM21" s="46"/>
      <c r="NIN21" s="46"/>
      <c r="NIO21" s="46"/>
      <c r="NIP21" s="46"/>
      <c r="NIQ21" s="46"/>
      <c r="NIR21" s="46"/>
      <c r="NIS21" s="46"/>
      <c r="NIT21" s="46"/>
      <c r="NIU21" s="46"/>
      <c r="NIV21" s="46"/>
      <c r="NIW21" s="46"/>
      <c r="NIX21" s="46"/>
      <c r="NIY21" s="46"/>
      <c r="NIZ21" s="46"/>
      <c r="NJA21" s="46"/>
      <c r="NJB21" s="46"/>
      <c r="NJC21" s="46"/>
      <c r="NJD21" s="46"/>
      <c r="NJE21" s="46"/>
      <c r="NJF21" s="46"/>
      <c r="NJG21" s="46"/>
      <c r="NJH21" s="46"/>
      <c r="NJI21" s="46"/>
      <c r="NJJ21" s="46"/>
      <c r="NJK21" s="46"/>
      <c r="NJL21" s="46"/>
      <c r="NJM21" s="46"/>
      <c r="NJN21" s="46"/>
      <c r="NJO21" s="46"/>
      <c r="NJP21" s="46"/>
      <c r="NJQ21" s="46"/>
      <c r="NJR21" s="46"/>
      <c r="NJS21" s="46"/>
      <c r="NJT21" s="46"/>
      <c r="NJU21" s="46"/>
      <c r="NJV21" s="46"/>
      <c r="NJW21" s="46"/>
      <c r="NJX21" s="46"/>
      <c r="NJY21" s="46"/>
      <c r="NJZ21" s="46"/>
      <c r="NKA21" s="46"/>
      <c r="NKB21" s="46"/>
      <c r="NKC21" s="46"/>
      <c r="NKD21" s="46"/>
      <c r="NKE21" s="46"/>
      <c r="NKF21" s="46"/>
      <c r="NKG21" s="46"/>
      <c r="NKH21" s="46"/>
      <c r="NKI21" s="46"/>
      <c r="NKJ21" s="46"/>
      <c r="NKK21" s="46"/>
      <c r="NKL21" s="46"/>
      <c r="NKM21" s="46"/>
      <c r="NKN21" s="46"/>
      <c r="NKO21" s="46"/>
      <c r="NKP21" s="46"/>
      <c r="NKQ21" s="46"/>
      <c r="NKR21" s="46"/>
      <c r="NKS21" s="46"/>
      <c r="NKT21" s="46"/>
      <c r="NKU21" s="46"/>
      <c r="NKV21" s="46"/>
      <c r="NKW21" s="46"/>
      <c r="NKX21" s="46"/>
      <c r="NKY21" s="46"/>
      <c r="NKZ21" s="46"/>
      <c r="NLA21" s="46"/>
      <c r="NLB21" s="46"/>
      <c r="NLC21" s="46"/>
      <c r="NLD21" s="46"/>
      <c r="NLE21" s="46"/>
      <c r="NLF21" s="46"/>
      <c r="NLG21" s="46"/>
      <c r="NLH21" s="46"/>
      <c r="NLI21" s="46"/>
      <c r="NLJ21" s="46"/>
      <c r="NLK21" s="46"/>
      <c r="NLL21" s="46"/>
      <c r="NLM21" s="46"/>
      <c r="NLN21" s="46"/>
      <c r="NLO21" s="46"/>
      <c r="NLP21" s="46"/>
      <c r="NLQ21" s="46"/>
      <c r="NLR21" s="46"/>
      <c r="NLS21" s="46"/>
      <c r="NLT21" s="46"/>
      <c r="NLU21" s="46"/>
      <c r="NLV21" s="46"/>
      <c r="NLW21" s="46"/>
      <c r="NLX21" s="46"/>
      <c r="NLY21" s="46"/>
      <c r="NLZ21" s="46"/>
      <c r="NMA21" s="46"/>
      <c r="NMB21" s="46"/>
      <c r="NMC21" s="46"/>
      <c r="NMD21" s="46"/>
      <c r="NME21" s="46"/>
      <c r="NMF21" s="46"/>
      <c r="NMG21" s="46"/>
      <c r="NMH21" s="46"/>
      <c r="NMI21" s="46"/>
      <c r="NMJ21" s="46"/>
      <c r="NMK21" s="46"/>
      <c r="NML21" s="46"/>
      <c r="NMM21" s="46"/>
      <c r="NMN21" s="46"/>
      <c r="NMO21" s="46"/>
      <c r="NMP21" s="46"/>
      <c r="NMQ21" s="46"/>
      <c r="NMR21" s="46"/>
      <c r="NMS21" s="46"/>
      <c r="NMT21" s="46"/>
      <c r="NMU21" s="46"/>
      <c r="NMV21" s="46"/>
      <c r="NMW21" s="46"/>
      <c r="NMX21" s="46"/>
      <c r="NMY21" s="46"/>
      <c r="NMZ21" s="46"/>
      <c r="NNA21" s="46"/>
      <c r="NNB21" s="46"/>
      <c r="NNC21" s="46"/>
      <c r="NND21" s="46"/>
      <c r="NNE21" s="46"/>
      <c r="NNF21" s="46"/>
      <c r="NNG21" s="46"/>
      <c r="NNH21" s="46"/>
      <c r="NNI21" s="46"/>
      <c r="NNJ21" s="46"/>
      <c r="NNK21" s="46"/>
      <c r="NNL21" s="46"/>
      <c r="NNM21" s="46"/>
      <c r="NNN21" s="46"/>
      <c r="NNO21" s="46"/>
      <c r="NNP21" s="46"/>
      <c r="NNQ21" s="46"/>
      <c r="NNR21" s="46"/>
      <c r="NNS21" s="46"/>
      <c r="NNT21" s="46"/>
      <c r="NNU21" s="46"/>
      <c r="NNV21" s="46"/>
      <c r="NNW21" s="46"/>
      <c r="NNX21" s="46"/>
      <c r="NNY21" s="46"/>
      <c r="NNZ21" s="46"/>
      <c r="NOA21" s="46"/>
      <c r="NOB21" s="46"/>
      <c r="NOC21" s="46"/>
      <c r="NOD21" s="46"/>
      <c r="NOE21" s="46"/>
      <c r="NOF21" s="46"/>
      <c r="NOG21" s="46"/>
      <c r="NOH21" s="46"/>
      <c r="NOI21" s="46"/>
      <c r="NOJ21" s="46"/>
      <c r="NOK21" s="46"/>
      <c r="NOL21" s="46"/>
      <c r="NOM21" s="46"/>
      <c r="NON21" s="46"/>
      <c r="NOO21" s="46"/>
      <c r="NOP21" s="46"/>
      <c r="NOQ21" s="46"/>
      <c r="NOR21" s="46"/>
      <c r="NOS21" s="46"/>
      <c r="NOT21" s="46"/>
      <c r="NOU21" s="46"/>
      <c r="NOV21" s="46"/>
      <c r="NOW21" s="46"/>
      <c r="NOX21" s="46"/>
      <c r="NOY21" s="46"/>
      <c r="NOZ21" s="46"/>
      <c r="NPA21" s="46"/>
      <c r="NPB21" s="46"/>
      <c r="NPC21" s="46"/>
      <c r="NPD21" s="46"/>
      <c r="NPE21" s="46"/>
      <c r="NPF21" s="46"/>
      <c r="NPG21" s="46"/>
      <c r="NPH21" s="46"/>
      <c r="NPI21" s="46"/>
      <c r="NPJ21" s="46"/>
      <c r="NPK21" s="46"/>
      <c r="NPL21" s="46"/>
      <c r="NPM21" s="46"/>
      <c r="NPN21" s="46"/>
      <c r="NPO21" s="46"/>
      <c r="NPP21" s="46"/>
      <c r="NPQ21" s="46"/>
      <c r="NPR21" s="46"/>
      <c r="NPS21" s="46"/>
      <c r="NPT21" s="46"/>
      <c r="NPU21" s="46"/>
      <c r="NPV21" s="46"/>
      <c r="NPW21" s="46"/>
      <c r="NPX21" s="46"/>
      <c r="NPY21" s="46"/>
      <c r="NPZ21" s="46"/>
      <c r="NQA21" s="46"/>
      <c r="NQB21" s="46"/>
      <c r="NQC21" s="46"/>
      <c r="NQD21" s="46"/>
      <c r="NQE21" s="46"/>
      <c r="NQF21" s="46"/>
      <c r="NQG21" s="46"/>
      <c r="NQH21" s="46"/>
      <c r="NQI21" s="46"/>
      <c r="NQJ21" s="46"/>
      <c r="NQK21" s="46"/>
      <c r="NQL21" s="46"/>
      <c r="NQM21" s="46"/>
      <c r="NQN21" s="46"/>
      <c r="NQO21" s="46"/>
      <c r="NQP21" s="46"/>
      <c r="NQQ21" s="46"/>
      <c r="NQR21" s="46"/>
      <c r="NQS21" s="46"/>
      <c r="NQT21" s="46"/>
      <c r="NQU21" s="46"/>
      <c r="NQV21" s="46"/>
      <c r="NQW21" s="46"/>
      <c r="NQX21" s="46"/>
      <c r="NQY21" s="46"/>
      <c r="NQZ21" s="46"/>
      <c r="NRA21" s="46"/>
      <c r="NRB21" s="46"/>
      <c r="NRC21" s="46"/>
      <c r="NRD21" s="46"/>
      <c r="NRE21" s="46"/>
      <c r="NRF21" s="46"/>
      <c r="NRG21" s="46"/>
      <c r="NRH21" s="46"/>
      <c r="NRI21" s="46"/>
      <c r="NRJ21" s="46"/>
      <c r="NRK21" s="46"/>
      <c r="NRL21" s="46"/>
      <c r="NRM21" s="46"/>
      <c r="NRN21" s="46"/>
      <c r="NRO21" s="46"/>
      <c r="NRP21" s="46"/>
      <c r="NRQ21" s="46"/>
      <c r="NRR21" s="46"/>
      <c r="NRS21" s="46"/>
      <c r="NRT21" s="46"/>
      <c r="NRU21" s="46"/>
      <c r="NRV21" s="46"/>
      <c r="NRW21" s="46"/>
      <c r="NRX21" s="46"/>
      <c r="NRY21" s="46"/>
      <c r="NRZ21" s="46"/>
      <c r="NSA21" s="46"/>
      <c r="NSB21" s="46"/>
      <c r="NSC21" s="46"/>
      <c r="NSD21" s="46"/>
      <c r="NSE21" s="46"/>
      <c r="NSF21" s="46"/>
      <c r="NSG21" s="46"/>
      <c r="NSH21" s="46"/>
      <c r="NSI21" s="46"/>
      <c r="NSJ21" s="46"/>
      <c r="NSK21" s="46"/>
      <c r="NSL21" s="46"/>
      <c r="NSM21" s="46"/>
      <c r="NSN21" s="46"/>
      <c r="NSO21" s="46"/>
      <c r="NSP21" s="46"/>
      <c r="NSQ21" s="46"/>
      <c r="NSR21" s="46"/>
      <c r="NSS21" s="46"/>
      <c r="NST21" s="46"/>
      <c r="NSU21" s="46"/>
      <c r="NSV21" s="46"/>
      <c r="NSW21" s="46"/>
      <c r="NSX21" s="46"/>
      <c r="NSY21" s="46"/>
      <c r="NSZ21" s="46"/>
      <c r="NTA21" s="46"/>
      <c r="NTB21" s="46"/>
      <c r="NTC21" s="46"/>
      <c r="NTD21" s="46"/>
      <c r="NTE21" s="46"/>
      <c r="NTF21" s="46"/>
      <c r="NTG21" s="46"/>
      <c r="NTH21" s="46"/>
      <c r="NTI21" s="46"/>
      <c r="NTJ21" s="46"/>
      <c r="NTK21" s="46"/>
      <c r="NTL21" s="46"/>
      <c r="NTM21" s="46"/>
      <c r="NTN21" s="46"/>
      <c r="NTO21" s="46"/>
      <c r="NTP21" s="46"/>
      <c r="NTQ21" s="46"/>
      <c r="NTR21" s="46"/>
      <c r="NTS21" s="46"/>
      <c r="NTT21" s="46"/>
      <c r="NTU21" s="46"/>
      <c r="NTV21" s="46"/>
      <c r="NTW21" s="46"/>
      <c r="NTX21" s="46"/>
      <c r="NTY21" s="46"/>
      <c r="NTZ21" s="46"/>
      <c r="NUA21" s="46"/>
      <c r="NUB21" s="46"/>
      <c r="NUC21" s="46"/>
      <c r="NUD21" s="46"/>
      <c r="NUE21" s="46"/>
      <c r="NUF21" s="46"/>
      <c r="NUG21" s="46"/>
      <c r="NUH21" s="46"/>
      <c r="NUI21" s="46"/>
      <c r="NUJ21" s="46"/>
      <c r="NUK21" s="46"/>
      <c r="NUL21" s="46"/>
      <c r="NUM21" s="46"/>
      <c r="NUN21" s="46"/>
      <c r="NUO21" s="46"/>
      <c r="NUP21" s="46"/>
      <c r="NUQ21" s="46"/>
      <c r="NUR21" s="46"/>
      <c r="NUS21" s="46"/>
      <c r="NUT21" s="46"/>
      <c r="NUU21" s="46"/>
      <c r="NUV21" s="46"/>
      <c r="NUW21" s="46"/>
      <c r="NUX21" s="46"/>
      <c r="NUY21" s="46"/>
      <c r="NUZ21" s="46"/>
      <c r="NVA21" s="46"/>
      <c r="NVB21" s="46"/>
      <c r="NVC21" s="46"/>
      <c r="NVD21" s="46"/>
      <c r="NVE21" s="46"/>
      <c r="NVF21" s="46"/>
      <c r="NVG21" s="46"/>
      <c r="NVH21" s="46"/>
      <c r="NVI21" s="46"/>
      <c r="NVJ21" s="46"/>
      <c r="NVK21" s="46"/>
      <c r="NVL21" s="46"/>
      <c r="NVM21" s="46"/>
      <c r="NVN21" s="46"/>
      <c r="NVO21" s="46"/>
      <c r="NVP21" s="46"/>
      <c r="NVQ21" s="46"/>
      <c r="NVR21" s="46"/>
      <c r="NVS21" s="46"/>
      <c r="NVT21" s="46"/>
      <c r="NVU21" s="46"/>
      <c r="NVV21" s="46"/>
      <c r="NVW21" s="46"/>
      <c r="NVX21" s="46"/>
      <c r="NVY21" s="46"/>
      <c r="NVZ21" s="46"/>
      <c r="NWA21" s="46"/>
      <c r="NWB21" s="46"/>
      <c r="NWC21" s="46"/>
      <c r="NWD21" s="46"/>
      <c r="NWE21" s="46"/>
      <c r="NWF21" s="46"/>
      <c r="NWG21" s="46"/>
      <c r="NWH21" s="46"/>
      <c r="NWI21" s="46"/>
      <c r="NWJ21" s="46"/>
      <c r="NWK21" s="46"/>
      <c r="NWL21" s="46"/>
      <c r="NWM21" s="46"/>
      <c r="NWN21" s="46"/>
      <c r="NWO21" s="46"/>
      <c r="NWP21" s="46"/>
      <c r="NWQ21" s="46"/>
      <c r="NWR21" s="46"/>
      <c r="NWS21" s="46"/>
      <c r="NWT21" s="46"/>
      <c r="NWU21" s="46"/>
      <c r="NWV21" s="46"/>
      <c r="NWW21" s="46"/>
      <c r="NWX21" s="46"/>
      <c r="NWY21" s="46"/>
      <c r="NWZ21" s="46"/>
      <c r="NXA21" s="46"/>
      <c r="NXB21" s="46"/>
      <c r="NXC21" s="46"/>
      <c r="NXD21" s="46"/>
      <c r="NXE21" s="46"/>
      <c r="NXF21" s="46"/>
      <c r="NXG21" s="46"/>
      <c r="NXH21" s="46"/>
      <c r="NXI21" s="46"/>
      <c r="NXJ21" s="46"/>
      <c r="NXK21" s="46"/>
      <c r="NXL21" s="46"/>
      <c r="NXM21" s="46"/>
      <c r="NXN21" s="46"/>
      <c r="NXO21" s="46"/>
      <c r="NXP21" s="46"/>
      <c r="NXQ21" s="46"/>
      <c r="NXR21" s="46"/>
      <c r="NXS21" s="46"/>
      <c r="NXT21" s="46"/>
      <c r="NXU21" s="46"/>
      <c r="NXV21" s="46"/>
      <c r="NXW21" s="46"/>
      <c r="NXX21" s="46"/>
      <c r="NXY21" s="46"/>
      <c r="NXZ21" s="46"/>
      <c r="NYA21" s="46"/>
      <c r="NYB21" s="46"/>
      <c r="NYC21" s="46"/>
      <c r="NYD21" s="46"/>
      <c r="NYE21" s="46"/>
      <c r="NYF21" s="46"/>
      <c r="NYG21" s="46"/>
      <c r="NYH21" s="46"/>
      <c r="NYI21" s="46"/>
      <c r="NYJ21" s="46"/>
      <c r="NYK21" s="46"/>
      <c r="NYL21" s="46"/>
      <c r="NYM21" s="46"/>
      <c r="NYN21" s="46"/>
      <c r="NYO21" s="46"/>
      <c r="NYP21" s="46"/>
      <c r="NYQ21" s="46"/>
      <c r="NYR21" s="46"/>
      <c r="NYS21" s="46"/>
      <c r="NYT21" s="46"/>
      <c r="NYU21" s="46"/>
      <c r="NYV21" s="46"/>
      <c r="NYW21" s="46"/>
      <c r="NYX21" s="46"/>
      <c r="NYY21" s="46"/>
      <c r="NYZ21" s="46"/>
      <c r="NZA21" s="46"/>
      <c r="NZB21" s="46"/>
      <c r="NZC21" s="46"/>
      <c r="NZD21" s="46"/>
      <c r="NZE21" s="46"/>
      <c r="NZF21" s="46"/>
      <c r="NZG21" s="46"/>
      <c r="NZH21" s="46"/>
      <c r="NZI21" s="46"/>
      <c r="NZJ21" s="46"/>
      <c r="NZK21" s="46"/>
      <c r="NZL21" s="46"/>
      <c r="NZM21" s="46"/>
      <c r="NZN21" s="46"/>
      <c r="NZO21" s="46"/>
      <c r="NZP21" s="46"/>
      <c r="NZQ21" s="46"/>
      <c r="NZR21" s="46"/>
      <c r="NZS21" s="46"/>
      <c r="NZT21" s="46"/>
      <c r="NZU21" s="46"/>
      <c r="NZV21" s="46"/>
      <c r="NZW21" s="46"/>
      <c r="NZX21" s="46"/>
      <c r="NZY21" s="46"/>
      <c r="NZZ21" s="46"/>
      <c r="OAA21" s="46"/>
      <c r="OAB21" s="46"/>
      <c r="OAC21" s="46"/>
      <c r="OAD21" s="46"/>
      <c r="OAE21" s="46"/>
      <c r="OAF21" s="46"/>
      <c r="OAG21" s="46"/>
      <c r="OAH21" s="46"/>
      <c r="OAI21" s="46"/>
      <c r="OAJ21" s="46"/>
      <c r="OAK21" s="46"/>
      <c r="OAL21" s="46"/>
      <c r="OAM21" s="46"/>
      <c r="OAN21" s="46"/>
      <c r="OAO21" s="46"/>
      <c r="OAP21" s="46"/>
      <c r="OAQ21" s="46"/>
      <c r="OAR21" s="46"/>
      <c r="OAS21" s="46"/>
      <c r="OAT21" s="46"/>
      <c r="OAU21" s="46"/>
      <c r="OAV21" s="46"/>
      <c r="OAW21" s="46"/>
      <c r="OAX21" s="46"/>
      <c r="OAY21" s="46"/>
      <c r="OAZ21" s="46"/>
      <c r="OBA21" s="46"/>
      <c r="OBB21" s="46"/>
      <c r="OBC21" s="46"/>
      <c r="OBD21" s="46"/>
      <c r="OBE21" s="46"/>
      <c r="OBF21" s="46"/>
      <c r="OBG21" s="46"/>
      <c r="OBH21" s="46"/>
      <c r="OBI21" s="46"/>
      <c r="OBJ21" s="46"/>
      <c r="OBK21" s="46"/>
      <c r="OBL21" s="46"/>
      <c r="OBM21" s="46"/>
      <c r="OBN21" s="46"/>
      <c r="OBO21" s="46"/>
      <c r="OBP21" s="46"/>
      <c r="OBQ21" s="46"/>
      <c r="OBR21" s="46"/>
      <c r="OBS21" s="46"/>
      <c r="OBT21" s="46"/>
      <c r="OBU21" s="46"/>
      <c r="OBV21" s="46"/>
      <c r="OBW21" s="46"/>
      <c r="OBX21" s="46"/>
      <c r="OBY21" s="46"/>
      <c r="OBZ21" s="46"/>
      <c r="OCA21" s="46"/>
      <c r="OCB21" s="46"/>
      <c r="OCC21" s="46"/>
      <c r="OCD21" s="46"/>
      <c r="OCE21" s="46"/>
      <c r="OCF21" s="46"/>
      <c r="OCG21" s="46"/>
      <c r="OCH21" s="46"/>
      <c r="OCI21" s="46"/>
      <c r="OCJ21" s="46"/>
      <c r="OCK21" s="46"/>
      <c r="OCL21" s="46"/>
      <c r="OCM21" s="46"/>
      <c r="OCN21" s="46"/>
      <c r="OCO21" s="46"/>
      <c r="OCP21" s="46"/>
      <c r="OCQ21" s="46"/>
      <c r="OCR21" s="46"/>
      <c r="OCS21" s="46"/>
      <c r="OCT21" s="46"/>
      <c r="OCU21" s="46"/>
      <c r="OCV21" s="46"/>
      <c r="OCW21" s="46"/>
      <c r="OCX21" s="46"/>
      <c r="OCY21" s="46"/>
      <c r="OCZ21" s="46"/>
      <c r="ODA21" s="46"/>
      <c r="ODB21" s="46"/>
      <c r="ODC21" s="46"/>
      <c r="ODD21" s="46"/>
      <c r="ODE21" s="46"/>
      <c r="ODF21" s="46"/>
      <c r="ODG21" s="46"/>
      <c r="ODH21" s="46"/>
      <c r="ODI21" s="46"/>
      <c r="ODJ21" s="46"/>
      <c r="ODK21" s="46"/>
      <c r="ODL21" s="46"/>
      <c r="ODM21" s="46"/>
      <c r="ODN21" s="46"/>
      <c r="ODO21" s="46"/>
      <c r="ODP21" s="46"/>
      <c r="ODQ21" s="46"/>
      <c r="ODR21" s="46"/>
      <c r="ODS21" s="46"/>
      <c r="ODT21" s="46"/>
      <c r="ODU21" s="46"/>
      <c r="ODV21" s="46"/>
      <c r="ODW21" s="46"/>
      <c r="ODX21" s="46"/>
      <c r="ODY21" s="46"/>
      <c r="ODZ21" s="46"/>
      <c r="OEA21" s="46"/>
      <c r="OEB21" s="46"/>
      <c r="OEC21" s="46"/>
      <c r="OED21" s="46"/>
      <c r="OEE21" s="46"/>
      <c r="OEF21" s="46"/>
      <c r="OEG21" s="46"/>
      <c r="OEH21" s="46"/>
      <c r="OEI21" s="46"/>
      <c r="OEJ21" s="46"/>
      <c r="OEK21" s="46"/>
      <c r="OEL21" s="46"/>
      <c r="OEM21" s="46"/>
      <c r="OEN21" s="46"/>
      <c r="OEO21" s="46"/>
      <c r="OEP21" s="46"/>
      <c r="OEQ21" s="46"/>
      <c r="OER21" s="46"/>
      <c r="OES21" s="46"/>
      <c r="OET21" s="46"/>
      <c r="OEU21" s="46"/>
      <c r="OEV21" s="46"/>
      <c r="OEW21" s="46"/>
      <c r="OEX21" s="46"/>
      <c r="OEY21" s="46"/>
      <c r="OEZ21" s="46"/>
      <c r="OFA21" s="46"/>
      <c r="OFB21" s="46"/>
      <c r="OFC21" s="46"/>
      <c r="OFD21" s="46"/>
      <c r="OFE21" s="46"/>
      <c r="OFF21" s="46"/>
      <c r="OFG21" s="46"/>
      <c r="OFH21" s="46"/>
      <c r="OFI21" s="46"/>
      <c r="OFJ21" s="46"/>
      <c r="OFK21" s="46"/>
      <c r="OFL21" s="46"/>
      <c r="OFM21" s="46"/>
      <c r="OFN21" s="46"/>
      <c r="OFO21" s="46"/>
      <c r="OFP21" s="46"/>
      <c r="OFQ21" s="46"/>
      <c r="OFR21" s="46"/>
      <c r="OFS21" s="46"/>
      <c r="OFT21" s="46"/>
      <c r="OFU21" s="46"/>
      <c r="OFV21" s="46"/>
      <c r="OFW21" s="46"/>
      <c r="OFX21" s="46"/>
      <c r="OFY21" s="46"/>
      <c r="OFZ21" s="46"/>
      <c r="OGA21" s="46"/>
      <c r="OGB21" s="46"/>
      <c r="OGC21" s="46"/>
      <c r="OGD21" s="46"/>
      <c r="OGE21" s="46"/>
      <c r="OGF21" s="46"/>
      <c r="OGG21" s="46"/>
      <c r="OGH21" s="46"/>
      <c r="OGI21" s="46"/>
      <c r="OGJ21" s="46"/>
      <c r="OGK21" s="46"/>
      <c r="OGL21" s="46"/>
      <c r="OGM21" s="46"/>
      <c r="OGN21" s="46"/>
      <c r="OGO21" s="46"/>
      <c r="OGP21" s="46"/>
      <c r="OGQ21" s="46"/>
      <c r="OGR21" s="46"/>
      <c r="OGS21" s="46"/>
      <c r="OGT21" s="46"/>
      <c r="OGU21" s="46"/>
      <c r="OGV21" s="46"/>
      <c r="OGW21" s="46"/>
      <c r="OGX21" s="46"/>
      <c r="OGY21" s="46"/>
      <c r="OGZ21" s="46"/>
      <c r="OHA21" s="46"/>
      <c r="OHB21" s="46"/>
      <c r="OHC21" s="46"/>
      <c r="OHD21" s="46"/>
      <c r="OHE21" s="46"/>
      <c r="OHF21" s="46"/>
      <c r="OHG21" s="46"/>
      <c r="OHH21" s="46"/>
      <c r="OHI21" s="46"/>
      <c r="OHJ21" s="46"/>
      <c r="OHK21" s="46"/>
      <c r="OHL21" s="46"/>
      <c r="OHM21" s="46"/>
      <c r="OHN21" s="46"/>
      <c r="OHO21" s="46"/>
      <c r="OHP21" s="46"/>
      <c r="OHQ21" s="46"/>
      <c r="OHR21" s="46"/>
      <c r="OHS21" s="46"/>
      <c r="OHT21" s="46"/>
      <c r="OHU21" s="46"/>
      <c r="OHV21" s="46"/>
      <c r="OHW21" s="46"/>
      <c r="OHX21" s="46"/>
      <c r="OHY21" s="46"/>
      <c r="OHZ21" s="46"/>
      <c r="OIA21" s="46"/>
      <c r="OIB21" s="46"/>
      <c r="OIC21" s="46"/>
      <c r="OID21" s="46"/>
      <c r="OIE21" s="46"/>
      <c r="OIF21" s="46"/>
      <c r="OIG21" s="46"/>
      <c r="OIH21" s="46"/>
      <c r="OII21" s="46"/>
      <c r="OIJ21" s="46"/>
      <c r="OIK21" s="46"/>
      <c r="OIL21" s="46"/>
      <c r="OIM21" s="46"/>
      <c r="OIN21" s="46"/>
      <c r="OIO21" s="46"/>
      <c r="OIP21" s="46"/>
      <c r="OIQ21" s="46"/>
      <c r="OIR21" s="46"/>
      <c r="OIS21" s="46"/>
      <c r="OIT21" s="46"/>
      <c r="OIU21" s="46"/>
      <c r="OIV21" s="46"/>
      <c r="OIW21" s="46"/>
      <c r="OIX21" s="46"/>
      <c r="OIY21" s="46"/>
      <c r="OIZ21" s="46"/>
      <c r="OJA21" s="46"/>
      <c r="OJB21" s="46"/>
      <c r="OJC21" s="46"/>
      <c r="OJD21" s="46"/>
      <c r="OJE21" s="46"/>
      <c r="OJF21" s="46"/>
      <c r="OJG21" s="46"/>
      <c r="OJH21" s="46"/>
      <c r="OJI21" s="46"/>
      <c r="OJJ21" s="46"/>
      <c r="OJK21" s="46"/>
      <c r="OJL21" s="46"/>
      <c r="OJM21" s="46"/>
      <c r="OJN21" s="46"/>
      <c r="OJO21" s="46"/>
      <c r="OJP21" s="46"/>
      <c r="OJQ21" s="46"/>
      <c r="OJR21" s="46"/>
      <c r="OJS21" s="46"/>
      <c r="OJT21" s="46"/>
      <c r="OJU21" s="46"/>
      <c r="OJV21" s="46"/>
      <c r="OJW21" s="46"/>
      <c r="OJX21" s="46"/>
      <c r="OJY21" s="46"/>
      <c r="OJZ21" s="46"/>
      <c r="OKA21" s="46"/>
      <c r="OKB21" s="46"/>
      <c r="OKC21" s="46"/>
      <c r="OKD21" s="46"/>
      <c r="OKE21" s="46"/>
      <c r="OKF21" s="46"/>
      <c r="OKG21" s="46"/>
      <c r="OKH21" s="46"/>
      <c r="OKI21" s="46"/>
      <c r="OKJ21" s="46"/>
      <c r="OKK21" s="46"/>
      <c r="OKL21" s="46"/>
      <c r="OKM21" s="46"/>
      <c r="OKN21" s="46"/>
      <c r="OKO21" s="46"/>
      <c r="OKP21" s="46"/>
      <c r="OKQ21" s="46"/>
      <c r="OKR21" s="46"/>
      <c r="OKS21" s="46"/>
      <c r="OKT21" s="46"/>
      <c r="OKU21" s="46"/>
      <c r="OKV21" s="46"/>
      <c r="OKW21" s="46"/>
      <c r="OKX21" s="46"/>
      <c r="OKY21" s="46"/>
      <c r="OKZ21" s="46"/>
      <c r="OLA21" s="46"/>
      <c r="OLB21" s="46"/>
      <c r="OLC21" s="46"/>
      <c r="OLD21" s="46"/>
      <c r="OLE21" s="46"/>
      <c r="OLF21" s="46"/>
      <c r="OLG21" s="46"/>
      <c r="OLH21" s="46"/>
      <c r="OLI21" s="46"/>
      <c r="OLJ21" s="46"/>
      <c r="OLK21" s="46"/>
      <c r="OLL21" s="46"/>
      <c r="OLM21" s="46"/>
      <c r="OLN21" s="46"/>
      <c r="OLO21" s="46"/>
      <c r="OLP21" s="46"/>
      <c r="OLQ21" s="46"/>
      <c r="OLR21" s="46"/>
      <c r="OLS21" s="46"/>
      <c r="OLT21" s="46"/>
      <c r="OLU21" s="46"/>
      <c r="OLV21" s="46"/>
      <c r="OLW21" s="46"/>
      <c r="OLX21" s="46"/>
      <c r="OLY21" s="46"/>
      <c r="OLZ21" s="46"/>
      <c r="OMA21" s="46"/>
      <c r="OMB21" s="46"/>
      <c r="OMC21" s="46"/>
      <c r="OMD21" s="46"/>
      <c r="OME21" s="46"/>
      <c r="OMF21" s="46"/>
      <c r="OMG21" s="46"/>
      <c r="OMH21" s="46"/>
      <c r="OMI21" s="46"/>
      <c r="OMJ21" s="46"/>
      <c r="OMK21" s="46"/>
      <c r="OML21" s="46"/>
      <c r="OMM21" s="46"/>
      <c r="OMN21" s="46"/>
      <c r="OMO21" s="46"/>
      <c r="OMP21" s="46"/>
      <c r="OMQ21" s="46"/>
      <c r="OMR21" s="46"/>
      <c r="OMS21" s="46"/>
      <c r="OMT21" s="46"/>
      <c r="OMU21" s="46"/>
      <c r="OMV21" s="46"/>
      <c r="OMW21" s="46"/>
      <c r="OMX21" s="46"/>
      <c r="OMY21" s="46"/>
      <c r="OMZ21" s="46"/>
      <c r="ONA21" s="46"/>
      <c r="ONB21" s="46"/>
      <c r="ONC21" s="46"/>
      <c r="OND21" s="46"/>
      <c r="ONE21" s="46"/>
      <c r="ONF21" s="46"/>
      <c r="ONG21" s="46"/>
      <c r="ONH21" s="46"/>
      <c r="ONI21" s="46"/>
      <c r="ONJ21" s="46"/>
      <c r="ONK21" s="46"/>
      <c r="ONL21" s="46"/>
      <c r="ONM21" s="46"/>
      <c r="ONN21" s="46"/>
      <c r="ONO21" s="46"/>
      <c r="ONP21" s="46"/>
      <c r="ONQ21" s="46"/>
      <c r="ONR21" s="46"/>
      <c r="ONS21" s="46"/>
      <c r="ONT21" s="46"/>
      <c r="ONU21" s="46"/>
      <c r="ONV21" s="46"/>
      <c r="ONW21" s="46"/>
      <c r="ONX21" s="46"/>
      <c r="ONY21" s="46"/>
      <c r="ONZ21" s="46"/>
      <c r="OOA21" s="46"/>
      <c r="OOB21" s="46"/>
      <c r="OOC21" s="46"/>
      <c r="OOD21" s="46"/>
      <c r="OOE21" s="46"/>
      <c r="OOF21" s="46"/>
      <c r="OOG21" s="46"/>
      <c r="OOH21" s="46"/>
      <c r="OOI21" s="46"/>
      <c r="OOJ21" s="46"/>
      <c r="OOK21" s="46"/>
      <c r="OOL21" s="46"/>
      <c r="OOM21" s="46"/>
      <c r="OON21" s="46"/>
      <c r="OOO21" s="46"/>
      <c r="OOP21" s="46"/>
      <c r="OOQ21" s="46"/>
      <c r="OOR21" s="46"/>
      <c r="OOS21" s="46"/>
      <c r="OOT21" s="46"/>
      <c r="OOU21" s="46"/>
      <c r="OOV21" s="46"/>
      <c r="OOW21" s="46"/>
      <c r="OOX21" s="46"/>
      <c r="OOY21" s="46"/>
      <c r="OOZ21" s="46"/>
      <c r="OPA21" s="46"/>
      <c r="OPB21" s="46"/>
      <c r="OPC21" s="46"/>
      <c r="OPD21" s="46"/>
      <c r="OPE21" s="46"/>
      <c r="OPF21" s="46"/>
      <c r="OPG21" s="46"/>
      <c r="OPH21" s="46"/>
      <c r="OPI21" s="46"/>
      <c r="OPJ21" s="46"/>
      <c r="OPK21" s="46"/>
      <c r="OPL21" s="46"/>
      <c r="OPM21" s="46"/>
      <c r="OPN21" s="46"/>
      <c r="OPO21" s="46"/>
      <c r="OPP21" s="46"/>
      <c r="OPQ21" s="46"/>
      <c r="OPR21" s="46"/>
      <c r="OPS21" s="46"/>
      <c r="OPT21" s="46"/>
      <c r="OPU21" s="46"/>
      <c r="OPV21" s="46"/>
      <c r="OPW21" s="46"/>
      <c r="OPX21" s="46"/>
      <c r="OPY21" s="46"/>
      <c r="OPZ21" s="46"/>
      <c r="OQA21" s="46"/>
      <c r="OQB21" s="46"/>
      <c r="OQC21" s="46"/>
      <c r="OQD21" s="46"/>
      <c r="OQE21" s="46"/>
      <c r="OQF21" s="46"/>
      <c r="OQG21" s="46"/>
      <c r="OQH21" s="46"/>
      <c r="OQI21" s="46"/>
      <c r="OQJ21" s="46"/>
      <c r="OQK21" s="46"/>
      <c r="OQL21" s="46"/>
      <c r="OQM21" s="46"/>
      <c r="OQN21" s="46"/>
      <c r="OQO21" s="46"/>
      <c r="OQP21" s="46"/>
      <c r="OQQ21" s="46"/>
      <c r="OQR21" s="46"/>
      <c r="OQS21" s="46"/>
      <c r="OQT21" s="46"/>
      <c r="OQU21" s="46"/>
      <c r="OQV21" s="46"/>
      <c r="OQW21" s="46"/>
      <c r="OQX21" s="46"/>
      <c r="OQY21" s="46"/>
      <c r="OQZ21" s="46"/>
      <c r="ORA21" s="46"/>
      <c r="ORB21" s="46"/>
      <c r="ORC21" s="46"/>
      <c r="ORD21" s="46"/>
      <c r="ORE21" s="46"/>
      <c r="ORF21" s="46"/>
      <c r="ORG21" s="46"/>
      <c r="ORH21" s="46"/>
      <c r="ORI21" s="46"/>
      <c r="ORJ21" s="46"/>
      <c r="ORK21" s="46"/>
      <c r="ORL21" s="46"/>
      <c r="ORM21" s="46"/>
      <c r="ORN21" s="46"/>
      <c r="ORO21" s="46"/>
      <c r="ORP21" s="46"/>
      <c r="ORQ21" s="46"/>
      <c r="ORR21" s="46"/>
      <c r="ORS21" s="46"/>
      <c r="ORT21" s="46"/>
      <c r="ORU21" s="46"/>
      <c r="ORV21" s="46"/>
      <c r="ORW21" s="46"/>
      <c r="ORX21" s="46"/>
      <c r="ORY21" s="46"/>
      <c r="ORZ21" s="46"/>
      <c r="OSA21" s="46"/>
      <c r="OSB21" s="46"/>
      <c r="OSC21" s="46"/>
      <c r="OSD21" s="46"/>
      <c r="OSE21" s="46"/>
      <c r="OSF21" s="46"/>
      <c r="OSG21" s="46"/>
      <c r="OSH21" s="46"/>
      <c r="OSI21" s="46"/>
      <c r="OSJ21" s="46"/>
      <c r="OSK21" s="46"/>
      <c r="OSL21" s="46"/>
      <c r="OSM21" s="46"/>
      <c r="OSN21" s="46"/>
      <c r="OSO21" s="46"/>
      <c r="OSP21" s="46"/>
      <c r="OSQ21" s="46"/>
      <c r="OSR21" s="46"/>
      <c r="OSS21" s="46"/>
      <c r="OST21" s="46"/>
      <c r="OSU21" s="46"/>
      <c r="OSV21" s="46"/>
      <c r="OSW21" s="46"/>
      <c r="OSX21" s="46"/>
      <c r="OSY21" s="46"/>
      <c r="OSZ21" s="46"/>
      <c r="OTA21" s="46"/>
      <c r="OTB21" s="46"/>
      <c r="OTC21" s="46"/>
      <c r="OTD21" s="46"/>
      <c r="OTE21" s="46"/>
      <c r="OTF21" s="46"/>
      <c r="OTG21" s="46"/>
      <c r="OTH21" s="46"/>
      <c r="OTI21" s="46"/>
      <c r="OTJ21" s="46"/>
      <c r="OTK21" s="46"/>
      <c r="OTL21" s="46"/>
      <c r="OTM21" s="46"/>
      <c r="OTN21" s="46"/>
      <c r="OTO21" s="46"/>
      <c r="OTP21" s="46"/>
      <c r="OTQ21" s="46"/>
      <c r="OTR21" s="46"/>
      <c r="OTS21" s="46"/>
      <c r="OTT21" s="46"/>
      <c r="OTU21" s="46"/>
      <c r="OTV21" s="46"/>
      <c r="OTW21" s="46"/>
      <c r="OTX21" s="46"/>
      <c r="OTY21" s="46"/>
      <c r="OTZ21" s="46"/>
      <c r="OUA21" s="46"/>
      <c r="OUB21" s="46"/>
      <c r="OUC21" s="46"/>
      <c r="OUD21" s="46"/>
      <c r="OUE21" s="46"/>
      <c r="OUF21" s="46"/>
      <c r="OUG21" s="46"/>
      <c r="OUH21" s="46"/>
      <c r="OUI21" s="46"/>
      <c r="OUJ21" s="46"/>
      <c r="OUK21" s="46"/>
      <c r="OUL21" s="46"/>
      <c r="OUM21" s="46"/>
      <c r="OUN21" s="46"/>
      <c r="OUO21" s="46"/>
      <c r="OUP21" s="46"/>
      <c r="OUQ21" s="46"/>
      <c r="OUR21" s="46"/>
      <c r="OUS21" s="46"/>
      <c r="OUT21" s="46"/>
      <c r="OUU21" s="46"/>
      <c r="OUV21" s="46"/>
      <c r="OUW21" s="46"/>
      <c r="OUX21" s="46"/>
      <c r="OUY21" s="46"/>
      <c r="OUZ21" s="46"/>
      <c r="OVA21" s="46"/>
      <c r="OVB21" s="46"/>
      <c r="OVC21" s="46"/>
      <c r="OVD21" s="46"/>
      <c r="OVE21" s="46"/>
      <c r="OVF21" s="46"/>
      <c r="OVG21" s="46"/>
      <c r="OVH21" s="46"/>
      <c r="OVI21" s="46"/>
      <c r="OVJ21" s="46"/>
      <c r="OVK21" s="46"/>
      <c r="OVL21" s="46"/>
      <c r="OVM21" s="46"/>
      <c r="OVN21" s="46"/>
      <c r="OVO21" s="46"/>
      <c r="OVP21" s="46"/>
      <c r="OVQ21" s="46"/>
      <c r="OVR21" s="46"/>
      <c r="OVS21" s="46"/>
      <c r="OVT21" s="46"/>
      <c r="OVU21" s="46"/>
      <c r="OVV21" s="46"/>
      <c r="OVW21" s="46"/>
      <c r="OVX21" s="46"/>
      <c r="OVY21" s="46"/>
      <c r="OVZ21" s="46"/>
      <c r="OWA21" s="46"/>
      <c r="OWB21" s="46"/>
      <c r="OWC21" s="46"/>
      <c r="OWD21" s="46"/>
      <c r="OWE21" s="46"/>
      <c r="OWF21" s="46"/>
      <c r="OWG21" s="46"/>
      <c r="OWH21" s="46"/>
      <c r="OWI21" s="46"/>
      <c r="OWJ21" s="46"/>
      <c r="OWK21" s="46"/>
      <c r="OWL21" s="46"/>
      <c r="OWM21" s="46"/>
      <c r="OWN21" s="46"/>
      <c r="OWO21" s="46"/>
      <c r="OWP21" s="46"/>
      <c r="OWQ21" s="46"/>
      <c r="OWR21" s="46"/>
      <c r="OWS21" s="46"/>
      <c r="OWT21" s="46"/>
      <c r="OWU21" s="46"/>
      <c r="OWV21" s="46"/>
      <c r="OWW21" s="46"/>
      <c r="OWX21" s="46"/>
      <c r="OWY21" s="46"/>
      <c r="OWZ21" s="46"/>
      <c r="OXA21" s="46"/>
      <c r="OXB21" s="46"/>
      <c r="OXC21" s="46"/>
      <c r="OXD21" s="46"/>
      <c r="OXE21" s="46"/>
      <c r="OXF21" s="46"/>
      <c r="OXG21" s="46"/>
      <c r="OXH21" s="46"/>
      <c r="OXI21" s="46"/>
      <c r="OXJ21" s="46"/>
      <c r="OXK21" s="46"/>
      <c r="OXL21" s="46"/>
      <c r="OXM21" s="46"/>
      <c r="OXN21" s="46"/>
      <c r="OXO21" s="46"/>
      <c r="OXP21" s="46"/>
      <c r="OXQ21" s="46"/>
      <c r="OXR21" s="46"/>
      <c r="OXS21" s="46"/>
      <c r="OXT21" s="46"/>
      <c r="OXU21" s="46"/>
      <c r="OXV21" s="46"/>
      <c r="OXW21" s="46"/>
      <c r="OXX21" s="46"/>
      <c r="OXY21" s="46"/>
      <c r="OXZ21" s="46"/>
      <c r="OYA21" s="46"/>
      <c r="OYB21" s="46"/>
      <c r="OYC21" s="46"/>
      <c r="OYD21" s="46"/>
      <c r="OYE21" s="46"/>
      <c r="OYF21" s="46"/>
      <c r="OYG21" s="46"/>
      <c r="OYH21" s="46"/>
      <c r="OYI21" s="46"/>
      <c r="OYJ21" s="46"/>
      <c r="OYK21" s="46"/>
      <c r="OYL21" s="46"/>
      <c r="OYM21" s="46"/>
      <c r="OYN21" s="46"/>
      <c r="OYO21" s="46"/>
      <c r="OYP21" s="46"/>
      <c r="OYQ21" s="46"/>
      <c r="OYR21" s="46"/>
      <c r="OYS21" s="46"/>
      <c r="OYT21" s="46"/>
      <c r="OYU21" s="46"/>
      <c r="OYV21" s="46"/>
      <c r="OYW21" s="46"/>
      <c r="OYX21" s="46"/>
      <c r="OYY21" s="46"/>
      <c r="OYZ21" s="46"/>
      <c r="OZA21" s="46"/>
      <c r="OZB21" s="46"/>
      <c r="OZC21" s="46"/>
      <c r="OZD21" s="46"/>
      <c r="OZE21" s="46"/>
      <c r="OZF21" s="46"/>
      <c r="OZG21" s="46"/>
      <c r="OZH21" s="46"/>
      <c r="OZI21" s="46"/>
      <c r="OZJ21" s="46"/>
      <c r="OZK21" s="46"/>
      <c r="OZL21" s="46"/>
      <c r="OZM21" s="46"/>
      <c r="OZN21" s="46"/>
      <c r="OZO21" s="46"/>
      <c r="OZP21" s="46"/>
      <c r="OZQ21" s="46"/>
      <c r="OZR21" s="46"/>
      <c r="OZS21" s="46"/>
      <c r="OZT21" s="46"/>
      <c r="OZU21" s="46"/>
      <c r="OZV21" s="46"/>
      <c r="OZW21" s="46"/>
      <c r="OZX21" s="46"/>
      <c r="OZY21" s="46"/>
      <c r="OZZ21" s="46"/>
      <c r="PAA21" s="46"/>
      <c r="PAB21" s="46"/>
      <c r="PAC21" s="46"/>
      <c r="PAD21" s="46"/>
      <c r="PAE21" s="46"/>
      <c r="PAF21" s="46"/>
      <c r="PAG21" s="46"/>
      <c r="PAH21" s="46"/>
      <c r="PAI21" s="46"/>
      <c r="PAJ21" s="46"/>
      <c r="PAK21" s="46"/>
      <c r="PAL21" s="46"/>
      <c r="PAM21" s="46"/>
      <c r="PAN21" s="46"/>
      <c r="PAO21" s="46"/>
      <c r="PAP21" s="46"/>
      <c r="PAQ21" s="46"/>
      <c r="PAR21" s="46"/>
      <c r="PAS21" s="46"/>
      <c r="PAT21" s="46"/>
      <c r="PAU21" s="46"/>
      <c r="PAV21" s="46"/>
      <c r="PAW21" s="46"/>
      <c r="PAX21" s="46"/>
      <c r="PAY21" s="46"/>
      <c r="PAZ21" s="46"/>
      <c r="PBA21" s="46"/>
      <c r="PBB21" s="46"/>
      <c r="PBC21" s="46"/>
      <c r="PBD21" s="46"/>
      <c r="PBE21" s="46"/>
      <c r="PBF21" s="46"/>
      <c r="PBG21" s="46"/>
      <c r="PBH21" s="46"/>
      <c r="PBI21" s="46"/>
      <c r="PBJ21" s="46"/>
      <c r="PBK21" s="46"/>
      <c r="PBL21" s="46"/>
      <c r="PBM21" s="46"/>
      <c r="PBN21" s="46"/>
      <c r="PBO21" s="46"/>
      <c r="PBP21" s="46"/>
      <c r="PBQ21" s="46"/>
      <c r="PBR21" s="46"/>
      <c r="PBS21" s="46"/>
      <c r="PBT21" s="46"/>
      <c r="PBU21" s="46"/>
      <c r="PBV21" s="46"/>
      <c r="PBW21" s="46"/>
      <c r="PBX21" s="46"/>
      <c r="PBY21" s="46"/>
      <c r="PBZ21" s="46"/>
      <c r="PCA21" s="46"/>
      <c r="PCB21" s="46"/>
      <c r="PCC21" s="46"/>
      <c r="PCD21" s="46"/>
      <c r="PCE21" s="46"/>
      <c r="PCF21" s="46"/>
      <c r="PCG21" s="46"/>
      <c r="PCH21" s="46"/>
      <c r="PCI21" s="46"/>
      <c r="PCJ21" s="46"/>
      <c r="PCK21" s="46"/>
      <c r="PCL21" s="46"/>
      <c r="PCM21" s="46"/>
      <c r="PCN21" s="46"/>
      <c r="PCO21" s="46"/>
      <c r="PCP21" s="46"/>
      <c r="PCQ21" s="46"/>
      <c r="PCR21" s="46"/>
      <c r="PCS21" s="46"/>
      <c r="PCT21" s="46"/>
      <c r="PCU21" s="46"/>
      <c r="PCV21" s="46"/>
      <c r="PCW21" s="46"/>
      <c r="PCX21" s="46"/>
      <c r="PCY21" s="46"/>
      <c r="PCZ21" s="46"/>
      <c r="PDA21" s="46"/>
      <c r="PDB21" s="46"/>
      <c r="PDC21" s="46"/>
      <c r="PDD21" s="46"/>
      <c r="PDE21" s="46"/>
      <c r="PDF21" s="46"/>
      <c r="PDG21" s="46"/>
      <c r="PDH21" s="46"/>
      <c r="PDI21" s="46"/>
      <c r="PDJ21" s="46"/>
      <c r="PDK21" s="46"/>
      <c r="PDL21" s="46"/>
      <c r="PDM21" s="46"/>
      <c r="PDN21" s="46"/>
      <c r="PDO21" s="46"/>
      <c r="PDP21" s="46"/>
      <c r="PDQ21" s="46"/>
      <c r="PDR21" s="46"/>
      <c r="PDS21" s="46"/>
      <c r="PDT21" s="46"/>
      <c r="PDU21" s="46"/>
      <c r="PDV21" s="46"/>
      <c r="PDW21" s="46"/>
      <c r="PDX21" s="46"/>
      <c r="PDY21" s="46"/>
      <c r="PDZ21" s="46"/>
      <c r="PEA21" s="46"/>
      <c r="PEB21" s="46"/>
      <c r="PEC21" s="46"/>
      <c r="PED21" s="46"/>
      <c r="PEE21" s="46"/>
      <c r="PEF21" s="46"/>
      <c r="PEG21" s="46"/>
      <c r="PEH21" s="46"/>
      <c r="PEI21" s="46"/>
      <c r="PEJ21" s="46"/>
      <c r="PEK21" s="46"/>
      <c r="PEL21" s="46"/>
      <c r="PEM21" s="46"/>
      <c r="PEN21" s="46"/>
      <c r="PEO21" s="46"/>
      <c r="PEP21" s="46"/>
      <c r="PEQ21" s="46"/>
      <c r="PER21" s="46"/>
      <c r="PES21" s="46"/>
      <c r="PET21" s="46"/>
      <c r="PEU21" s="46"/>
      <c r="PEV21" s="46"/>
      <c r="PEW21" s="46"/>
      <c r="PEX21" s="46"/>
      <c r="PEY21" s="46"/>
      <c r="PEZ21" s="46"/>
      <c r="PFA21" s="46"/>
      <c r="PFB21" s="46"/>
      <c r="PFC21" s="46"/>
      <c r="PFD21" s="46"/>
      <c r="PFE21" s="46"/>
      <c r="PFF21" s="46"/>
      <c r="PFG21" s="46"/>
      <c r="PFH21" s="46"/>
      <c r="PFI21" s="46"/>
      <c r="PFJ21" s="46"/>
      <c r="PFK21" s="46"/>
      <c r="PFL21" s="46"/>
      <c r="PFM21" s="46"/>
      <c r="PFN21" s="46"/>
      <c r="PFO21" s="46"/>
      <c r="PFP21" s="46"/>
      <c r="PFQ21" s="46"/>
      <c r="PFR21" s="46"/>
      <c r="PFS21" s="46"/>
      <c r="PFT21" s="46"/>
      <c r="PFU21" s="46"/>
      <c r="PFV21" s="46"/>
      <c r="PFW21" s="46"/>
      <c r="PFX21" s="46"/>
      <c r="PFY21" s="46"/>
      <c r="PFZ21" s="46"/>
      <c r="PGA21" s="46"/>
      <c r="PGB21" s="46"/>
      <c r="PGC21" s="46"/>
      <c r="PGD21" s="46"/>
      <c r="PGE21" s="46"/>
      <c r="PGF21" s="46"/>
      <c r="PGG21" s="46"/>
      <c r="PGH21" s="46"/>
      <c r="PGI21" s="46"/>
      <c r="PGJ21" s="46"/>
      <c r="PGK21" s="46"/>
      <c r="PGL21" s="46"/>
      <c r="PGM21" s="46"/>
      <c r="PGN21" s="46"/>
      <c r="PGO21" s="46"/>
      <c r="PGP21" s="46"/>
      <c r="PGQ21" s="46"/>
      <c r="PGR21" s="46"/>
      <c r="PGS21" s="46"/>
      <c r="PGT21" s="46"/>
      <c r="PGU21" s="46"/>
      <c r="PGV21" s="46"/>
      <c r="PGW21" s="46"/>
      <c r="PGX21" s="46"/>
      <c r="PGY21" s="46"/>
      <c r="PGZ21" s="46"/>
      <c r="PHA21" s="46"/>
      <c r="PHB21" s="46"/>
      <c r="PHC21" s="46"/>
      <c r="PHD21" s="46"/>
      <c r="PHE21" s="46"/>
      <c r="PHF21" s="46"/>
      <c r="PHG21" s="46"/>
      <c r="PHH21" s="46"/>
      <c r="PHI21" s="46"/>
      <c r="PHJ21" s="46"/>
      <c r="PHK21" s="46"/>
      <c r="PHL21" s="46"/>
      <c r="PHM21" s="46"/>
      <c r="PHN21" s="46"/>
      <c r="PHO21" s="46"/>
      <c r="PHP21" s="46"/>
      <c r="PHQ21" s="46"/>
      <c r="PHR21" s="46"/>
      <c r="PHS21" s="46"/>
      <c r="PHT21" s="46"/>
      <c r="PHU21" s="46"/>
      <c r="PHV21" s="46"/>
      <c r="PHW21" s="46"/>
      <c r="PHX21" s="46"/>
      <c r="PHY21" s="46"/>
      <c r="PHZ21" s="46"/>
      <c r="PIA21" s="46"/>
      <c r="PIB21" s="46"/>
      <c r="PIC21" s="46"/>
      <c r="PID21" s="46"/>
      <c r="PIE21" s="46"/>
      <c r="PIF21" s="46"/>
      <c r="PIG21" s="46"/>
      <c r="PIH21" s="46"/>
      <c r="PII21" s="46"/>
      <c r="PIJ21" s="46"/>
      <c r="PIK21" s="46"/>
      <c r="PIL21" s="46"/>
      <c r="PIM21" s="46"/>
      <c r="PIN21" s="46"/>
      <c r="PIO21" s="46"/>
      <c r="PIP21" s="46"/>
      <c r="PIQ21" s="46"/>
      <c r="PIR21" s="46"/>
      <c r="PIS21" s="46"/>
      <c r="PIT21" s="46"/>
      <c r="PIU21" s="46"/>
      <c r="PIV21" s="46"/>
      <c r="PIW21" s="46"/>
      <c r="PIX21" s="46"/>
      <c r="PIY21" s="46"/>
      <c r="PIZ21" s="46"/>
      <c r="PJA21" s="46"/>
      <c r="PJB21" s="46"/>
      <c r="PJC21" s="46"/>
      <c r="PJD21" s="46"/>
      <c r="PJE21" s="46"/>
      <c r="PJF21" s="46"/>
      <c r="PJG21" s="46"/>
      <c r="PJH21" s="46"/>
      <c r="PJI21" s="46"/>
      <c r="PJJ21" s="46"/>
      <c r="PJK21" s="46"/>
      <c r="PJL21" s="46"/>
      <c r="PJM21" s="46"/>
      <c r="PJN21" s="46"/>
      <c r="PJO21" s="46"/>
      <c r="PJP21" s="46"/>
      <c r="PJQ21" s="46"/>
      <c r="PJR21" s="46"/>
      <c r="PJS21" s="46"/>
      <c r="PJT21" s="46"/>
      <c r="PJU21" s="46"/>
      <c r="PJV21" s="46"/>
      <c r="PJW21" s="46"/>
      <c r="PJX21" s="46"/>
      <c r="PJY21" s="46"/>
      <c r="PJZ21" s="46"/>
      <c r="PKA21" s="46"/>
      <c r="PKB21" s="46"/>
      <c r="PKC21" s="46"/>
      <c r="PKD21" s="46"/>
      <c r="PKE21" s="46"/>
      <c r="PKF21" s="46"/>
      <c r="PKG21" s="46"/>
      <c r="PKH21" s="46"/>
      <c r="PKI21" s="46"/>
      <c r="PKJ21" s="46"/>
      <c r="PKK21" s="46"/>
      <c r="PKL21" s="46"/>
      <c r="PKM21" s="46"/>
      <c r="PKN21" s="46"/>
      <c r="PKO21" s="46"/>
      <c r="PKP21" s="46"/>
      <c r="PKQ21" s="46"/>
      <c r="PKR21" s="46"/>
      <c r="PKS21" s="46"/>
      <c r="PKT21" s="46"/>
      <c r="PKU21" s="46"/>
      <c r="PKV21" s="46"/>
      <c r="PKW21" s="46"/>
      <c r="PKX21" s="46"/>
      <c r="PKY21" s="46"/>
      <c r="PKZ21" s="46"/>
      <c r="PLA21" s="46"/>
      <c r="PLB21" s="46"/>
      <c r="PLC21" s="46"/>
      <c r="PLD21" s="46"/>
      <c r="PLE21" s="46"/>
      <c r="PLF21" s="46"/>
      <c r="PLG21" s="46"/>
      <c r="PLH21" s="46"/>
      <c r="PLI21" s="46"/>
      <c r="PLJ21" s="46"/>
      <c r="PLK21" s="46"/>
      <c r="PLL21" s="46"/>
      <c r="PLM21" s="46"/>
      <c r="PLN21" s="46"/>
      <c r="PLO21" s="46"/>
      <c r="PLP21" s="46"/>
      <c r="PLQ21" s="46"/>
      <c r="PLR21" s="46"/>
      <c r="PLS21" s="46"/>
      <c r="PLT21" s="46"/>
      <c r="PLU21" s="46"/>
      <c r="PLV21" s="46"/>
      <c r="PLW21" s="46"/>
      <c r="PLX21" s="46"/>
      <c r="PLY21" s="46"/>
      <c r="PLZ21" s="46"/>
      <c r="PMA21" s="46"/>
      <c r="PMB21" s="46"/>
      <c r="PMC21" s="46"/>
      <c r="PMD21" s="46"/>
      <c r="PME21" s="46"/>
      <c r="PMF21" s="46"/>
      <c r="PMG21" s="46"/>
      <c r="PMH21" s="46"/>
      <c r="PMI21" s="46"/>
      <c r="PMJ21" s="46"/>
      <c r="PMK21" s="46"/>
      <c r="PML21" s="46"/>
      <c r="PMM21" s="46"/>
      <c r="PMN21" s="46"/>
      <c r="PMO21" s="46"/>
      <c r="PMP21" s="46"/>
      <c r="PMQ21" s="46"/>
      <c r="PMR21" s="46"/>
      <c r="PMS21" s="46"/>
      <c r="PMT21" s="46"/>
      <c r="PMU21" s="46"/>
      <c r="PMV21" s="46"/>
      <c r="PMW21" s="46"/>
      <c r="PMX21" s="46"/>
      <c r="PMY21" s="46"/>
      <c r="PMZ21" s="46"/>
      <c r="PNA21" s="46"/>
      <c r="PNB21" s="46"/>
      <c r="PNC21" s="46"/>
      <c r="PND21" s="46"/>
      <c r="PNE21" s="46"/>
      <c r="PNF21" s="46"/>
      <c r="PNG21" s="46"/>
      <c r="PNH21" s="46"/>
      <c r="PNI21" s="46"/>
      <c r="PNJ21" s="46"/>
      <c r="PNK21" s="46"/>
      <c r="PNL21" s="46"/>
      <c r="PNM21" s="46"/>
      <c r="PNN21" s="46"/>
      <c r="PNO21" s="46"/>
      <c r="PNP21" s="46"/>
      <c r="PNQ21" s="46"/>
      <c r="PNR21" s="46"/>
      <c r="PNS21" s="46"/>
      <c r="PNT21" s="46"/>
      <c r="PNU21" s="46"/>
      <c r="PNV21" s="46"/>
      <c r="PNW21" s="46"/>
      <c r="PNX21" s="46"/>
      <c r="PNY21" s="46"/>
      <c r="PNZ21" s="46"/>
      <c r="POA21" s="46"/>
      <c r="POB21" s="46"/>
      <c r="POC21" s="46"/>
      <c r="POD21" s="46"/>
      <c r="POE21" s="46"/>
      <c r="POF21" s="46"/>
      <c r="POG21" s="46"/>
      <c r="POH21" s="46"/>
      <c r="POI21" s="46"/>
      <c r="POJ21" s="46"/>
      <c r="POK21" s="46"/>
      <c r="POL21" s="46"/>
      <c r="POM21" s="46"/>
      <c r="PON21" s="46"/>
      <c r="POO21" s="46"/>
      <c r="POP21" s="46"/>
      <c r="POQ21" s="46"/>
      <c r="POR21" s="46"/>
      <c r="POS21" s="46"/>
      <c r="POT21" s="46"/>
      <c r="POU21" s="46"/>
      <c r="POV21" s="46"/>
      <c r="POW21" s="46"/>
      <c r="POX21" s="46"/>
      <c r="POY21" s="46"/>
      <c r="POZ21" s="46"/>
      <c r="PPA21" s="46"/>
      <c r="PPB21" s="46"/>
      <c r="PPC21" s="46"/>
      <c r="PPD21" s="46"/>
      <c r="PPE21" s="46"/>
      <c r="PPF21" s="46"/>
      <c r="PPG21" s="46"/>
      <c r="PPH21" s="46"/>
      <c r="PPI21" s="46"/>
      <c r="PPJ21" s="46"/>
      <c r="PPK21" s="46"/>
      <c r="PPL21" s="46"/>
      <c r="PPM21" s="46"/>
      <c r="PPN21" s="46"/>
      <c r="PPO21" s="46"/>
      <c r="PPP21" s="46"/>
      <c r="PPQ21" s="46"/>
      <c r="PPR21" s="46"/>
      <c r="PPS21" s="46"/>
      <c r="PPT21" s="46"/>
      <c r="PPU21" s="46"/>
      <c r="PPV21" s="46"/>
      <c r="PPW21" s="46"/>
      <c r="PPX21" s="46"/>
      <c r="PPY21" s="46"/>
      <c r="PPZ21" s="46"/>
      <c r="PQA21" s="46"/>
      <c r="PQB21" s="46"/>
      <c r="PQC21" s="46"/>
      <c r="PQD21" s="46"/>
      <c r="PQE21" s="46"/>
      <c r="PQF21" s="46"/>
      <c r="PQG21" s="46"/>
      <c r="PQH21" s="46"/>
      <c r="PQI21" s="46"/>
      <c r="PQJ21" s="46"/>
      <c r="PQK21" s="46"/>
      <c r="PQL21" s="46"/>
      <c r="PQM21" s="46"/>
      <c r="PQN21" s="46"/>
      <c r="PQO21" s="46"/>
      <c r="PQP21" s="46"/>
      <c r="PQQ21" s="46"/>
      <c r="PQR21" s="46"/>
      <c r="PQS21" s="46"/>
      <c r="PQT21" s="46"/>
      <c r="PQU21" s="46"/>
      <c r="PQV21" s="46"/>
      <c r="PQW21" s="46"/>
      <c r="PQX21" s="46"/>
      <c r="PQY21" s="46"/>
      <c r="PQZ21" s="46"/>
      <c r="PRA21" s="46"/>
      <c r="PRB21" s="46"/>
      <c r="PRC21" s="46"/>
      <c r="PRD21" s="46"/>
      <c r="PRE21" s="46"/>
      <c r="PRF21" s="46"/>
      <c r="PRG21" s="46"/>
      <c r="PRH21" s="46"/>
      <c r="PRI21" s="46"/>
      <c r="PRJ21" s="46"/>
      <c r="PRK21" s="46"/>
      <c r="PRL21" s="46"/>
      <c r="PRM21" s="46"/>
      <c r="PRN21" s="46"/>
      <c r="PRO21" s="46"/>
      <c r="PRP21" s="46"/>
      <c r="PRQ21" s="46"/>
      <c r="PRR21" s="46"/>
      <c r="PRS21" s="46"/>
      <c r="PRT21" s="46"/>
      <c r="PRU21" s="46"/>
      <c r="PRV21" s="46"/>
      <c r="PRW21" s="46"/>
      <c r="PRX21" s="46"/>
      <c r="PRY21" s="46"/>
      <c r="PRZ21" s="46"/>
      <c r="PSA21" s="46"/>
      <c r="PSB21" s="46"/>
      <c r="PSC21" s="46"/>
      <c r="PSD21" s="46"/>
      <c r="PSE21" s="46"/>
      <c r="PSF21" s="46"/>
      <c r="PSG21" s="46"/>
      <c r="PSH21" s="46"/>
      <c r="PSI21" s="46"/>
      <c r="PSJ21" s="46"/>
      <c r="PSK21" s="46"/>
      <c r="PSL21" s="46"/>
      <c r="PSM21" s="46"/>
      <c r="PSN21" s="46"/>
      <c r="PSO21" s="46"/>
      <c r="PSP21" s="46"/>
      <c r="PSQ21" s="46"/>
      <c r="PSR21" s="46"/>
      <c r="PSS21" s="46"/>
      <c r="PST21" s="46"/>
      <c r="PSU21" s="46"/>
      <c r="PSV21" s="46"/>
      <c r="PSW21" s="46"/>
      <c r="PSX21" s="46"/>
      <c r="PSY21" s="46"/>
      <c r="PSZ21" s="46"/>
      <c r="PTA21" s="46"/>
      <c r="PTB21" s="46"/>
      <c r="PTC21" s="46"/>
      <c r="PTD21" s="46"/>
      <c r="PTE21" s="46"/>
      <c r="PTF21" s="46"/>
      <c r="PTG21" s="46"/>
      <c r="PTH21" s="46"/>
      <c r="PTI21" s="46"/>
      <c r="PTJ21" s="46"/>
      <c r="PTK21" s="46"/>
      <c r="PTL21" s="46"/>
      <c r="PTM21" s="46"/>
      <c r="PTN21" s="46"/>
      <c r="PTO21" s="46"/>
      <c r="PTP21" s="46"/>
      <c r="PTQ21" s="46"/>
      <c r="PTR21" s="46"/>
      <c r="PTS21" s="46"/>
      <c r="PTT21" s="46"/>
      <c r="PTU21" s="46"/>
      <c r="PTV21" s="46"/>
      <c r="PTW21" s="46"/>
      <c r="PTX21" s="46"/>
      <c r="PTY21" s="46"/>
      <c r="PTZ21" s="46"/>
      <c r="PUA21" s="46"/>
      <c r="PUB21" s="46"/>
      <c r="PUC21" s="46"/>
      <c r="PUD21" s="46"/>
      <c r="PUE21" s="46"/>
      <c r="PUF21" s="46"/>
      <c r="PUG21" s="46"/>
      <c r="PUH21" s="46"/>
      <c r="PUI21" s="46"/>
      <c r="PUJ21" s="46"/>
      <c r="PUK21" s="46"/>
      <c r="PUL21" s="46"/>
      <c r="PUM21" s="46"/>
      <c r="PUN21" s="46"/>
      <c r="PUO21" s="46"/>
      <c r="PUP21" s="46"/>
      <c r="PUQ21" s="46"/>
      <c r="PUR21" s="46"/>
      <c r="PUS21" s="46"/>
      <c r="PUT21" s="46"/>
      <c r="PUU21" s="46"/>
      <c r="PUV21" s="46"/>
      <c r="PUW21" s="46"/>
      <c r="PUX21" s="46"/>
      <c r="PUY21" s="46"/>
      <c r="PUZ21" s="46"/>
      <c r="PVA21" s="46"/>
      <c r="PVB21" s="46"/>
      <c r="PVC21" s="46"/>
      <c r="PVD21" s="46"/>
      <c r="PVE21" s="46"/>
      <c r="PVF21" s="46"/>
      <c r="PVG21" s="46"/>
      <c r="PVH21" s="46"/>
      <c r="PVI21" s="46"/>
      <c r="PVJ21" s="46"/>
      <c r="PVK21" s="46"/>
      <c r="PVL21" s="46"/>
      <c r="PVM21" s="46"/>
      <c r="PVN21" s="46"/>
      <c r="PVO21" s="46"/>
      <c r="PVP21" s="46"/>
      <c r="PVQ21" s="46"/>
      <c r="PVR21" s="46"/>
      <c r="PVS21" s="46"/>
      <c r="PVT21" s="46"/>
      <c r="PVU21" s="46"/>
      <c r="PVV21" s="46"/>
      <c r="PVW21" s="46"/>
      <c r="PVX21" s="46"/>
      <c r="PVY21" s="46"/>
      <c r="PVZ21" s="46"/>
      <c r="PWA21" s="46"/>
      <c r="PWB21" s="46"/>
      <c r="PWC21" s="46"/>
      <c r="PWD21" s="46"/>
      <c r="PWE21" s="46"/>
      <c r="PWF21" s="46"/>
      <c r="PWG21" s="46"/>
      <c r="PWH21" s="46"/>
      <c r="PWI21" s="46"/>
      <c r="PWJ21" s="46"/>
      <c r="PWK21" s="46"/>
      <c r="PWL21" s="46"/>
      <c r="PWM21" s="46"/>
      <c r="PWN21" s="46"/>
      <c r="PWO21" s="46"/>
      <c r="PWP21" s="46"/>
      <c r="PWQ21" s="46"/>
      <c r="PWR21" s="46"/>
      <c r="PWS21" s="46"/>
      <c r="PWT21" s="46"/>
      <c r="PWU21" s="46"/>
      <c r="PWV21" s="46"/>
      <c r="PWW21" s="46"/>
      <c r="PWX21" s="46"/>
      <c r="PWY21" s="46"/>
      <c r="PWZ21" s="46"/>
      <c r="PXA21" s="46"/>
      <c r="PXB21" s="46"/>
      <c r="PXC21" s="46"/>
      <c r="PXD21" s="46"/>
      <c r="PXE21" s="46"/>
      <c r="PXF21" s="46"/>
      <c r="PXG21" s="46"/>
      <c r="PXH21" s="46"/>
      <c r="PXI21" s="46"/>
      <c r="PXJ21" s="46"/>
      <c r="PXK21" s="46"/>
      <c r="PXL21" s="46"/>
      <c r="PXM21" s="46"/>
      <c r="PXN21" s="46"/>
      <c r="PXO21" s="46"/>
      <c r="PXP21" s="46"/>
      <c r="PXQ21" s="46"/>
      <c r="PXR21" s="46"/>
      <c r="PXS21" s="46"/>
      <c r="PXT21" s="46"/>
      <c r="PXU21" s="46"/>
      <c r="PXV21" s="46"/>
      <c r="PXW21" s="46"/>
      <c r="PXX21" s="46"/>
      <c r="PXY21" s="46"/>
      <c r="PXZ21" s="46"/>
      <c r="PYA21" s="46"/>
      <c r="PYB21" s="46"/>
      <c r="PYC21" s="46"/>
      <c r="PYD21" s="46"/>
      <c r="PYE21" s="46"/>
      <c r="PYF21" s="46"/>
      <c r="PYG21" s="46"/>
      <c r="PYH21" s="46"/>
      <c r="PYI21" s="46"/>
      <c r="PYJ21" s="46"/>
      <c r="PYK21" s="46"/>
      <c r="PYL21" s="46"/>
      <c r="PYM21" s="46"/>
      <c r="PYN21" s="46"/>
      <c r="PYO21" s="46"/>
      <c r="PYP21" s="46"/>
      <c r="PYQ21" s="46"/>
      <c r="PYR21" s="46"/>
      <c r="PYS21" s="46"/>
      <c r="PYT21" s="46"/>
      <c r="PYU21" s="46"/>
      <c r="PYV21" s="46"/>
      <c r="PYW21" s="46"/>
      <c r="PYX21" s="46"/>
      <c r="PYY21" s="46"/>
      <c r="PYZ21" s="46"/>
      <c r="PZA21" s="46"/>
      <c r="PZB21" s="46"/>
      <c r="PZC21" s="46"/>
      <c r="PZD21" s="46"/>
      <c r="PZE21" s="46"/>
      <c r="PZF21" s="46"/>
      <c r="PZG21" s="46"/>
      <c r="PZH21" s="46"/>
      <c r="PZI21" s="46"/>
      <c r="PZJ21" s="46"/>
      <c r="PZK21" s="46"/>
      <c r="PZL21" s="46"/>
      <c r="PZM21" s="46"/>
      <c r="PZN21" s="46"/>
      <c r="PZO21" s="46"/>
      <c r="PZP21" s="46"/>
      <c r="PZQ21" s="46"/>
      <c r="PZR21" s="46"/>
      <c r="PZS21" s="46"/>
      <c r="PZT21" s="46"/>
      <c r="PZU21" s="46"/>
      <c r="PZV21" s="46"/>
      <c r="PZW21" s="46"/>
      <c r="PZX21" s="46"/>
      <c r="PZY21" s="46"/>
      <c r="PZZ21" s="46"/>
      <c r="QAA21" s="46"/>
      <c r="QAB21" s="46"/>
      <c r="QAC21" s="46"/>
      <c r="QAD21" s="46"/>
      <c r="QAE21" s="46"/>
      <c r="QAF21" s="46"/>
      <c r="QAG21" s="46"/>
      <c r="QAH21" s="46"/>
      <c r="QAI21" s="46"/>
      <c r="QAJ21" s="46"/>
      <c r="QAK21" s="46"/>
      <c r="QAL21" s="46"/>
      <c r="QAM21" s="46"/>
      <c r="QAN21" s="46"/>
      <c r="QAO21" s="46"/>
      <c r="QAP21" s="46"/>
      <c r="QAQ21" s="46"/>
      <c r="QAR21" s="46"/>
      <c r="QAS21" s="46"/>
      <c r="QAT21" s="46"/>
      <c r="QAU21" s="46"/>
      <c r="QAV21" s="46"/>
      <c r="QAW21" s="46"/>
      <c r="QAX21" s="46"/>
      <c r="QAY21" s="46"/>
      <c r="QAZ21" s="46"/>
      <c r="QBA21" s="46"/>
      <c r="QBB21" s="46"/>
      <c r="QBC21" s="46"/>
      <c r="QBD21" s="46"/>
      <c r="QBE21" s="46"/>
      <c r="QBF21" s="46"/>
      <c r="QBG21" s="46"/>
      <c r="QBH21" s="46"/>
      <c r="QBI21" s="46"/>
      <c r="QBJ21" s="46"/>
      <c r="QBK21" s="46"/>
      <c r="QBL21" s="46"/>
      <c r="QBM21" s="46"/>
      <c r="QBN21" s="46"/>
      <c r="QBO21" s="46"/>
      <c r="QBP21" s="46"/>
      <c r="QBQ21" s="46"/>
      <c r="QBR21" s="46"/>
      <c r="QBS21" s="46"/>
      <c r="QBT21" s="46"/>
      <c r="QBU21" s="46"/>
      <c r="QBV21" s="46"/>
      <c r="QBW21" s="46"/>
      <c r="QBX21" s="46"/>
      <c r="QBY21" s="46"/>
      <c r="QBZ21" s="46"/>
      <c r="QCA21" s="46"/>
      <c r="QCB21" s="46"/>
      <c r="QCC21" s="46"/>
      <c r="QCD21" s="46"/>
      <c r="QCE21" s="46"/>
      <c r="QCF21" s="46"/>
      <c r="QCG21" s="46"/>
      <c r="QCH21" s="46"/>
      <c r="QCI21" s="46"/>
      <c r="QCJ21" s="46"/>
      <c r="QCK21" s="46"/>
      <c r="QCL21" s="46"/>
      <c r="QCM21" s="46"/>
      <c r="QCN21" s="46"/>
      <c r="QCO21" s="46"/>
      <c r="QCP21" s="46"/>
      <c r="QCQ21" s="46"/>
      <c r="QCR21" s="46"/>
      <c r="QCS21" s="46"/>
      <c r="QCT21" s="46"/>
      <c r="QCU21" s="46"/>
      <c r="QCV21" s="46"/>
      <c r="QCW21" s="46"/>
      <c r="QCX21" s="46"/>
      <c r="QCY21" s="46"/>
      <c r="QCZ21" s="46"/>
      <c r="QDA21" s="46"/>
      <c r="QDB21" s="46"/>
      <c r="QDC21" s="46"/>
      <c r="QDD21" s="46"/>
      <c r="QDE21" s="46"/>
      <c r="QDF21" s="46"/>
      <c r="QDG21" s="46"/>
      <c r="QDH21" s="46"/>
      <c r="QDI21" s="46"/>
      <c r="QDJ21" s="46"/>
      <c r="QDK21" s="46"/>
      <c r="QDL21" s="46"/>
      <c r="QDM21" s="46"/>
      <c r="QDN21" s="46"/>
      <c r="QDO21" s="46"/>
      <c r="QDP21" s="46"/>
      <c r="QDQ21" s="46"/>
      <c r="QDR21" s="46"/>
      <c r="QDS21" s="46"/>
      <c r="QDT21" s="46"/>
      <c r="QDU21" s="46"/>
      <c r="QDV21" s="46"/>
      <c r="QDW21" s="46"/>
      <c r="QDX21" s="46"/>
      <c r="QDY21" s="46"/>
      <c r="QDZ21" s="46"/>
      <c r="QEA21" s="46"/>
      <c r="QEB21" s="46"/>
      <c r="QEC21" s="46"/>
      <c r="QED21" s="46"/>
      <c r="QEE21" s="46"/>
      <c r="QEF21" s="46"/>
      <c r="QEG21" s="46"/>
      <c r="QEH21" s="46"/>
      <c r="QEI21" s="46"/>
      <c r="QEJ21" s="46"/>
      <c r="QEK21" s="46"/>
      <c r="QEL21" s="46"/>
      <c r="QEM21" s="46"/>
      <c r="QEN21" s="46"/>
      <c r="QEO21" s="46"/>
      <c r="QEP21" s="46"/>
      <c r="QEQ21" s="46"/>
      <c r="QER21" s="46"/>
      <c r="QES21" s="46"/>
      <c r="QET21" s="46"/>
      <c r="QEU21" s="46"/>
      <c r="QEV21" s="46"/>
      <c r="QEW21" s="46"/>
      <c r="QEX21" s="46"/>
      <c r="QEY21" s="46"/>
      <c r="QEZ21" s="46"/>
      <c r="QFA21" s="46"/>
      <c r="QFB21" s="46"/>
      <c r="QFC21" s="46"/>
      <c r="QFD21" s="46"/>
      <c r="QFE21" s="46"/>
      <c r="QFF21" s="46"/>
      <c r="QFG21" s="46"/>
      <c r="QFH21" s="46"/>
      <c r="QFI21" s="46"/>
      <c r="QFJ21" s="46"/>
      <c r="QFK21" s="46"/>
      <c r="QFL21" s="46"/>
      <c r="QFM21" s="46"/>
      <c r="QFN21" s="46"/>
      <c r="QFO21" s="46"/>
      <c r="QFP21" s="46"/>
      <c r="QFQ21" s="46"/>
      <c r="QFR21" s="46"/>
      <c r="QFS21" s="46"/>
      <c r="QFT21" s="46"/>
      <c r="QFU21" s="46"/>
      <c r="QFV21" s="46"/>
      <c r="QFW21" s="46"/>
      <c r="QFX21" s="46"/>
      <c r="QFY21" s="46"/>
      <c r="QFZ21" s="46"/>
      <c r="QGA21" s="46"/>
      <c r="QGB21" s="46"/>
      <c r="QGC21" s="46"/>
      <c r="QGD21" s="46"/>
      <c r="QGE21" s="46"/>
      <c r="QGF21" s="46"/>
      <c r="QGG21" s="46"/>
      <c r="QGH21" s="46"/>
      <c r="QGI21" s="46"/>
      <c r="QGJ21" s="46"/>
      <c r="QGK21" s="46"/>
      <c r="QGL21" s="46"/>
      <c r="QGM21" s="46"/>
      <c r="QGN21" s="46"/>
      <c r="QGO21" s="46"/>
      <c r="QGP21" s="46"/>
      <c r="QGQ21" s="46"/>
      <c r="QGR21" s="46"/>
      <c r="QGS21" s="46"/>
      <c r="QGT21" s="46"/>
      <c r="QGU21" s="46"/>
      <c r="QGV21" s="46"/>
      <c r="QGW21" s="46"/>
      <c r="QGX21" s="46"/>
      <c r="QGY21" s="46"/>
      <c r="QGZ21" s="46"/>
      <c r="QHA21" s="46"/>
      <c r="QHB21" s="46"/>
      <c r="QHC21" s="46"/>
      <c r="QHD21" s="46"/>
      <c r="QHE21" s="46"/>
      <c r="QHF21" s="46"/>
      <c r="QHG21" s="46"/>
      <c r="QHH21" s="46"/>
      <c r="QHI21" s="46"/>
      <c r="QHJ21" s="46"/>
      <c r="QHK21" s="46"/>
      <c r="QHL21" s="46"/>
      <c r="QHM21" s="46"/>
      <c r="QHN21" s="46"/>
      <c r="QHO21" s="46"/>
      <c r="QHP21" s="46"/>
      <c r="QHQ21" s="46"/>
      <c r="QHR21" s="46"/>
      <c r="QHS21" s="46"/>
      <c r="QHT21" s="46"/>
      <c r="QHU21" s="46"/>
      <c r="QHV21" s="46"/>
      <c r="QHW21" s="46"/>
      <c r="QHX21" s="46"/>
      <c r="QHY21" s="46"/>
      <c r="QHZ21" s="46"/>
      <c r="QIA21" s="46"/>
      <c r="QIB21" s="46"/>
      <c r="QIC21" s="46"/>
      <c r="QID21" s="46"/>
      <c r="QIE21" s="46"/>
      <c r="QIF21" s="46"/>
      <c r="QIG21" s="46"/>
      <c r="QIH21" s="46"/>
      <c r="QII21" s="46"/>
      <c r="QIJ21" s="46"/>
      <c r="QIK21" s="46"/>
      <c r="QIL21" s="46"/>
      <c r="QIM21" s="46"/>
      <c r="QIN21" s="46"/>
      <c r="QIO21" s="46"/>
      <c r="QIP21" s="46"/>
      <c r="QIQ21" s="46"/>
      <c r="QIR21" s="46"/>
      <c r="QIS21" s="46"/>
      <c r="QIT21" s="46"/>
      <c r="QIU21" s="46"/>
      <c r="QIV21" s="46"/>
      <c r="QIW21" s="46"/>
      <c r="QIX21" s="46"/>
      <c r="QIY21" s="46"/>
      <c r="QIZ21" s="46"/>
      <c r="QJA21" s="46"/>
      <c r="QJB21" s="46"/>
      <c r="QJC21" s="46"/>
      <c r="QJD21" s="46"/>
      <c r="QJE21" s="46"/>
      <c r="QJF21" s="46"/>
      <c r="QJG21" s="46"/>
      <c r="QJH21" s="46"/>
      <c r="QJI21" s="46"/>
      <c r="QJJ21" s="46"/>
      <c r="QJK21" s="46"/>
      <c r="QJL21" s="46"/>
      <c r="QJM21" s="46"/>
      <c r="QJN21" s="46"/>
      <c r="QJO21" s="46"/>
      <c r="QJP21" s="46"/>
      <c r="QJQ21" s="46"/>
      <c r="QJR21" s="46"/>
      <c r="QJS21" s="46"/>
      <c r="QJT21" s="46"/>
      <c r="QJU21" s="46"/>
      <c r="QJV21" s="46"/>
      <c r="QJW21" s="46"/>
      <c r="QJX21" s="46"/>
      <c r="QJY21" s="46"/>
      <c r="QJZ21" s="46"/>
      <c r="QKA21" s="46"/>
      <c r="QKB21" s="46"/>
      <c r="QKC21" s="46"/>
      <c r="QKD21" s="46"/>
      <c r="QKE21" s="46"/>
      <c r="QKF21" s="46"/>
      <c r="QKG21" s="46"/>
      <c r="QKH21" s="46"/>
      <c r="QKI21" s="46"/>
      <c r="QKJ21" s="46"/>
      <c r="QKK21" s="46"/>
      <c r="QKL21" s="46"/>
      <c r="QKM21" s="46"/>
      <c r="QKN21" s="46"/>
      <c r="QKO21" s="46"/>
      <c r="QKP21" s="46"/>
      <c r="QKQ21" s="46"/>
      <c r="QKR21" s="46"/>
      <c r="QKS21" s="46"/>
      <c r="QKT21" s="46"/>
      <c r="QKU21" s="46"/>
      <c r="QKV21" s="46"/>
      <c r="QKW21" s="46"/>
      <c r="QKX21" s="46"/>
      <c r="QKY21" s="46"/>
      <c r="QKZ21" s="46"/>
      <c r="QLA21" s="46"/>
      <c r="QLB21" s="46"/>
      <c r="QLC21" s="46"/>
      <c r="QLD21" s="46"/>
      <c r="QLE21" s="46"/>
      <c r="QLF21" s="46"/>
      <c r="QLG21" s="46"/>
      <c r="QLH21" s="46"/>
      <c r="QLI21" s="46"/>
      <c r="QLJ21" s="46"/>
      <c r="QLK21" s="46"/>
      <c r="QLL21" s="46"/>
      <c r="QLM21" s="46"/>
      <c r="QLN21" s="46"/>
      <c r="QLO21" s="46"/>
      <c r="QLP21" s="46"/>
      <c r="QLQ21" s="46"/>
      <c r="QLR21" s="46"/>
      <c r="QLS21" s="46"/>
      <c r="QLT21" s="46"/>
      <c r="QLU21" s="46"/>
      <c r="QLV21" s="46"/>
      <c r="QLW21" s="46"/>
      <c r="QLX21" s="46"/>
      <c r="QLY21" s="46"/>
      <c r="QLZ21" s="46"/>
      <c r="QMA21" s="46"/>
      <c r="QMB21" s="46"/>
      <c r="QMC21" s="46"/>
      <c r="QMD21" s="46"/>
      <c r="QME21" s="46"/>
      <c r="QMF21" s="46"/>
      <c r="QMG21" s="46"/>
      <c r="QMH21" s="46"/>
      <c r="QMI21" s="46"/>
      <c r="QMJ21" s="46"/>
      <c r="QMK21" s="46"/>
      <c r="QML21" s="46"/>
      <c r="QMM21" s="46"/>
      <c r="QMN21" s="46"/>
      <c r="QMO21" s="46"/>
      <c r="QMP21" s="46"/>
      <c r="QMQ21" s="46"/>
      <c r="QMR21" s="46"/>
      <c r="QMS21" s="46"/>
      <c r="QMT21" s="46"/>
      <c r="QMU21" s="46"/>
      <c r="QMV21" s="46"/>
      <c r="QMW21" s="46"/>
      <c r="QMX21" s="46"/>
      <c r="QMY21" s="46"/>
      <c r="QMZ21" s="46"/>
      <c r="QNA21" s="46"/>
      <c r="QNB21" s="46"/>
      <c r="QNC21" s="46"/>
      <c r="QND21" s="46"/>
      <c r="QNE21" s="46"/>
      <c r="QNF21" s="46"/>
      <c r="QNG21" s="46"/>
      <c r="QNH21" s="46"/>
      <c r="QNI21" s="46"/>
      <c r="QNJ21" s="46"/>
      <c r="QNK21" s="46"/>
      <c r="QNL21" s="46"/>
      <c r="QNM21" s="46"/>
      <c r="QNN21" s="46"/>
      <c r="QNO21" s="46"/>
      <c r="QNP21" s="46"/>
      <c r="QNQ21" s="46"/>
      <c r="QNR21" s="46"/>
      <c r="QNS21" s="46"/>
      <c r="QNT21" s="46"/>
      <c r="QNU21" s="46"/>
      <c r="QNV21" s="46"/>
      <c r="QNW21" s="46"/>
      <c r="QNX21" s="46"/>
      <c r="QNY21" s="46"/>
      <c r="QNZ21" s="46"/>
      <c r="QOA21" s="46"/>
      <c r="QOB21" s="46"/>
      <c r="QOC21" s="46"/>
      <c r="QOD21" s="46"/>
      <c r="QOE21" s="46"/>
      <c r="QOF21" s="46"/>
      <c r="QOG21" s="46"/>
      <c r="QOH21" s="46"/>
      <c r="QOI21" s="46"/>
      <c r="QOJ21" s="46"/>
      <c r="QOK21" s="46"/>
      <c r="QOL21" s="46"/>
      <c r="QOM21" s="46"/>
      <c r="QON21" s="46"/>
      <c r="QOO21" s="46"/>
      <c r="QOP21" s="46"/>
      <c r="QOQ21" s="46"/>
      <c r="QOR21" s="46"/>
      <c r="QOS21" s="46"/>
      <c r="QOT21" s="46"/>
      <c r="QOU21" s="46"/>
      <c r="QOV21" s="46"/>
      <c r="QOW21" s="46"/>
      <c r="QOX21" s="46"/>
      <c r="QOY21" s="46"/>
      <c r="QOZ21" s="46"/>
      <c r="QPA21" s="46"/>
      <c r="QPB21" s="46"/>
      <c r="QPC21" s="46"/>
      <c r="QPD21" s="46"/>
      <c r="QPE21" s="46"/>
      <c r="QPF21" s="46"/>
      <c r="QPG21" s="46"/>
      <c r="QPH21" s="46"/>
      <c r="QPI21" s="46"/>
      <c r="QPJ21" s="46"/>
      <c r="QPK21" s="46"/>
      <c r="QPL21" s="46"/>
      <c r="QPM21" s="46"/>
      <c r="QPN21" s="46"/>
      <c r="QPO21" s="46"/>
      <c r="QPP21" s="46"/>
      <c r="QPQ21" s="46"/>
      <c r="QPR21" s="46"/>
      <c r="QPS21" s="46"/>
      <c r="QPT21" s="46"/>
      <c r="QPU21" s="46"/>
      <c r="QPV21" s="46"/>
      <c r="QPW21" s="46"/>
      <c r="QPX21" s="46"/>
      <c r="QPY21" s="46"/>
      <c r="QPZ21" s="46"/>
      <c r="QQA21" s="46"/>
      <c r="QQB21" s="46"/>
      <c r="QQC21" s="46"/>
      <c r="QQD21" s="46"/>
      <c r="QQE21" s="46"/>
      <c r="QQF21" s="46"/>
      <c r="QQG21" s="46"/>
      <c r="QQH21" s="46"/>
      <c r="QQI21" s="46"/>
      <c r="QQJ21" s="46"/>
      <c r="QQK21" s="46"/>
      <c r="QQL21" s="46"/>
      <c r="QQM21" s="46"/>
      <c r="QQN21" s="46"/>
      <c r="QQO21" s="46"/>
      <c r="QQP21" s="46"/>
      <c r="QQQ21" s="46"/>
      <c r="QQR21" s="46"/>
      <c r="QQS21" s="46"/>
      <c r="QQT21" s="46"/>
      <c r="QQU21" s="46"/>
      <c r="QQV21" s="46"/>
      <c r="QQW21" s="46"/>
      <c r="QQX21" s="46"/>
      <c r="QQY21" s="46"/>
      <c r="QQZ21" s="46"/>
      <c r="QRA21" s="46"/>
      <c r="QRB21" s="46"/>
      <c r="QRC21" s="46"/>
      <c r="QRD21" s="46"/>
      <c r="QRE21" s="46"/>
      <c r="QRF21" s="46"/>
      <c r="QRG21" s="46"/>
      <c r="QRH21" s="46"/>
      <c r="QRI21" s="46"/>
      <c r="QRJ21" s="46"/>
      <c r="QRK21" s="46"/>
      <c r="QRL21" s="46"/>
      <c r="QRM21" s="46"/>
      <c r="QRN21" s="46"/>
      <c r="QRO21" s="46"/>
      <c r="QRP21" s="46"/>
      <c r="QRQ21" s="46"/>
      <c r="QRR21" s="46"/>
      <c r="QRS21" s="46"/>
      <c r="QRT21" s="46"/>
      <c r="QRU21" s="46"/>
      <c r="QRV21" s="46"/>
      <c r="QRW21" s="46"/>
      <c r="QRX21" s="46"/>
      <c r="QRY21" s="46"/>
      <c r="QRZ21" s="46"/>
      <c r="QSA21" s="46"/>
      <c r="QSB21" s="46"/>
      <c r="QSC21" s="46"/>
      <c r="QSD21" s="46"/>
      <c r="QSE21" s="46"/>
      <c r="QSF21" s="46"/>
      <c r="QSG21" s="46"/>
      <c r="QSH21" s="46"/>
      <c r="QSI21" s="46"/>
      <c r="QSJ21" s="46"/>
      <c r="QSK21" s="46"/>
      <c r="QSL21" s="46"/>
      <c r="QSM21" s="46"/>
      <c r="QSN21" s="46"/>
      <c r="QSO21" s="46"/>
      <c r="QSP21" s="46"/>
      <c r="QSQ21" s="46"/>
      <c r="QSR21" s="46"/>
      <c r="QSS21" s="46"/>
      <c r="QST21" s="46"/>
      <c r="QSU21" s="46"/>
      <c r="QSV21" s="46"/>
      <c r="QSW21" s="46"/>
      <c r="QSX21" s="46"/>
      <c r="QSY21" s="46"/>
      <c r="QSZ21" s="46"/>
      <c r="QTA21" s="46"/>
      <c r="QTB21" s="46"/>
      <c r="QTC21" s="46"/>
      <c r="QTD21" s="46"/>
      <c r="QTE21" s="46"/>
      <c r="QTF21" s="46"/>
      <c r="QTG21" s="46"/>
      <c r="QTH21" s="46"/>
      <c r="QTI21" s="46"/>
      <c r="QTJ21" s="46"/>
      <c r="QTK21" s="46"/>
      <c r="QTL21" s="46"/>
      <c r="QTM21" s="46"/>
      <c r="QTN21" s="46"/>
      <c r="QTO21" s="46"/>
      <c r="QTP21" s="46"/>
      <c r="QTQ21" s="46"/>
      <c r="QTR21" s="46"/>
      <c r="QTS21" s="46"/>
      <c r="QTT21" s="46"/>
      <c r="QTU21" s="46"/>
      <c r="QTV21" s="46"/>
      <c r="QTW21" s="46"/>
      <c r="QTX21" s="46"/>
      <c r="QTY21" s="46"/>
      <c r="QTZ21" s="46"/>
      <c r="QUA21" s="46"/>
      <c r="QUB21" s="46"/>
      <c r="QUC21" s="46"/>
      <c r="QUD21" s="46"/>
      <c r="QUE21" s="46"/>
      <c r="QUF21" s="46"/>
      <c r="QUG21" s="46"/>
      <c r="QUH21" s="46"/>
      <c r="QUI21" s="46"/>
      <c r="QUJ21" s="46"/>
      <c r="QUK21" s="46"/>
      <c r="QUL21" s="46"/>
      <c r="QUM21" s="46"/>
      <c r="QUN21" s="46"/>
      <c r="QUO21" s="46"/>
      <c r="QUP21" s="46"/>
      <c r="QUQ21" s="46"/>
      <c r="QUR21" s="46"/>
      <c r="QUS21" s="46"/>
      <c r="QUT21" s="46"/>
      <c r="QUU21" s="46"/>
      <c r="QUV21" s="46"/>
      <c r="QUW21" s="46"/>
      <c r="QUX21" s="46"/>
      <c r="QUY21" s="46"/>
      <c r="QUZ21" s="46"/>
      <c r="QVA21" s="46"/>
      <c r="QVB21" s="46"/>
      <c r="QVC21" s="46"/>
      <c r="QVD21" s="46"/>
      <c r="QVE21" s="46"/>
      <c r="QVF21" s="46"/>
      <c r="QVG21" s="46"/>
      <c r="QVH21" s="46"/>
      <c r="QVI21" s="46"/>
      <c r="QVJ21" s="46"/>
      <c r="QVK21" s="46"/>
      <c r="QVL21" s="46"/>
      <c r="QVM21" s="46"/>
      <c r="QVN21" s="46"/>
      <c r="QVO21" s="46"/>
      <c r="QVP21" s="46"/>
      <c r="QVQ21" s="46"/>
      <c r="QVR21" s="46"/>
      <c r="QVS21" s="46"/>
      <c r="QVT21" s="46"/>
      <c r="QVU21" s="46"/>
      <c r="QVV21" s="46"/>
      <c r="QVW21" s="46"/>
      <c r="QVX21" s="46"/>
      <c r="QVY21" s="46"/>
      <c r="QVZ21" s="46"/>
      <c r="QWA21" s="46"/>
      <c r="QWB21" s="46"/>
      <c r="QWC21" s="46"/>
      <c r="QWD21" s="46"/>
      <c r="QWE21" s="46"/>
      <c r="QWF21" s="46"/>
      <c r="QWG21" s="46"/>
      <c r="QWH21" s="46"/>
      <c r="QWI21" s="46"/>
      <c r="QWJ21" s="46"/>
      <c r="QWK21" s="46"/>
      <c r="QWL21" s="46"/>
      <c r="QWM21" s="46"/>
      <c r="QWN21" s="46"/>
      <c r="QWO21" s="46"/>
      <c r="QWP21" s="46"/>
      <c r="QWQ21" s="46"/>
      <c r="QWR21" s="46"/>
      <c r="QWS21" s="46"/>
      <c r="QWT21" s="46"/>
      <c r="QWU21" s="46"/>
      <c r="QWV21" s="46"/>
      <c r="QWW21" s="46"/>
      <c r="QWX21" s="46"/>
      <c r="QWY21" s="46"/>
      <c r="QWZ21" s="46"/>
      <c r="QXA21" s="46"/>
      <c r="QXB21" s="46"/>
      <c r="QXC21" s="46"/>
      <c r="QXD21" s="46"/>
      <c r="QXE21" s="46"/>
      <c r="QXF21" s="46"/>
      <c r="QXG21" s="46"/>
      <c r="QXH21" s="46"/>
      <c r="QXI21" s="46"/>
      <c r="QXJ21" s="46"/>
      <c r="QXK21" s="46"/>
      <c r="QXL21" s="46"/>
      <c r="QXM21" s="46"/>
      <c r="QXN21" s="46"/>
      <c r="QXO21" s="46"/>
      <c r="QXP21" s="46"/>
      <c r="QXQ21" s="46"/>
      <c r="QXR21" s="46"/>
      <c r="QXS21" s="46"/>
      <c r="QXT21" s="46"/>
      <c r="QXU21" s="46"/>
      <c r="QXV21" s="46"/>
      <c r="QXW21" s="46"/>
      <c r="QXX21" s="46"/>
      <c r="QXY21" s="46"/>
      <c r="QXZ21" s="46"/>
      <c r="QYA21" s="46"/>
      <c r="QYB21" s="46"/>
      <c r="QYC21" s="46"/>
      <c r="QYD21" s="46"/>
      <c r="QYE21" s="46"/>
      <c r="QYF21" s="46"/>
      <c r="QYG21" s="46"/>
      <c r="QYH21" s="46"/>
      <c r="QYI21" s="46"/>
      <c r="QYJ21" s="46"/>
      <c r="QYK21" s="46"/>
      <c r="QYL21" s="46"/>
      <c r="QYM21" s="46"/>
      <c r="QYN21" s="46"/>
      <c r="QYO21" s="46"/>
      <c r="QYP21" s="46"/>
      <c r="QYQ21" s="46"/>
      <c r="QYR21" s="46"/>
      <c r="QYS21" s="46"/>
      <c r="QYT21" s="46"/>
      <c r="QYU21" s="46"/>
      <c r="QYV21" s="46"/>
      <c r="QYW21" s="46"/>
      <c r="QYX21" s="46"/>
      <c r="QYY21" s="46"/>
      <c r="QYZ21" s="46"/>
      <c r="QZA21" s="46"/>
      <c r="QZB21" s="46"/>
      <c r="QZC21" s="46"/>
      <c r="QZD21" s="46"/>
      <c r="QZE21" s="46"/>
      <c r="QZF21" s="46"/>
      <c r="QZG21" s="46"/>
      <c r="QZH21" s="46"/>
      <c r="QZI21" s="46"/>
      <c r="QZJ21" s="46"/>
      <c r="QZK21" s="46"/>
      <c r="QZL21" s="46"/>
      <c r="QZM21" s="46"/>
      <c r="QZN21" s="46"/>
      <c r="QZO21" s="46"/>
      <c r="QZP21" s="46"/>
      <c r="QZQ21" s="46"/>
      <c r="QZR21" s="46"/>
      <c r="QZS21" s="46"/>
      <c r="QZT21" s="46"/>
      <c r="QZU21" s="46"/>
      <c r="QZV21" s="46"/>
      <c r="QZW21" s="46"/>
      <c r="QZX21" s="46"/>
      <c r="QZY21" s="46"/>
      <c r="QZZ21" s="46"/>
      <c r="RAA21" s="46"/>
      <c r="RAB21" s="46"/>
      <c r="RAC21" s="46"/>
      <c r="RAD21" s="46"/>
      <c r="RAE21" s="46"/>
      <c r="RAF21" s="46"/>
      <c r="RAG21" s="46"/>
      <c r="RAH21" s="46"/>
      <c r="RAI21" s="46"/>
      <c r="RAJ21" s="46"/>
      <c r="RAK21" s="46"/>
      <c r="RAL21" s="46"/>
      <c r="RAM21" s="46"/>
      <c r="RAN21" s="46"/>
      <c r="RAO21" s="46"/>
      <c r="RAP21" s="46"/>
      <c r="RAQ21" s="46"/>
      <c r="RAR21" s="46"/>
      <c r="RAS21" s="46"/>
      <c r="RAT21" s="46"/>
      <c r="RAU21" s="46"/>
      <c r="RAV21" s="46"/>
      <c r="RAW21" s="46"/>
      <c r="RAX21" s="46"/>
      <c r="RAY21" s="46"/>
      <c r="RAZ21" s="46"/>
      <c r="RBA21" s="46"/>
      <c r="RBB21" s="46"/>
      <c r="RBC21" s="46"/>
      <c r="RBD21" s="46"/>
      <c r="RBE21" s="46"/>
      <c r="RBF21" s="46"/>
      <c r="RBG21" s="46"/>
      <c r="RBH21" s="46"/>
      <c r="RBI21" s="46"/>
      <c r="RBJ21" s="46"/>
      <c r="RBK21" s="46"/>
      <c r="RBL21" s="46"/>
      <c r="RBM21" s="46"/>
      <c r="RBN21" s="46"/>
      <c r="RBO21" s="46"/>
      <c r="RBP21" s="46"/>
      <c r="RBQ21" s="46"/>
      <c r="RBR21" s="46"/>
      <c r="RBS21" s="46"/>
      <c r="RBT21" s="46"/>
      <c r="RBU21" s="46"/>
      <c r="RBV21" s="46"/>
      <c r="RBW21" s="46"/>
      <c r="RBX21" s="46"/>
      <c r="RBY21" s="46"/>
      <c r="RBZ21" s="46"/>
      <c r="RCA21" s="46"/>
      <c r="RCB21" s="46"/>
      <c r="RCC21" s="46"/>
      <c r="RCD21" s="46"/>
      <c r="RCE21" s="46"/>
      <c r="RCF21" s="46"/>
      <c r="RCG21" s="46"/>
      <c r="RCH21" s="46"/>
      <c r="RCI21" s="46"/>
      <c r="RCJ21" s="46"/>
      <c r="RCK21" s="46"/>
      <c r="RCL21" s="46"/>
      <c r="RCM21" s="46"/>
      <c r="RCN21" s="46"/>
      <c r="RCO21" s="46"/>
      <c r="RCP21" s="46"/>
      <c r="RCQ21" s="46"/>
      <c r="RCR21" s="46"/>
      <c r="RCS21" s="46"/>
      <c r="RCT21" s="46"/>
      <c r="RCU21" s="46"/>
      <c r="RCV21" s="46"/>
      <c r="RCW21" s="46"/>
      <c r="RCX21" s="46"/>
      <c r="RCY21" s="46"/>
      <c r="RCZ21" s="46"/>
      <c r="RDA21" s="46"/>
      <c r="RDB21" s="46"/>
      <c r="RDC21" s="46"/>
      <c r="RDD21" s="46"/>
      <c r="RDE21" s="46"/>
      <c r="RDF21" s="46"/>
      <c r="RDG21" s="46"/>
      <c r="RDH21" s="46"/>
      <c r="RDI21" s="46"/>
      <c r="RDJ21" s="46"/>
      <c r="RDK21" s="46"/>
      <c r="RDL21" s="46"/>
      <c r="RDM21" s="46"/>
      <c r="RDN21" s="46"/>
      <c r="RDO21" s="46"/>
      <c r="RDP21" s="46"/>
      <c r="RDQ21" s="46"/>
      <c r="RDR21" s="46"/>
      <c r="RDS21" s="46"/>
      <c r="RDT21" s="46"/>
      <c r="RDU21" s="46"/>
      <c r="RDV21" s="46"/>
      <c r="RDW21" s="46"/>
      <c r="RDX21" s="46"/>
      <c r="RDY21" s="46"/>
      <c r="RDZ21" s="46"/>
      <c r="REA21" s="46"/>
      <c r="REB21" s="46"/>
      <c r="REC21" s="46"/>
      <c r="RED21" s="46"/>
      <c r="REE21" s="46"/>
      <c r="REF21" s="46"/>
      <c r="REG21" s="46"/>
      <c r="REH21" s="46"/>
      <c r="REI21" s="46"/>
      <c r="REJ21" s="46"/>
      <c r="REK21" s="46"/>
      <c r="REL21" s="46"/>
      <c r="REM21" s="46"/>
      <c r="REN21" s="46"/>
      <c r="REO21" s="46"/>
      <c r="REP21" s="46"/>
      <c r="REQ21" s="46"/>
      <c r="RER21" s="46"/>
      <c r="RES21" s="46"/>
      <c r="RET21" s="46"/>
      <c r="REU21" s="46"/>
      <c r="REV21" s="46"/>
      <c r="REW21" s="46"/>
      <c r="REX21" s="46"/>
      <c r="REY21" s="46"/>
      <c r="REZ21" s="46"/>
      <c r="RFA21" s="46"/>
      <c r="RFB21" s="46"/>
      <c r="RFC21" s="46"/>
      <c r="RFD21" s="46"/>
      <c r="RFE21" s="46"/>
      <c r="RFF21" s="46"/>
      <c r="RFG21" s="46"/>
      <c r="RFH21" s="46"/>
      <c r="RFI21" s="46"/>
      <c r="RFJ21" s="46"/>
      <c r="RFK21" s="46"/>
      <c r="RFL21" s="46"/>
      <c r="RFM21" s="46"/>
      <c r="RFN21" s="46"/>
      <c r="RFO21" s="46"/>
      <c r="RFP21" s="46"/>
      <c r="RFQ21" s="46"/>
      <c r="RFR21" s="46"/>
      <c r="RFS21" s="46"/>
      <c r="RFT21" s="46"/>
      <c r="RFU21" s="46"/>
      <c r="RFV21" s="46"/>
      <c r="RFW21" s="46"/>
      <c r="RFX21" s="46"/>
      <c r="RFY21" s="46"/>
      <c r="RFZ21" s="46"/>
      <c r="RGA21" s="46"/>
      <c r="RGB21" s="46"/>
      <c r="RGC21" s="46"/>
      <c r="RGD21" s="46"/>
      <c r="RGE21" s="46"/>
      <c r="RGF21" s="46"/>
      <c r="RGG21" s="46"/>
      <c r="RGH21" s="46"/>
      <c r="RGI21" s="46"/>
      <c r="RGJ21" s="46"/>
      <c r="RGK21" s="46"/>
      <c r="RGL21" s="46"/>
      <c r="RGM21" s="46"/>
      <c r="RGN21" s="46"/>
      <c r="RGO21" s="46"/>
      <c r="RGP21" s="46"/>
      <c r="RGQ21" s="46"/>
      <c r="RGR21" s="46"/>
      <c r="RGS21" s="46"/>
      <c r="RGT21" s="46"/>
      <c r="RGU21" s="46"/>
      <c r="RGV21" s="46"/>
      <c r="RGW21" s="46"/>
      <c r="RGX21" s="46"/>
      <c r="RGY21" s="46"/>
      <c r="RGZ21" s="46"/>
      <c r="RHA21" s="46"/>
      <c r="RHB21" s="46"/>
      <c r="RHC21" s="46"/>
      <c r="RHD21" s="46"/>
      <c r="RHE21" s="46"/>
      <c r="RHF21" s="46"/>
      <c r="RHG21" s="46"/>
      <c r="RHH21" s="46"/>
      <c r="RHI21" s="46"/>
      <c r="RHJ21" s="46"/>
      <c r="RHK21" s="46"/>
      <c r="RHL21" s="46"/>
      <c r="RHM21" s="46"/>
      <c r="RHN21" s="46"/>
      <c r="RHO21" s="46"/>
      <c r="RHP21" s="46"/>
      <c r="RHQ21" s="46"/>
      <c r="RHR21" s="46"/>
      <c r="RHS21" s="46"/>
      <c r="RHT21" s="46"/>
      <c r="RHU21" s="46"/>
      <c r="RHV21" s="46"/>
      <c r="RHW21" s="46"/>
      <c r="RHX21" s="46"/>
      <c r="RHY21" s="46"/>
      <c r="RHZ21" s="46"/>
      <c r="RIA21" s="46"/>
      <c r="RIB21" s="46"/>
      <c r="RIC21" s="46"/>
      <c r="RID21" s="46"/>
      <c r="RIE21" s="46"/>
      <c r="RIF21" s="46"/>
      <c r="RIG21" s="46"/>
      <c r="RIH21" s="46"/>
      <c r="RII21" s="46"/>
      <c r="RIJ21" s="46"/>
      <c r="RIK21" s="46"/>
      <c r="RIL21" s="46"/>
      <c r="RIM21" s="46"/>
      <c r="RIN21" s="46"/>
      <c r="RIO21" s="46"/>
      <c r="RIP21" s="46"/>
      <c r="RIQ21" s="46"/>
      <c r="RIR21" s="46"/>
      <c r="RIS21" s="46"/>
      <c r="RIT21" s="46"/>
      <c r="RIU21" s="46"/>
      <c r="RIV21" s="46"/>
      <c r="RIW21" s="46"/>
      <c r="RIX21" s="46"/>
      <c r="RIY21" s="46"/>
      <c r="RIZ21" s="46"/>
      <c r="RJA21" s="46"/>
      <c r="RJB21" s="46"/>
      <c r="RJC21" s="46"/>
      <c r="RJD21" s="46"/>
      <c r="RJE21" s="46"/>
      <c r="RJF21" s="46"/>
      <c r="RJG21" s="46"/>
      <c r="RJH21" s="46"/>
      <c r="RJI21" s="46"/>
      <c r="RJJ21" s="46"/>
      <c r="RJK21" s="46"/>
      <c r="RJL21" s="46"/>
      <c r="RJM21" s="46"/>
      <c r="RJN21" s="46"/>
      <c r="RJO21" s="46"/>
      <c r="RJP21" s="46"/>
      <c r="RJQ21" s="46"/>
      <c r="RJR21" s="46"/>
      <c r="RJS21" s="46"/>
      <c r="RJT21" s="46"/>
      <c r="RJU21" s="46"/>
      <c r="RJV21" s="46"/>
      <c r="RJW21" s="46"/>
      <c r="RJX21" s="46"/>
      <c r="RJY21" s="46"/>
      <c r="RJZ21" s="46"/>
      <c r="RKA21" s="46"/>
      <c r="RKB21" s="46"/>
      <c r="RKC21" s="46"/>
      <c r="RKD21" s="46"/>
      <c r="RKE21" s="46"/>
      <c r="RKF21" s="46"/>
      <c r="RKG21" s="46"/>
      <c r="RKH21" s="46"/>
      <c r="RKI21" s="46"/>
      <c r="RKJ21" s="46"/>
      <c r="RKK21" s="46"/>
      <c r="RKL21" s="46"/>
      <c r="RKM21" s="46"/>
      <c r="RKN21" s="46"/>
      <c r="RKO21" s="46"/>
      <c r="RKP21" s="46"/>
      <c r="RKQ21" s="46"/>
      <c r="RKR21" s="46"/>
      <c r="RKS21" s="46"/>
      <c r="RKT21" s="46"/>
      <c r="RKU21" s="46"/>
      <c r="RKV21" s="46"/>
      <c r="RKW21" s="46"/>
      <c r="RKX21" s="46"/>
      <c r="RKY21" s="46"/>
      <c r="RKZ21" s="46"/>
      <c r="RLA21" s="46"/>
      <c r="RLB21" s="46"/>
      <c r="RLC21" s="46"/>
      <c r="RLD21" s="46"/>
      <c r="RLE21" s="46"/>
      <c r="RLF21" s="46"/>
      <c r="RLG21" s="46"/>
      <c r="RLH21" s="46"/>
      <c r="RLI21" s="46"/>
      <c r="RLJ21" s="46"/>
      <c r="RLK21" s="46"/>
      <c r="RLL21" s="46"/>
      <c r="RLM21" s="46"/>
      <c r="RLN21" s="46"/>
      <c r="RLO21" s="46"/>
      <c r="RLP21" s="46"/>
      <c r="RLQ21" s="46"/>
      <c r="RLR21" s="46"/>
      <c r="RLS21" s="46"/>
      <c r="RLT21" s="46"/>
      <c r="RLU21" s="46"/>
      <c r="RLV21" s="46"/>
      <c r="RLW21" s="46"/>
      <c r="RLX21" s="46"/>
      <c r="RLY21" s="46"/>
      <c r="RLZ21" s="46"/>
      <c r="RMA21" s="46"/>
      <c r="RMB21" s="46"/>
      <c r="RMC21" s="46"/>
      <c r="RMD21" s="46"/>
      <c r="RME21" s="46"/>
      <c r="RMF21" s="46"/>
      <c r="RMG21" s="46"/>
      <c r="RMH21" s="46"/>
      <c r="RMI21" s="46"/>
      <c r="RMJ21" s="46"/>
      <c r="RMK21" s="46"/>
      <c r="RML21" s="46"/>
      <c r="RMM21" s="46"/>
      <c r="RMN21" s="46"/>
      <c r="RMO21" s="46"/>
      <c r="RMP21" s="46"/>
      <c r="RMQ21" s="46"/>
      <c r="RMR21" s="46"/>
      <c r="RMS21" s="46"/>
      <c r="RMT21" s="46"/>
      <c r="RMU21" s="46"/>
      <c r="RMV21" s="46"/>
      <c r="RMW21" s="46"/>
      <c r="RMX21" s="46"/>
      <c r="RMY21" s="46"/>
      <c r="RMZ21" s="46"/>
      <c r="RNA21" s="46"/>
      <c r="RNB21" s="46"/>
      <c r="RNC21" s="46"/>
      <c r="RND21" s="46"/>
      <c r="RNE21" s="46"/>
      <c r="RNF21" s="46"/>
      <c r="RNG21" s="46"/>
      <c r="RNH21" s="46"/>
      <c r="RNI21" s="46"/>
      <c r="RNJ21" s="46"/>
      <c r="RNK21" s="46"/>
      <c r="RNL21" s="46"/>
      <c r="RNM21" s="46"/>
      <c r="RNN21" s="46"/>
      <c r="RNO21" s="46"/>
      <c r="RNP21" s="46"/>
      <c r="RNQ21" s="46"/>
      <c r="RNR21" s="46"/>
      <c r="RNS21" s="46"/>
      <c r="RNT21" s="46"/>
      <c r="RNU21" s="46"/>
      <c r="RNV21" s="46"/>
      <c r="RNW21" s="46"/>
      <c r="RNX21" s="46"/>
      <c r="RNY21" s="46"/>
      <c r="RNZ21" s="46"/>
      <c r="ROA21" s="46"/>
      <c r="ROB21" s="46"/>
      <c r="ROC21" s="46"/>
      <c r="ROD21" s="46"/>
      <c r="ROE21" s="46"/>
      <c r="ROF21" s="46"/>
      <c r="ROG21" s="46"/>
      <c r="ROH21" s="46"/>
      <c r="ROI21" s="46"/>
      <c r="ROJ21" s="46"/>
      <c r="ROK21" s="46"/>
      <c r="ROL21" s="46"/>
      <c r="ROM21" s="46"/>
      <c r="RON21" s="46"/>
      <c r="ROO21" s="46"/>
      <c r="ROP21" s="46"/>
      <c r="ROQ21" s="46"/>
      <c r="ROR21" s="46"/>
      <c r="ROS21" s="46"/>
      <c r="ROT21" s="46"/>
      <c r="ROU21" s="46"/>
      <c r="ROV21" s="46"/>
      <c r="ROW21" s="46"/>
      <c r="ROX21" s="46"/>
      <c r="ROY21" s="46"/>
      <c r="ROZ21" s="46"/>
      <c r="RPA21" s="46"/>
      <c r="RPB21" s="46"/>
      <c r="RPC21" s="46"/>
      <c r="RPD21" s="46"/>
      <c r="RPE21" s="46"/>
      <c r="RPF21" s="46"/>
      <c r="RPG21" s="46"/>
      <c r="RPH21" s="46"/>
      <c r="RPI21" s="46"/>
      <c r="RPJ21" s="46"/>
      <c r="RPK21" s="46"/>
      <c r="RPL21" s="46"/>
      <c r="RPM21" s="46"/>
      <c r="RPN21" s="46"/>
      <c r="RPO21" s="46"/>
      <c r="RPP21" s="46"/>
      <c r="RPQ21" s="46"/>
      <c r="RPR21" s="46"/>
      <c r="RPS21" s="46"/>
      <c r="RPT21" s="46"/>
      <c r="RPU21" s="46"/>
      <c r="RPV21" s="46"/>
      <c r="RPW21" s="46"/>
      <c r="RPX21" s="46"/>
      <c r="RPY21" s="46"/>
      <c r="RPZ21" s="46"/>
      <c r="RQA21" s="46"/>
      <c r="RQB21" s="46"/>
      <c r="RQC21" s="46"/>
      <c r="RQD21" s="46"/>
      <c r="RQE21" s="46"/>
      <c r="RQF21" s="46"/>
      <c r="RQG21" s="46"/>
      <c r="RQH21" s="46"/>
      <c r="RQI21" s="46"/>
      <c r="RQJ21" s="46"/>
      <c r="RQK21" s="46"/>
      <c r="RQL21" s="46"/>
      <c r="RQM21" s="46"/>
      <c r="RQN21" s="46"/>
      <c r="RQO21" s="46"/>
      <c r="RQP21" s="46"/>
      <c r="RQQ21" s="46"/>
      <c r="RQR21" s="46"/>
      <c r="RQS21" s="46"/>
      <c r="RQT21" s="46"/>
      <c r="RQU21" s="46"/>
      <c r="RQV21" s="46"/>
      <c r="RQW21" s="46"/>
      <c r="RQX21" s="46"/>
      <c r="RQY21" s="46"/>
      <c r="RQZ21" s="46"/>
      <c r="RRA21" s="46"/>
      <c r="RRB21" s="46"/>
      <c r="RRC21" s="46"/>
      <c r="RRD21" s="46"/>
      <c r="RRE21" s="46"/>
      <c r="RRF21" s="46"/>
      <c r="RRG21" s="46"/>
      <c r="RRH21" s="46"/>
      <c r="RRI21" s="46"/>
      <c r="RRJ21" s="46"/>
      <c r="RRK21" s="46"/>
      <c r="RRL21" s="46"/>
      <c r="RRM21" s="46"/>
      <c r="RRN21" s="46"/>
      <c r="RRO21" s="46"/>
      <c r="RRP21" s="46"/>
      <c r="RRQ21" s="46"/>
      <c r="RRR21" s="46"/>
      <c r="RRS21" s="46"/>
      <c r="RRT21" s="46"/>
      <c r="RRU21" s="46"/>
      <c r="RRV21" s="46"/>
      <c r="RRW21" s="46"/>
      <c r="RRX21" s="46"/>
      <c r="RRY21" s="46"/>
      <c r="RRZ21" s="46"/>
      <c r="RSA21" s="46"/>
      <c r="RSB21" s="46"/>
      <c r="RSC21" s="46"/>
      <c r="RSD21" s="46"/>
      <c r="RSE21" s="46"/>
      <c r="RSF21" s="46"/>
      <c r="RSG21" s="46"/>
      <c r="RSH21" s="46"/>
      <c r="RSI21" s="46"/>
      <c r="RSJ21" s="46"/>
      <c r="RSK21" s="46"/>
      <c r="RSL21" s="46"/>
      <c r="RSM21" s="46"/>
      <c r="RSN21" s="46"/>
      <c r="RSO21" s="46"/>
      <c r="RSP21" s="46"/>
      <c r="RSQ21" s="46"/>
      <c r="RSR21" s="46"/>
      <c r="RSS21" s="46"/>
      <c r="RST21" s="46"/>
      <c r="RSU21" s="46"/>
      <c r="RSV21" s="46"/>
      <c r="RSW21" s="46"/>
      <c r="RSX21" s="46"/>
      <c r="RSY21" s="46"/>
      <c r="RSZ21" s="46"/>
      <c r="RTA21" s="46"/>
      <c r="RTB21" s="46"/>
      <c r="RTC21" s="46"/>
      <c r="RTD21" s="46"/>
      <c r="RTE21" s="46"/>
      <c r="RTF21" s="46"/>
      <c r="RTG21" s="46"/>
      <c r="RTH21" s="46"/>
      <c r="RTI21" s="46"/>
      <c r="RTJ21" s="46"/>
      <c r="RTK21" s="46"/>
      <c r="RTL21" s="46"/>
      <c r="RTM21" s="46"/>
      <c r="RTN21" s="46"/>
      <c r="RTO21" s="46"/>
      <c r="RTP21" s="46"/>
      <c r="RTQ21" s="46"/>
      <c r="RTR21" s="46"/>
      <c r="RTS21" s="46"/>
      <c r="RTT21" s="46"/>
      <c r="RTU21" s="46"/>
      <c r="RTV21" s="46"/>
      <c r="RTW21" s="46"/>
      <c r="RTX21" s="46"/>
      <c r="RTY21" s="46"/>
      <c r="RTZ21" s="46"/>
      <c r="RUA21" s="46"/>
      <c r="RUB21" s="46"/>
      <c r="RUC21" s="46"/>
      <c r="RUD21" s="46"/>
      <c r="RUE21" s="46"/>
      <c r="RUF21" s="46"/>
      <c r="RUG21" s="46"/>
      <c r="RUH21" s="46"/>
      <c r="RUI21" s="46"/>
      <c r="RUJ21" s="46"/>
      <c r="RUK21" s="46"/>
      <c r="RUL21" s="46"/>
      <c r="RUM21" s="46"/>
      <c r="RUN21" s="46"/>
      <c r="RUO21" s="46"/>
      <c r="RUP21" s="46"/>
      <c r="RUQ21" s="46"/>
      <c r="RUR21" s="46"/>
      <c r="RUS21" s="46"/>
      <c r="RUT21" s="46"/>
      <c r="RUU21" s="46"/>
      <c r="RUV21" s="46"/>
      <c r="RUW21" s="46"/>
      <c r="RUX21" s="46"/>
      <c r="RUY21" s="46"/>
      <c r="RUZ21" s="46"/>
      <c r="RVA21" s="46"/>
      <c r="RVB21" s="46"/>
      <c r="RVC21" s="46"/>
      <c r="RVD21" s="46"/>
      <c r="RVE21" s="46"/>
      <c r="RVF21" s="46"/>
      <c r="RVG21" s="46"/>
      <c r="RVH21" s="46"/>
      <c r="RVI21" s="46"/>
      <c r="RVJ21" s="46"/>
      <c r="RVK21" s="46"/>
      <c r="RVL21" s="46"/>
      <c r="RVM21" s="46"/>
      <c r="RVN21" s="46"/>
      <c r="RVO21" s="46"/>
      <c r="RVP21" s="46"/>
      <c r="RVQ21" s="46"/>
      <c r="RVR21" s="46"/>
      <c r="RVS21" s="46"/>
      <c r="RVT21" s="46"/>
      <c r="RVU21" s="46"/>
      <c r="RVV21" s="46"/>
      <c r="RVW21" s="46"/>
      <c r="RVX21" s="46"/>
      <c r="RVY21" s="46"/>
      <c r="RVZ21" s="46"/>
      <c r="RWA21" s="46"/>
      <c r="RWB21" s="46"/>
      <c r="RWC21" s="46"/>
      <c r="RWD21" s="46"/>
      <c r="RWE21" s="46"/>
      <c r="RWF21" s="46"/>
      <c r="RWG21" s="46"/>
      <c r="RWH21" s="46"/>
      <c r="RWI21" s="46"/>
      <c r="RWJ21" s="46"/>
      <c r="RWK21" s="46"/>
      <c r="RWL21" s="46"/>
      <c r="RWM21" s="46"/>
      <c r="RWN21" s="46"/>
      <c r="RWO21" s="46"/>
      <c r="RWP21" s="46"/>
      <c r="RWQ21" s="46"/>
      <c r="RWR21" s="46"/>
      <c r="RWS21" s="46"/>
      <c r="RWT21" s="46"/>
      <c r="RWU21" s="46"/>
      <c r="RWV21" s="46"/>
      <c r="RWW21" s="46"/>
      <c r="RWX21" s="46"/>
      <c r="RWY21" s="46"/>
      <c r="RWZ21" s="46"/>
      <c r="RXA21" s="46"/>
      <c r="RXB21" s="46"/>
      <c r="RXC21" s="46"/>
      <c r="RXD21" s="46"/>
      <c r="RXE21" s="46"/>
      <c r="RXF21" s="46"/>
      <c r="RXG21" s="46"/>
      <c r="RXH21" s="46"/>
      <c r="RXI21" s="46"/>
      <c r="RXJ21" s="46"/>
      <c r="RXK21" s="46"/>
      <c r="RXL21" s="46"/>
      <c r="RXM21" s="46"/>
      <c r="RXN21" s="46"/>
      <c r="RXO21" s="46"/>
      <c r="RXP21" s="46"/>
      <c r="RXQ21" s="46"/>
      <c r="RXR21" s="46"/>
      <c r="RXS21" s="46"/>
      <c r="RXT21" s="46"/>
      <c r="RXU21" s="46"/>
      <c r="RXV21" s="46"/>
      <c r="RXW21" s="46"/>
      <c r="RXX21" s="46"/>
      <c r="RXY21" s="46"/>
      <c r="RXZ21" s="46"/>
      <c r="RYA21" s="46"/>
      <c r="RYB21" s="46"/>
      <c r="RYC21" s="46"/>
      <c r="RYD21" s="46"/>
      <c r="RYE21" s="46"/>
      <c r="RYF21" s="46"/>
      <c r="RYG21" s="46"/>
      <c r="RYH21" s="46"/>
      <c r="RYI21" s="46"/>
      <c r="RYJ21" s="46"/>
      <c r="RYK21" s="46"/>
      <c r="RYL21" s="46"/>
      <c r="RYM21" s="46"/>
      <c r="RYN21" s="46"/>
      <c r="RYO21" s="46"/>
      <c r="RYP21" s="46"/>
      <c r="RYQ21" s="46"/>
      <c r="RYR21" s="46"/>
      <c r="RYS21" s="46"/>
      <c r="RYT21" s="46"/>
      <c r="RYU21" s="46"/>
      <c r="RYV21" s="46"/>
      <c r="RYW21" s="46"/>
      <c r="RYX21" s="46"/>
      <c r="RYY21" s="46"/>
      <c r="RYZ21" s="46"/>
      <c r="RZA21" s="46"/>
      <c r="RZB21" s="46"/>
      <c r="RZC21" s="46"/>
      <c r="RZD21" s="46"/>
      <c r="RZE21" s="46"/>
      <c r="RZF21" s="46"/>
      <c r="RZG21" s="46"/>
      <c r="RZH21" s="46"/>
      <c r="RZI21" s="46"/>
      <c r="RZJ21" s="46"/>
      <c r="RZK21" s="46"/>
      <c r="RZL21" s="46"/>
      <c r="RZM21" s="46"/>
      <c r="RZN21" s="46"/>
      <c r="RZO21" s="46"/>
      <c r="RZP21" s="46"/>
      <c r="RZQ21" s="46"/>
      <c r="RZR21" s="46"/>
      <c r="RZS21" s="46"/>
      <c r="RZT21" s="46"/>
      <c r="RZU21" s="46"/>
      <c r="RZV21" s="46"/>
      <c r="RZW21" s="46"/>
      <c r="RZX21" s="46"/>
      <c r="RZY21" s="46"/>
      <c r="RZZ21" s="46"/>
      <c r="SAA21" s="46"/>
      <c r="SAB21" s="46"/>
      <c r="SAC21" s="46"/>
      <c r="SAD21" s="46"/>
      <c r="SAE21" s="46"/>
      <c r="SAF21" s="46"/>
      <c r="SAG21" s="46"/>
      <c r="SAH21" s="46"/>
      <c r="SAI21" s="46"/>
      <c r="SAJ21" s="46"/>
      <c r="SAK21" s="46"/>
      <c r="SAL21" s="46"/>
      <c r="SAM21" s="46"/>
      <c r="SAN21" s="46"/>
      <c r="SAO21" s="46"/>
      <c r="SAP21" s="46"/>
      <c r="SAQ21" s="46"/>
      <c r="SAR21" s="46"/>
      <c r="SAS21" s="46"/>
      <c r="SAT21" s="46"/>
      <c r="SAU21" s="46"/>
      <c r="SAV21" s="46"/>
      <c r="SAW21" s="46"/>
      <c r="SAX21" s="46"/>
      <c r="SAY21" s="46"/>
      <c r="SAZ21" s="46"/>
      <c r="SBA21" s="46"/>
      <c r="SBB21" s="46"/>
      <c r="SBC21" s="46"/>
      <c r="SBD21" s="46"/>
      <c r="SBE21" s="46"/>
      <c r="SBF21" s="46"/>
      <c r="SBG21" s="46"/>
      <c r="SBH21" s="46"/>
      <c r="SBI21" s="46"/>
      <c r="SBJ21" s="46"/>
      <c r="SBK21" s="46"/>
      <c r="SBL21" s="46"/>
      <c r="SBM21" s="46"/>
      <c r="SBN21" s="46"/>
      <c r="SBO21" s="46"/>
      <c r="SBP21" s="46"/>
      <c r="SBQ21" s="46"/>
      <c r="SBR21" s="46"/>
      <c r="SBS21" s="46"/>
      <c r="SBT21" s="46"/>
      <c r="SBU21" s="46"/>
      <c r="SBV21" s="46"/>
      <c r="SBW21" s="46"/>
      <c r="SBX21" s="46"/>
      <c r="SBY21" s="46"/>
      <c r="SBZ21" s="46"/>
      <c r="SCA21" s="46"/>
      <c r="SCB21" s="46"/>
      <c r="SCC21" s="46"/>
      <c r="SCD21" s="46"/>
      <c r="SCE21" s="46"/>
      <c r="SCF21" s="46"/>
      <c r="SCG21" s="46"/>
      <c r="SCH21" s="46"/>
      <c r="SCI21" s="46"/>
      <c r="SCJ21" s="46"/>
      <c r="SCK21" s="46"/>
      <c r="SCL21" s="46"/>
      <c r="SCM21" s="46"/>
      <c r="SCN21" s="46"/>
      <c r="SCO21" s="46"/>
      <c r="SCP21" s="46"/>
      <c r="SCQ21" s="46"/>
      <c r="SCR21" s="46"/>
      <c r="SCS21" s="46"/>
      <c r="SCT21" s="46"/>
      <c r="SCU21" s="46"/>
      <c r="SCV21" s="46"/>
      <c r="SCW21" s="46"/>
      <c r="SCX21" s="46"/>
      <c r="SCY21" s="46"/>
      <c r="SCZ21" s="46"/>
      <c r="SDA21" s="46"/>
      <c r="SDB21" s="46"/>
      <c r="SDC21" s="46"/>
      <c r="SDD21" s="46"/>
      <c r="SDE21" s="46"/>
      <c r="SDF21" s="46"/>
      <c r="SDG21" s="46"/>
      <c r="SDH21" s="46"/>
      <c r="SDI21" s="46"/>
      <c r="SDJ21" s="46"/>
      <c r="SDK21" s="46"/>
      <c r="SDL21" s="46"/>
      <c r="SDM21" s="46"/>
      <c r="SDN21" s="46"/>
      <c r="SDO21" s="46"/>
      <c r="SDP21" s="46"/>
      <c r="SDQ21" s="46"/>
      <c r="SDR21" s="46"/>
      <c r="SDS21" s="46"/>
      <c r="SDT21" s="46"/>
      <c r="SDU21" s="46"/>
      <c r="SDV21" s="46"/>
      <c r="SDW21" s="46"/>
      <c r="SDX21" s="46"/>
      <c r="SDY21" s="46"/>
      <c r="SDZ21" s="46"/>
      <c r="SEA21" s="46"/>
      <c r="SEB21" s="46"/>
      <c r="SEC21" s="46"/>
      <c r="SED21" s="46"/>
      <c r="SEE21" s="46"/>
      <c r="SEF21" s="46"/>
      <c r="SEG21" s="46"/>
      <c r="SEH21" s="46"/>
      <c r="SEI21" s="46"/>
      <c r="SEJ21" s="46"/>
      <c r="SEK21" s="46"/>
      <c r="SEL21" s="46"/>
      <c r="SEM21" s="46"/>
      <c r="SEN21" s="46"/>
      <c r="SEO21" s="46"/>
      <c r="SEP21" s="46"/>
      <c r="SEQ21" s="46"/>
      <c r="SER21" s="46"/>
      <c r="SES21" s="46"/>
      <c r="SET21" s="46"/>
      <c r="SEU21" s="46"/>
      <c r="SEV21" s="46"/>
      <c r="SEW21" s="46"/>
      <c r="SEX21" s="46"/>
      <c r="SEY21" s="46"/>
      <c r="SEZ21" s="46"/>
      <c r="SFA21" s="46"/>
      <c r="SFB21" s="46"/>
      <c r="SFC21" s="46"/>
      <c r="SFD21" s="46"/>
      <c r="SFE21" s="46"/>
      <c r="SFF21" s="46"/>
      <c r="SFG21" s="46"/>
      <c r="SFH21" s="46"/>
      <c r="SFI21" s="46"/>
      <c r="SFJ21" s="46"/>
      <c r="SFK21" s="46"/>
      <c r="SFL21" s="46"/>
      <c r="SFM21" s="46"/>
      <c r="SFN21" s="46"/>
      <c r="SFO21" s="46"/>
      <c r="SFP21" s="46"/>
      <c r="SFQ21" s="46"/>
      <c r="SFR21" s="46"/>
      <c r="SFS21" s="46"/>
      <c r="SFT21" s="46"/>
      <c r="SFU21" s="46"/>
      <c r="SFV21" s="46"/>
      <c r="SFW21" s="46"/>
      <c r="SFX21" s="46"/>
      <c r="SFY21" s="46"/>
      <c r="SFZ21" s="46"/>
      <c r="SGA21" s="46"/>
      <c r="SGB21" s="46"/>
      <c r="SGC21" s="46"/>
      <c r="SGD21" s="46"/>
      <c r="SGE21" s="46"/>
      <c r="SGF21" s="46"/>
      <c r="SGG21" s="46"/>
      <c r="SGH21" s="46"/>
      <c r="SGI21" s="46"/>
      <c r="SGJ21" s="46"/>
      <c r="SGK21" s="46"/>
      <c r="SGL21" s="46"/>
      <c r="SGM21" s="46"/>
      <c r="SGN21" s="46"/>
      <c r="SGO21" s="46"/>
      <c r="SGP21" s="46"/>
      <c r="SGQ21" s="46"/>
      <c r="SGR21" s="46"/>
      <c r="SGS21" s="46"/>
      <c r="SGT21" s="46"/>
      <c r="SGU21" s="46"/>
      <c r="SGV21" s="46"/>
      <c r="SGW21" s="46"/>
      <c r="SGX21" s="46"/>
      <c r="SGY21" s="46"/>
      <c r="SGZ21" s="46"/>
      <c r="SHA21" s="46"/>
      <c r="SHB21" s="46"/>
      <c r="SHC21" s="46"/>
      <c r="SHD21" s="46"/>
      <c r="SHE21" s="46"/>
      <c r="SHF21" s="46"/>
      <c r="SHG21" s="46"/>
      <c r="SHH21" s="46"/>
      <c r="SHI21" s="46"/>
      <c r="SHJ21" s="46"/>
      <c r="SHK21" s="46"/>
      <c r="SHL21" s="46"/>
      <c r="SHM21" s="46"/>
      <c r="SHN21" s="46"/>
      <c r="SHO21" s="46"/>
      <c r="SHP21" s="46"/>
      <c r="SHQ21" s="46"/>
      <c r="SHR21" s="46"/>
      <c r="SHS21" s="46"/>
      <c r="SHT21" s="46"/>
      <c r="SHU21" s="46"/>
      <c r="SHV21" s="46"/>
      <c r="SHW21" s="46"/>
      <c r="SHX21" s="46"/>
      <c r="SHY21" s="46"/>
      <c r="SHZ21" s="46"/>
      <c r="SIA21" s="46"/>
      <c r="SIB21" s="46"/>
      <c r="SIC21" s="46"/>
      <c r="SID21" s="46"/>
      <c r="SIE21" s="46"/>
      <c r="SIF21" s="46"/>
      <c r="SIG21" s="46"/>
      <c r="SIH21" s="46"/>
      <c r="SII21" s="46"/>
      <c r="SIJ21" s="46"/>
      <c r="SIK21" s="46"/>
      <c r="SIL21" s="46"/>
      <c r="SIM21" s="46"/>
      <c r="SIN21" s="46"/>
      <c r="SIO21" s="46"/>
      <c r="SIP21" s="46"/>
      <c r="SIQ21" s="46"/>
      <c r="SIR21" s="46"/>
      <c r="SIS21" s="46"/>
      <c r="SIT21" s="46"/>
      <c r="SIU21" s="46"/>
      <c r="SIV21" s="46"/>
      <c r="SIW21" s="46"/>
      <c r="SIX21" s="46"/>
      <c r="SIY21" s="46"/>
      <c r="SIZ21" s="46"/>
      <c r="SJA21" s="46"/>
      <c r="SJB21" s="46"/>
      <c r="SJC21" s="46"/>
      <c r="SJD21" s="46"/>
      <c r="SJE21" s="46"/>
      <c r="SJF21" s="46"/>
      <c r="SJG21" s="46"/>
      <c r="SJH21" s="46"/>
      <c r="SJI21" s="46"/>
      <c r="SJJ21" s="46"/>
      <c r="SJK21" s="46"/>
      <c r="SJL21" s="46"/>
      <c r="SJM21" s="46"/>
      <c r="SJN21" s="46"/>
      <c r="SJO21" s="46"/>
      <c r="SJP21" s="46"/>
      <c r="SJQ21" s="46"/>
      <c r="SJR21" s="46"/>
      <c r="SJS21" s="46"/>
      <c r="SJT21" s="46"/>
      <c r="SJU21" s="46"/>
      <c r="SJV21" s="46"/>
      <c r="SJW21" s="46"/>
      <c r="SJX21" s="46"/>
      <c r="SJY21" s="46"/>
      <c r="SJZ21" s="46"/>
      <c r="SKA21" s="46"/>
      <c r="SKB21" s="46"/>
      <c r="SKC21" s="46"/>
      <c r="SKD21" s="46"/>
      <c r="SKE21" s="46"/>
      <c r="SKF21" s="46"/>
      <c r="SKG21" s="46"/>
      <c r="SKH21" s="46"/>
      <c r="SKI21" s="46"/>
      <c r="SKJ21" s="46"/>
      <c r="SKK21" s="46"/>
      <c r="SKL21" s="46"/>
      <c r="SKM21" s="46"/>
      <c r="SKN21" s="46"/>
      <c r="SKO21" s="46"/>
      <c r="SKP21" s="46"/>
      <c r="SKQ21" s="46"/>
      <c r="SKR21" s="46"/>
      <c r="SKS21" s="46"/>
      <c r="SKT21" s="46"/>
      <c r="SKU21" s="46"/>
      <c r="SKV21" s="46"/>
      <c r="SKW21" s="46"/>
      <c r="SKX21" s="46"/>
      <c r="SKY21" s="46"/>
      <c r="SKZ21" s="46"/>
      <c r="SLA21" s="46"/>
      <c r="SLB21" s="46"/>
      <c r="SLC21" s="46"/>
      <c r="SLD21" s="46"/>
      <c r="SLE21" s="46"/>
      <c r="SLF21" s="46"/>
      <c r="SLG21" s="46"/>
      <c r="SLH21" s="46"/>
      <c r="SLI21" s="46"/>
      <c r="SLJ21" s="46"/>
      <c r="SLK21" s="46"/>
      <c r="SLL21" s="46"/>
      <c r="SLM21" s="46"/>
      <c r="SLN21" s="46"/>
      <c r="SLO21" s="46"/>
      <c r="SLP21" s="46"/>
      <c r="SLQ21" s="46"/>
      <c r="SLR21" s="46"/>
      <c r="SLS21" s="46"/>
      <c r="SLT21" s="46"/>
      <c r="SLU21" s="46"/>
      <c r="SLV21" s="46"/>
      <c r="SLW21" s="46"/>
      <c r="SLX21" s="46"/>
      <c r="SLY21" s="46"/>
      <c r="SLZ21" s="46"/>
      <c r="SMA21" s="46"/>
      <c r="SMB21" s="46"/>
      <c r="SMC21" s="46"/>
      <c r="SMD21" s="46"/>
      <c r="SME21" s="46"/>
      <c r="SMF21" s="46"/>
      <c r="SMG21" s="46"/>
      <c r="SMH21" s="46"/>
      <c r="SMI21" s="46"/>
      <c r="SMJ21" s="46"/>
      <c r="SMK21" s="46"/>
      <c r="SML21" s="46"/>
      <c r="SMM21" s="46"/>
      <c r="SMN21" s="46"/>
      <c r="SMO21" s="46"/>
      <c r="SMP21" s="46"/>
      <c r="SMQ21" s="46"/>
      <c r="SMR21" s="46"/>
      <c r="SMS21" s="46"/>
      <c r="SMT21" s="46"/>
      <c r="SMU21" s="46"/>
      <c r="SMV21" s="46"/>
      <c r="SMW21" s="46"/>
      <c r="SMX21" s="46"/>
      <c r="SMY21" s="46"/>
      <c r="SMZ21" s="46"/>
      <c r="SNA21" s="46"/>
      <c r="SNB21" s="46"/>
      <c r="SNC21" s="46"/>
      <c r="SND21" s="46"/>
      <c r="SNE21" s="46"/>
      <c r="SNF21" s="46"/>
      <c r="SNG21" s="46"/>
      <c r="SNH21" s="46"/>
      <c r="SNI21" s="46"/>
      <c r="SNJ21" s="46"/>
      <c r="SNK21" s="46"/>
      <c r="SNL21" s="46"/>
      <c r="SNM21" s="46"/>
      <c r="SNN21" s="46"/>
      <c r="SNO21" s="46"/>
      <c r="SNP21" s="46"/>
      <c r="SNQ21" s="46"/>
      <c r="SNR21" s="46"/>
      <c r="SNS21" s="46"/>
      <c r="SNT21" s="46"/>
      <c r="SNU21" s="46"/>
      <c r="SNV21" s="46"/>
      <c r="SNW21" s="46"/>
      <c r="SNX21" s="46"/>
      <c r="SNY21" s="46"/>
      <c r="SNZ21" s="46"/>
      <c r="SOA21" s="46"/>
      <c r="SOB21" s="46"/>
      <c r="SOC21" s="46"/>
      <c r="SOD21" s="46"/>
      <c r="SOE21" s="46"/>
      <c r="SOF21" s="46"/>
      <c r="SOG21" s="46"/>
      <c r="SOH21" s="46"/>
      <c r="SOI21" s="46"/>
      <c r="SOJ21" s="46"/>
      <c r="SOK21" s="46"/>
      <c r="SOL21" s="46"/>
      <c r="SOM21" s="46"/>
      <c r="SON21" s="46"/>
      <c r="SOO21" s="46"/>
      <c r="SOP21" s="46"/>
      <c r="SOQ21" s="46"/>
      <c r="SOR21" s="46"/>
      <c r="SOS21" s="46"/>
      <c r="SOT21" s="46"/>
      <c r="SOU21" s="46"/>
      <c r="SOV21" s="46"/>
      <c r="SOW21" s="46"/>
      <c r="SOX21" s="46"/>
      <c r="SOY21" s="46"/>
      <c r="SOZ21" s="46"/>
      <c r="SPA21" s="46"/>
      <c r="SPB21" s="46"/>
      <c r="SPC21" s="46"/>
      <c r="SPD21" s="46"/>
      <c r="SPE21" s="46"/>
      <c r="SPF21" s="46"/>
      <c r="SPG21" s="46"/>
      <c r="SPH21" s="46"/>
      <c r="SPI21" s="46"/>
      <c r="SPJ21" s="46"/>
      <c r="SPK21" s="46"/>
      <c r="SPL21" s="46"/>
      <c r="SPM21" s="46"/>
      <c r="SPN21" s="46"/>
      <c r="SPO21" s="46"/>
      <c r="SPP21" s="46"/>
      <c r="SPQ21" s="46"/>
      <c r="SPR21" s="46"/>
      <c r="SPS21" s="46"/>
      <c r="SPT21" s="46"/>
      <c r="SPU21" s="46"/>
      <c r="SPV21" s="46"/>
      <c r="SPW21" s="46"/>
      <c r="SPX21" s="46"/>
      <c r="SPY21" s="46"/>
      <c r="SPZ21" s="46"/>
      <c r="SQA21" s="46"/>
      <c r="SQB21" s="46"/>
      <c r="SQC21" s="46"/>
      <c r="SQD21" s="46"/>
      <c r="SQE21" s="46"/>
      <c r="SQF21" s="46"/>
      <c r="SQG21" s="46"/>
      <c r="SQH21" s="46"/>
      <c r="SQI21" s="46"/>
      <c r="SQJ21" s="46"/>
      <c r="SQK21" s="46"/>
      <c r="SQL21" s="46"/>
      <c r="SQM21" s="46"/>
      <c r="SQN21" s="46"/>
      <c r="SQO21" s="46"/>
      <c r="SQP21" s="46"/>
      <c r="SQQ21" s="46"/>
      <c r="SQR21" s="46"/>
      <c r="SQS21" s="46"/>
      <c r="SQT21" s="46"/>
      <c r="SQU21" s="46"/>
      <c r="SQV21" s="46"/>
      <c r="SQW21" s="46"/>
      <c r="SQX21" s="46"/>
      <c r="SQY21" s="46"/>
      <c r="SQZ21" s="46"/>
      <c r="SRA21" s="46"/>
      <c r="SRB21" s="46"/>
      <c r="SRC21" s="46"/>
      <c r="SRD21" s="46"/>
      <c r="SRE21" s="46"/>
      <c r="SRF21" s="46"/>
      <c r="SRG21" s="46"/>
      <c r="SRH21" s="46"/>
      <c r="SRI21" s="46"/>
      <c r="SRJ21" s="46"/>
      <c r="SRK21" s="46"/>
      <c r="SRL21" s="46"/>
      <c r="SRM21" s="46"/>
      <c r="SRN21" s="46"/>
      <c r="SRO21" s="46"/>
      <c r="SRP21" s="46"/>
      <c r="SRQ21" s="46"/>
      <c r="SRR21" s="46"/>
      <c r="SRS21" s="46"/>
      <c r="SRT21" s="46"/>
      <c r="SRU21" s="46"/>
      <c r="SRV21" s="46"/>
      <c r="SRW21" s="46"/>
      <c r="SRX21" s="46"/>
      <c r="SRY21" s="46"/>
      <c r="SRZ21" s="46"/>
      <c r="SSA21" s="46"/>
      <c r="SSB21" s="46"/>
      <c r="SSC21" s="46"/>
      <c r="SSD21" s="46"/>
      <c r="SSE21" s="46"/>
      <c r="SSF21" s="46"/>
      <c r="SSG21" s="46"/>
      <c r="SSH21" s="46"/>
      <c r="SSI21" s="46"/>
      <c r="SSJ21" s="46"/>
      <c r="SSK21" s="46"/>
      <c r="SSL21" s="46"/>
      <c r="SSM21" s="46"/>
      <c r="SSN21" s="46"/>
      <c r="SSO21" s="46"/>
      <c r="SSP21" s="46"/>
      <c r="SSQ21" s="46"/>
      <c r="SSR21" s="46"/>
      <c r="SSS21" s="46"/>
      <c r="SST21" s="46"/>
      <c r="SSU21" s="46"/>
      <c r="SSV21" s="46"/>
      <c r="SSW21" s="46"/>
      <c r="SSX21" s="46"/>
      <c r="SSY21" s="46"/>
      <c r="SSZ21" s="46"/>
      <c r="STA21" s="46"/>
      <c r="STB21" s="46"/>
      <c r="STC21" s="46"/>
      <c r="STD21" s="46"/>
      <c r="STE21" s="46"/>
      <c r="STF21" s="46"/>
      <c r="STG21" s="46"/>
      <c r="STH21" s="46"/>
      <c r="STI21" s="46"/>
      <c r="STJ21" s="46"/>
      <c r="STK21" s="46"/>
      <c r="STL21" s="46"/>
      <c r="STM21" s="46"/>
      <c r="STN21" s="46"/>
      <c r="STO21" s="46"/>
      <c r="STP21" s="46"/>
      <c r="STQ21" s="46"/>
      <c r="STR21" s="46"/>
      <c r="STS21" s="46"/>
      <c r="STT21" s="46"/>
      <c r="STU21" s="46"/>
      <c r="STV21" s="46"/>
      <c r="STW21" s="46"/>
      <c r="STX21" s="46"/>
      <c r="STY21" s="46"/>
      <c r="STZ21" s="46"/>
      <c r="SUA21" s="46"/>
      <c r="SUB21" s="46"/>
      <c r="SUC21" s="46"/>
      <c r="SUD21" s="46"/>
      <c r="SUE21" s="46"/>
      <c r="SUF21" s="46"/>
      <c r="SUG21" s="46"/>
      <c r="SUH21" s="46"/>
      <c r="SUI21" s="46"/>
      <c r="SUJ21" s="46"/>
      <c r="SUK21" s="46"/>
      <c r="SUL21" s="46"/>
      <c r="SUM21" s="46"/>
      <c r="SUN21" s="46"/>
      <c r="SUO21" s="46"/>
      <c r="SUP21" s="46"/>
      <c r="SUQ21" s="46"/>
      <c r="SUR21" s="46"/>
      <c r="SUS21" s="46"/>
      <c r="SUT21" s="46"/>
      <c r="SUU21" s="46"/>
      <c r="SUV21" s="46"/>
      <c r="SUW21" s="46"/>
      <c r="SUX21" s="46"/>
      <c r="SUY21" s="46"/>
      <c r="SUZ21" s="46"/>
      <c r="SVA21" s="46"/>
      <c r="SVB21" s="46"/>
      <c r="SVC21" s="46"/>
      <c r="SVD21" s="46"/>
      <c r="SVE21" s="46"/>
      <c r="SVF21" s="46"/>
      <c r="SVG21" s="46"/>
      <c r="SVH21" s="46"/>
      <c r="SVI21" s="46"/>
      <c r="SVJ21" s="46"/>
      <c r="SVK21" s="46"/>
      <c r="SVL21" s="46"/>
      <c r="SVM21" s="46"/>
      <c r="SVN21" s="46"/>
      <c r="SVO21" s="46"/>
      <c r="SVP21" s="46"/>
      <c r="SVQ21" s="46"/>
      <c r="SVR21" s="46"/>
      <c r="SVS21" s="46"/>
      <c r="SVT21" s="46"/>
      <c r="SVU21" s="46"/>
      <c r="SVV21" s="46"/>
      <c r="SVW21" s="46"/>
      <c r="SVX21" s="46"/>
      <c r="SVY21" s="46"/>
      <c r="SVZ21" s="46"/>
      <c r="SWA21" s="46"/>
      <c r="SWB21" s="46"/>
      <c r="SWC21" s="46"/>
      <c r="SWD21" s="46"/>
      <c r="SWE21" s="46"/>
      <c r="SWF21" s="46"/>
      <c r="SWG21" s="46"/>
      <c r="SWH21" s="46"/>
      <c r="SWI21" s="46"/>
      <c r="SWJ21" s="46"/>
      <c r="SWK21" s="46"/>
      <c r="SWL21" s="46"/>
      <c r="SWM21" s="46"/>
      <c r="SWN21" s="46"/>
      <c r="SWO21" s="46"/>
      <c r="SWP21" s="46"/>
      <c r="SWQ21" s="46"/>
      <c r="SWR21" s="46"/>
      <c r="SWS21" s="46"/>
      <c r="SWT21" s="46"/>
      <c r="SWU21" s="46"/>
      <c r="SWV21" s="46"/>
      <c r="SWW21" s="46"/>
      <c r="SWX21" s="46"/>
      <c r="SWY21" s="46"/>
      <c r="SWZ21" s="46"/>
      <c r="SXA21" s="46"/>
      <c r="SXB21" s="46"/>
      <c r="SXC21" s="46"/>
      <c r="SXD21" s="46"/>
      <c r="SXE21" s="46"/>
      <c r="SXF21" s="46"/>
      <c r="SXG21" s="46"/>
      <c r="SXH21" s="46"/>
      <c r="SXI21" s="46"/>
      <c r="SXJ21" s="46"/>
      <c r="SXK21" s="46"/>
      <c r="SXL21" s="46"/>
      <c r="SXM21" s="46"/>
      <c r="SXN21" s="46"/>
      <c r="SXO21" s="46"/>
      <c r="SXP21" s="46"/>
      <c r="SXQ21" s="46"/>
      <c r="SXR21" s="46"/>
      <c r="SXS21" s="46"/>
      <c r="SXT21" s="46"/>
      <c r="SXU21" s="46"/>
      <c r="SXV21" s="46"/>
      <c r="SXW21" s="46"/>
      <c r="SXX21" s="46"/>
      <c r="SXY21" s="46"/>
      <c r="SXZ21" s="46"/>
      <c r="SYA21" s="46"/>
      <c r="SYB21" s="46"/>
      <c r="SYC21" s="46"/>
      <c r="SYD21" s="46"/>
      <c r="SYE21" s="46"/>
      <c r="SYF21" s="46"/>
      <c r="SYG21" s="46"/>
      <c r="SYH21" s="46"/>
      <c r="SYI21" s="46"/>
      <c r="SYJ21" s="46"/>
      <c r="SYK21" s="46"/>
      <c r="SYL21" s="46"/>
      <c r="SYM21" s="46"/>
      <c r="SYN21" s="46"/>
      <c r="SYO21" s="46"/>
      <c r="SYP21" s="46"/>
      <c r="SYQ21" s="46"/>
      <c r="SYR21" s="46"/>
      <c r="SYS21" s="46"/>
      <c r="SYT21" s="46"/>
      <c r="SYU21" s="46"/>
      <c r="SYV21" s="46"/>
      <c r="SYW21" s="46"/>
      <c r="SYX21" s="46"/>
      <c r="SYY21" s="46"/>
      <c r="SYZ21" s="46"/>
      <c r="SZA21" s="46"/>
      <c r="SZB21" s="46"/>
      <c r="SZC21" s="46"/>
      <c r="SZD21" s="46"/>
      <c r="SZE21" s="46"/>
      <c r="SZF21" s="46"/>
      <c r="SZG21" s="46"/>
      <c r="SZH21" s="46"/>
      <c r="SZI21" s="46"/>
      <c r="SZJ21" s="46"/>
      <c r="SZK21" s="46"/>
      <c r="SZL21" s="46"/>
      <c r="SZM21" s="46"/>
      <c r="SZN21" s="46"/>
      <c r="SZO21" s="46"/>
      <c r="SZP21" s="46"/>
      <c r="SZQ21" s="46"/>
      <c r="SZR21" s="46"/>
      <c r="SZS21" s="46"/>
      <c r="SZT21" s="46"/>
      <c r="SZU21" s="46"/>
      <c r="SZV21" s="46"/>
      <c r="SZW21" s="46"/>
      <c r="SZX21" s="46"/>
      <c r="SZY21" s="46"/>
      <c r="SZZ21" s="46"/>
      <c r="TAA21" s="46"/>
      <c r="TAB21" s="46"/>
      <c r="TAC21" s="46"/>
      <c r="TAD21" s="46"/>
      <c r="TAE21" s="46"/>
      <c r="TAF21" s="46"/>
      <c r="TAG21" s="46"/>
      <c r="TAH21" s="46"/>
      <c r="TAI21" s="46"/>
      <c r="TAJ21" s="46"/>
      <c r="TAK21" s="46"/>
      <c r="TAL21" s="46"/>
      <c r="TAM21" s="46"/>
      <c r="TAN21" s="46"/>
      <c r="TAO21" s="46"/>
      <c r="TAP21" s="46"/>
      <c r="TAQ21" s="46"/>
      <c r="TAR21" s="46"/>
      <c r="TAS21" s="46"/>
      <c r="TAT21" s="46"/>
      <c r="TAU21" s="46"/>
      <c r="TAV21" s="46"/>
      <c r="TAW21" s="46"/>
      <c r="TAX21" s="46"/>
      <c r="TAY21" s="46"/>
      <c r="TAZ21" s="46"/>
      <c r="TBA21" s="46"/>
      <c r="TBB21" s="46"/>
      <c r="TBC21" s="46"/>
      <c r="TBD21" s="46"/>
      <c r="TBE21" s="46"/>
      <c r="TBF21" s="46"/>
      <c r="TBG21" s="46"/>
      <c r="TBH21" s="46"/>
      <c r="TBI21" s="46"/>
      <c r="TBJ21" s="46"/>
      <c r="TBK21" s="46"/>
      <c r="TBL21" s="46"/>
      <c r="TBM21" s="46"/>
      <c r="TBN21" s="46"/>
      <c r="TBO21" s="46"/>
      <c r="TBP21" s="46"/>
      <c r="TBQ21" s="46"/>
      <c r="TBR21" s="46"/>
      <c r="TBS21" s="46"/>
      <c r="TBT21" s="46"/>
      <c r="TBU21" s="46"/>
      <c r="TBV21" s="46"/>
      <c r="TBW21" s="46"/>
      <c r="TBX21" s="46"/>
      <c r="TBY21" s="46"/>
      <c r="TBZ21" s="46"/>
      <c r="TCA21" s="46"/>
      <c r="TCB21" s="46"/>
      <c r="TCC21" s="46"/>
      <c r="TCD21" s="46"/>
      <c r="TCE21" s="46"/>
      <c r="TCF21" s="46"/>
      <c r="TCG21" s="46"/>
      <c r="TCH21" s="46"/>
      <c r="TCI21" s="46"/>
      <c r="TCJ21" s="46"/>
      <c r="TCK21" s="46"/>
      <c r="TCL21" s="46"/>
      <c r="TCM21" s="46"/>
      <c r="TCN21" s="46"/>
      <c r="TCO21" s="46"/>
      <c r="TCP21" s="46"/>
      <c r="TCQ21" s="46"/>
      <c r="TCR21" s="46"/>
      <c r="TCS21" s="46"/>
      <c r="TCT21" s="46"/>
      <c r="TCU21" s="46"/>
      <c r="TCV21" s="46"/>
      <c r="TCW21" s="46"/>
      <c r="TCX21" s="46"/>
      <c r="TCY21" s="46"/>
      <c r="TCZ21" s="46"/>
      <c r="TDA21" s="46"/>
      <c r="TDB21" s="46"/>
      <c r="TDC21" s="46"/>
      <c r="TDD21" s="46"/>
      <c r="TDE21" s="46"/>
      <c r="TDF21" s="46"/>
      <c r="TDG21" s="46"/>
      <c r="TDH21" s="46"/>
      <c r="TDI21" s="46"/>
      <c r="TDJ21" s="46"/>
      <c r="TDK21" s="46"/>
      <c r="TDL21" s="46"/>
      <c r="TDM21" s="46"/>
      <c r="TDN21" s="46"/>
      <c r="TDO21" s="46"/>
      <c r="TDP21" s="46"/>
      <c r="TDQ21" s="46"/>
      <c r="TDR21" s="46"/>
      <c r="TDS21" s="46"/>
      <c r="TDT21" s="46"/>
      <c r="TDU21" s="46"/>
      <c r="TDV21" s="46"/>
      <c r="TDW21" s="46"/>
      <c r="TDX21" s="46"/>
      <c r="TDY21" s="46"/>
      <c r="TDZ21" s="46"/>
      <c r="TEA21" s="46"/>
      <c r="TEB21" s="46"/>
      <c r="TEC21" s="46"/>
      <c r="TED21" s="46"/>
      <c r="TEE21" s="46"/>
      <c r="TEF21" s="46"/>
      <c r="TEG21" s="46"/>
      <c r="TEH21" s="46"/>
      <c r="TEI21" s="46"/>
      <c r="TEJ21" s="46"/>
      <c r="TEK21" s="46"/>
      <c r="TEL21" s="46"/>
      <c r="TEM21" s="46"/>
      <c r="TEN21" s="46"/>
      <c r="TEO21" s="46"/>
      <c r="TEP21" s="46"/>
      <c r="TEQ21" s="46"/>
      <c r="TER21" s="46"/>
      <c r="TES21" s="46"/>
      <c r="TET21" s="46"/>
      <c r="TEU21" s="46"/>
      <c r="TEV21" s="46"/>
      <c r="TEW21" s="46"/>
      <c r="TEX21" s="46"/>
      <c r="TEY21" s="46"/>
      <c r="TEZ21" s="46"/>
      <c r="TFA21" s="46"/>
      <c r="TFB21" s="46"/>
      <c r="TFC21" s="46"/>
      <c r="TFD21" s="46"/>
      <c r="TFE21" s="46"/>
      <c r="TFF21" s="46"/>
      <c r="TFG21" s="46"/>
      <c r="TFH21" s="46"/>
      <c r="TFI21" s="46"/>
      <c r="TFJ21" s="46"/>
      <c r="TFK21" s="46"/>
      <c r="TFL21" s="46"/>
      <c r="TFM21" s="46"/>
      <c r="TFN21" s="46"/>
      <c r="TFO21" s="46"/>
      <c r="TFP21" s="46"/>
      <c r="TFQ21" s="46"/>
      <c r="TFR21" s="46"/>
      <c r="TFS21" s="46"/>
      <c r="TFT21" s="46"/>
      <c r="TFU21" s="46"/>
      <c r="TFV21" s="46"/>
      <c r="TFW21" s="46"/>
      <c r="TFX21" s="46"/>
      <c r="TFY21" s="46"/>
      <c r="TFZ21" s="46"/>
      <c r="TGA21" s="46"/>
      <c r="TGB21" s="46"/>
      <c r="TGC21" s="46"/>
      <c r="TGD21" s="46"/>
      <c r="TGE21" s="46"/>
      <c r="TGF21" s="46"/>
      <c r="TGG21" s="46"/>
      <c r="TGH21" s="46"/>
      <c r="TGI21" s="46"/>
      <c r="TGJ21" s="46"/>
      <c r="TGK21" s="46"/>
      <c r="TGL21" s="46"/>
      <c r="TGM21" s="46"/>
      <c r="TGN21" s="46"/>
      <c r="TGO21" s="46"/>
      <c r="TGP21" s="46"/>
      <c r="TGQ21" s="46"/>
      <c r="TGR21" s="46"/>
      <c r="TGS21" s="46"/>
      <c r="TGT21" s="46"/>
      <c r="TGU21" s="46"/>
      <c r="TGV21" s="46"/>
      <c r="TGW21" s="46"/>
      <c r="TGX21" s="46"/>
      <c r="TGY21" s="46"/>
      <c r="TGZ21" s="46"/>
      <c r="THA21" s="46"/>
      <c r="THB21" s="46"/>
      <c r="THC21" s="46"/>
      <c r="THD21" s="46"/>
      <c r="THE21" s="46"/>
      <c r="THF21" s="46"/>
      <c r="THG21" s="46"/>
      <c r="THH21" s="46"/>
      <c r="THI21" s="46"/>
      <c r="THJ21" s="46"/>
      <c r="THK21" s="46"/>
      <c r="THL21" s="46"/>
      <c r="THM21" s="46"/>
      <c r="THN21" s="46"/>
      <c r="THO21" s="46"/>
      <c r="THP21" s="46"/>
      <c r="THQ21" s="46"/>
      <c r="THR21" s="46"/>
      <c r="THS21" s="46"/>
      <c r="THT21" s="46"/>
      <c r="THU21" s="46"/>
      <c r="THV21" s="46"/>
      <c r="THW21" s="46"/>
      <c r="THX21" s="46"/>
      <c r="THY21" s="46"/>
      <c r="THZ21" s="46"/>
      <c r="TIA21" s="46"/>
      <c r="TIB21" s="46"/>
      <c r="TIC21" s="46"/>
      <c r="TID21" s="46"/>
      <c r="TIE21" s="46"/>
      <c r="TIF21" s="46"/>
      <c r="TIG21" s="46"/>
      <c r="TIH21" s="46"/>
      <c r="TII21" s="46"/>
      <c r="TIJ21" s="46"/>
      <c r="TIK21" s="46"/>
      <c r="TIL21" s="46"/>
      <c r="TIM21" s="46"/>
      <c r="TIN21" s="46"/>
      <c r="TIO21" s="46"/>
      <c r="TIP21" s="46"/>
      <c r="TIQ21" s="46"/>
      <c r="TIR21" s="46"/>
      <c r="TIS21" s="46"/>
      <c r="TIT21" s="46"/>
      <c r="TIU21" s="46"/>
      <c r="TIV21" s="46"/>
      <c r="TIW21" s="46"/>
      <c r="TIX21" s="46"/>
      <c r="TIY21" s="46"/>
      <c r="TIZ21" s="46"/>
      <c r="TJA21" s="46"/>
      <c r="TJB21" s="46"/>
      <c r="TJC21" s="46"/>
      <c r="TJD21" s="46"/>
      <c r="TJE21" s="46"/>
      <c r="TJF21" s="46"/>
      <c r="TJG21" s="46"/>
      <c r="TJH21" s="46"/>
      <c r="TJI21" s="46"/>
      <c r="TJJ21" s="46"/>
      <c r="TJK21" s="46"/>
      <c r="TJL21" s="46"/>
      <c r="TJM21" s="46"/>
      <c r="TJN21" s="46"/>
      <c r="TJO21" s="46"/>
      <c r="TJP21" s="46"/>
      <c r="TJQ21" s="46"/>
      <c r="TJR21" s="46"/>
      <c r="TJS21" s="46"/>
      <c r="TJT21" s="46"/>
      <c r="TJU21" s="46"/>
      <c r="TJV21" s="46"/>
      <c r="TJW21" s="46"/>
      <c r="TJX21" s="46"/>
      <c r="TJY21" s="46"/>
      <c r="TJZ21" s="46"/>
      <c r="TKA21" s="46"/>
      <c r="TKB21" s="46"/>
      <c r="TKC21" s="46"/>
      <c r="TKD21" s="46"/>
      <c r="TKE21" s="46"/>
      <c r="TKF21" s="46"/>
      <c r="TKG21" s="46"/>
      <c r="TKH21" s="46"/>
      <c r="TKI21" s="46"/>
      <c r="TKJ21" s="46"/>
      <c r="TKK21" s="46"/>
      <c r="TKL21" s="46"/>
      <c r="TKM21" s="46"/>
      <c r="TKN21" s="46"/>
      <c r="TKO21" s="46"/>
      <c r="TKP21" s="46"/>
      <c r="TKQ21" s="46"/>
      <c r="TKR21" s="46"/>
      <c r="TKS21" s="46"/>
      <c r="TKT21" s="46"/>
      <c r="TKU21" s="46"/>
      <c r="TKV21" s="46"/>
      <c r="TKW21" s="46"/>
      <c r="TKX21" s="46"/>
      <c r="TKY21" s="46"/>
      <c r="TKZ21" s="46"/>
      <c r="TLA21" s="46"/>
      <c r="TLB21" s="46"/>
      <c r="TLC21" s="46"/>
      <c r="TLD21" s="46"/>
      <c r="TLE21" s="46"/>
      <c r="TLF21" s="46"/>
      <c r="TLG21" s="46"/>
      <c r="TLH21" s="46"/>
      <c r="TLI21" s="46"/>
      <c r="TLJ21" s="46"/>
      <c r="TLK21" s="46"/>
      <c r="TLL21" s="46"/>
      <c r="TLM21" s="46"/>
      <c r="TLN21" s="46"/>
      <c r="TLO21" s="46"/>
      <c r="TLP21" s="46"/>
      <c r="TLQ21" s="46"/>
      <c r="TLR21" s="46"/>
      <c r="TLS21" s="46"/>
      <c r="TLT21" s="46"/>
      <c r="TLU21" s="46"/>
      <c r="TLV21" s="46"/>
      <c r="TLW21" s="46"/>
      <c r="TLX21" s="46"/>
      <c r="TLY21" s="46"/>
      <c r="TLZ21" s="46"/>
      <c r="TMA21" s="46"/>
      <c r="TMB21" s="46"/>
      <c r="TMC21" s="46"/>
      <c r="TMD21" s="46"/>
      <c r="TME21" s="46"/>
      <c r="TMF21" s="46"/>
      <c r="TMG21" s="46"/>
      <c r="TMH21" s="46"/>
      <c r="TMI21" s="46"/>
      <c r="TMJ21" s="46"/>
      <c r="TMK21" s="46"/>
      <c r="TML21" s="46"/>
      <c r="TMM21" s="46"/>
      <c r="TMN21" s="46"/>
      <c r="TMO21" s="46"/>
      <c r="TMP21" s="46"/>
      <c r="TMQ21" s="46"/>
      <c r="TMR21" s="46"/>
      <c r="TMS21" s="46"/>
      <c r="TMT21" s="46"/>
      <c r="TMU21" s="46"/>
      <c r="TMV21" s="46"/>
      <c r="TMW21" s="46"/>
      <c r="TMX21" s="46"/>
      <c r="TMY21" s="46"/>
      <c r="TMZ21" s="46"/>
      <c r="TNA21" s="46"/>
      <c r="TNB21" s="46"/>
      <c r="TNC21" s="46"/>
      <c r="TND21" s="46"/>
      <c r="TNE21" s="46"/>
      <c r="TNF21" s="46"/>
      <c r="TNG21" s="46"/>
      <c r="TNH21" s="46"/>
      <c r="TNI21" s="46"/>
      <c r="TNJ21" s="46"/>
      <c r="TNK21" s="46"/>
      <c r="TNL21" s="46"/>
      <c r="TNM21" s="46"/>
      <c r="TNN21" s="46"/>
      <c r="TNO21" s="46"/>
      <c r="TNP21" s="46"/>
      <c r="TNQ21" s="46"/>
      <c r="TNR21" s="46"/>
      <c r="TNS21" s="46"/>
      <c r="TNT21" s="46"/>
      <c r="TNU21" s="46"/>
      <c r="TNV21" s="46"/>
      <c r="TNW21" s="46"/>
      <c r="TNX21" s="46"/>
      <c r="TNY21" s="46"/>
      <c r="TNZ21" s="46"/>
      <c r="TOA21" s="46"/>
      <c r="TOB21" s="46"/>
      <c r="TOC21" s="46"/>
      <c r="TOD21" s="46"/>
      <c r="TOE21" s="46"/>
      <c r="TOF21" s="46"/>
      <c r="TOG21" s="46"/>
      <c r="TOH21" s="46"/>
      <c r="TOI21" s="46"/>
      <c r="TOJ21" s="46"/>
      <c r="TOK21" s="46"/>
      <c r="TOL21" s="46"/>
      <c r="TOM21" s="46"/>
      <c r="TON21" s="46"/>
      <c r="TOO21" s="46"/>
      <c r="TOP21" s="46"/>
      <c r="TOQ21" s="46"/>
      <c r="TOR21" s="46"/>
      <c r="TOS21" s="46"/>
      <c r="TOT21" s="46"/>
      <c r="TOU21" s="46"/>
      <c r="TOV21" s="46"/>
      <c r="TOW21" s="46"/>
      <c r="TOX21" s="46"/>
      <c r="TOY21" s="46"/>
      <c r="TOZ21" s="46"/>
      <c r="TPA21" s="46"/>
      <c r="TPB21" s="46"/>
      <c r="TPC21" s="46"/>
      <c r="TPD21" s="46"/>
      <c r="TPE21" s="46"/>
      <c r="TPF21" s="46"/>
      <c r="TPG21" s="46"/>
      <c r="TPH21" s="46"/>
      <c r="TPI21" s="46"/>
      <c r="TPJ21" s="46"/>
      <c r="TPK21" s="46"/>
      <c r="TPL21" s="46"/>
      <c r="TPM21" s="46"/>
      <c r="TPN21" s="46"/>
      <c r="TPO21" s="46"/>
      <c r="TPP21" s="46"/>
      <c r="TPQ21" s="46"/>
      <c r="TPR21" s="46"/>
      <c r="TPS21" s="46"/>
      <c r="TPT21" s="46"/>
      <c r="TPU21" s="46"/>
      <c r="TPV21" s="46"/>
      <c r="TPW21" s="46"/>
      <c r="TPX21" s="46"/>
      <c r="TPY21" s="46"/>
      <c r="TPZ21" s="46"/>
      <c r="TQA21" s="46"/>
      <c r="TQB21" s="46"/>
      <c r="TQC21" s="46"/>
      <c r="TQD21" s="46"/>
      <c r="TQE21" s="46"/>
      <c r="TQF21" s="46"/>
      <c r="TQG21" s="46"/>
      <c r="TQH21" s="46"/>
      <c r="TQI21" s="46"/>
      <c r="TQJ21" s="46"/>
      <c r="TQK21" s="46"/>
      <c r="TQL21" s="46"/>
      <c r="TQM21" s="46"/>
      <c r="TQN21" s="46"/>
      <c r="TQO21" s="46"/>
      <c r="TQP21" s="46"/>
      <c r="TQQ21" s="46"/>
      <c r="TQR21" s="46"/>
      <c r="TQS21" s="46"/>
      <c r="TQT21" s="46"/>
      <c r="TQU21" s="46"/>
      <c r="TQV21" s="46"/>
      <c r="TQW21" s="46"/>
      <c r="TQX21" s="46"/>
      <c r="TQY21" s="46"/>
      <c r="TQZ21" s="46"/>
      <c r="TRA21" s="46"/>
      <c r="TRB21" s="46"/>
      <c r="TRC21" s="46"/>
      <c r="TRD21" s="46"/>
      <c r="TRE21" s="46"/>
      <c r="TRF21" s="46"/>
      <c r="TRG21" s="46"/>
      <c r="TRH21" s="46"/>
      <c r="TRI21" s="46"/>
      <c r="TRJ21" s="46"/>
      <c r="TRK21" s="46"/>
      <c r="TRL21" s="46"/>
      <c r="TRM21" s="46"/>
      <c r="TRN21" s="46"/>
      <c r="TRO21" s="46"/>
      <c r="TRP21" s="46"/>
      <c r="TRQ21" s="46"/>
      <c r="TRR21" s="46"/>
      <c r="TRS21" s="46"/>
      <c r="TRT21" s="46"/>
      <c r="TRU21" s="46"/>
      <c r="TRV21" s="46"/>
      <c r="TRW21" s="46"/>
      <c r="TRX21" s="46"/>
      <c r="TRY21" s="46"/>
      <c r="TRZ21" s="46"/>
      <c r="TSA21" s="46"/>
      <c r="TSB21" s="46"/>
      <c r="TSC21" s="46"/>
      <c r="TSD21" s="46"/>
      <c r="TSE21" s="46"/>
      <c r="TSF21" s="46"/>
      <c r="TSG21" s="46"/>
      <c r="TSH21" s="46"/>
      <c r="TSI21" s="46"/>
      <c r="TSJ21" s="46"/>
      <c r="TSK21" s="46"/>
      <c r="TSL21" s="46"/>
      <c r="TSM21" s="46"/>
      <c r="TSN21" s="46"/>
      <c r="TSO21" s="46"/>
      <c r="TSP21" s="46"/>
      <c r="TSQ21" s="46"/>
      <c r="TSR21" s="46"/>
      <c r="TSS21" s="46"/>
      <c r="TST21" s="46"/>
      <c r="TSU21" s="46"/>
      <c r="TSV21" s="46"/>
      <c r="TSW21" s="46"/>
      <c r="TSX21" s="46"/>
      <c r="TSY21" s="46"/>
      <c r="TSZ21" s="46"/>
      <c r="TTA21" s="46"/>
      <c r="TTB21" s="46"/>
      <c r="TTC21" s="46"/>
      <c r="TTD21" s="46"/>
      <c r="TTE21" s="46"/>
      <c r="TTF21" s="46"/>
      <c r="TTG21" s="46"/>
      <c r="TTH21" s="46"/>
      <c r="TTI21" s="46"/>
      <c r="TTJ21" s="46"/>
      <c r="TTK21" s="46"/>
      <c r="TTL21" s="46"/>
      <c r="TTM21" s="46"/>
      <c r="TTN21" s="46"/>
      <c r="TTO21" s="46"/>
      <c r="TTP21" s="46"/>
      <c r="TTQ21" s="46"/>
      <c r="TTR21" s="46"/>
      <c r="TTS21" s="46"/>
      <c r="TTT21" s="46"/>
      <c r="TTU21" s="46"/>
      <c r="TTV21" s="46"/>
      <c r="TTW21" s="46"/>
      <c r="TTX21" s="46"/>
      <c r="TTY21" s="46"/>
      <c r="TTZ21" s="46"/>
      <c r="TUA21" s="46"/>
      <c r="TUB21" s="46"/>
      <c r="TUC21" s="46"/>
      <c r="TUD21" s="46"/>
      <c r="TUE21" s="46"/>
      <c r="TUF21" s="46"/>
      <c r="TUG21" s="46"/>
      <c r="TUH21" s="46"/>
      <c r="TUI21" s="46"/>
      <c r="TUJ21" s="46"/>
      <c r="TUK21" s="46"/>
      <c r="TUL21" s="46"/>
      <c r="TUM21" s="46"/>
      <c r="TUN21" s="46"/>
      <c r="TUO21" s="46"/>
      <c r="TUP21" s="46"/>
      <c r="TUQ21" s="46"/>
      <c r="TUR21" s="46"/>
      <c r="TUS21" s="46"/>
      <c r="TUT21" s="46"/>
      <c r="TUU21" s="46"/>
      <c r="TUV21" s="46"/>
      <c r="TUW21" s="46"/>
      <c r="TUX21" s="46"/>
      <c r="TUY21" s="46"/>
      <c r="TUZ21" s="46"/>
      <c r="TVA21" s="46"/>
      <c r="TVB21" s="46"/>
      <c r="TVC21" s="46"/>
      <c r="TVD21" s="46"/>
      <c r="TVE21" s="46"/>
      <c r="TVF21" s="46"/>
      <c r="TVG21" s="46"/>
      <c r="TVH21" s="46"/>
      <c r="TVI21" s="46"/>
      <c r="TVJ21" s="46"/>
      <c r="TVK21" s="46"/>
      <c r="TVL21" s="46"/>
      <c r="TVM21" s="46"/>
      <c r="TVN21" s="46"/>
      <c r="TVO21" s="46"/>
      <c r="TVP21" s="46"/>
      <c r="TVQ21" s="46"/>
      <c r="TVR21" s="46"/>
      <c r="TVS21" s="46"/>
      <c r="TVT21" s="46"/>
      <c r="TVU21" s="46"/>
      <c r="TVV21" s="46"/>
      <c r="TVW21" s="46"/>
      <c r="TVX21" s="46"/>
      <c r="TVY21" s="46"/>
      <c r="TVZ21" s="46"/>
      <c r="TWA21" s="46"/>
      <c r="TWB21" s="46"/>
      <c r="TWC21" s="46"/>
      <c r="TWD21" s="46"/>
      <c r="TWE21" s="46"/>
      <c r="TWF21" s="46"/>
      <c r="TWG21" s="46"/>
      <c r="TWH21" s="46"/>
      <c r="TWI21" s="46"/>
      <c r="TWJ21" s="46"/>
      <c r="TWK21" s="46"/>
      <c r="TWL21" s="46"/>
      <c r="TWM21" s="46"/>
      <c r="TWN21" s="46"/>
      <c r="TWO21" s="46"/>
      <c r="TWP21" s="46"/>
      <c r="TWQ21" s="46"/>
      <c r="TWR21" s="46"/>
      <c r="TWS21" s="46"/>
      <c r="TWT21" s="46"/>
      <c r="TWU21" s="46"/>
      <c r="TWV21" s="46"/>
      <c r="TWW21" s="46"/>
      <c r="TWX21" s="46"/>
      <c r="TWY21" s="46"/>
      <c r="TWZ21" s="46"/>
      <c r="TXA21" s="46"/>
      <c r="TXB21" s="46"/>
      <c r="TXC21" s="46"/>
      <c r="TXD21" s="46"/>
      <c r="TXE21" s="46"/>
      <c r="TXF21" s="46"/>
      <c r="TXG21" s="46"/>
      <c r="TXH21" s="46"/>
      <c r="TXI21" s="46"/>
      <c r="TXJ21" s="46"/>
      <c r="TXK21" s="46"/>
      <c r="TXL21" s="46"/>
      <c r="TXM21" s="46"/>
      <c r="TXN21" s="46"/>
      <c r="TXO21" s="46"/>
      <c r="TXP21" s="46"/>
      <c r="TXQ21" s="46"/>
      <c r="TXR21" s="46"/>
      <c r="TXS21" s="46"/>
      <c r="TXT21" s="46"/>
      <c r="TXU21" s="46"/>
      <c r="TXV21" s="46"/>
      <c r="TXW21" s="46"/>
      <c r="TXX21" s="46"/>
      <c r="TXY21" s="46"/>
      <c r="TXZ21" s="46"/>
      <c r="TYA21" s="46"/>
      <c r="TYB21" s="46"/>
      <c r="TYC21" s="46"/>
      <c r="TYD21" s="46"/>
      <c r="TYE21" s="46"/>
      <c r="TYF21" s="46"/>
      <c r="TYG21" s="46"/>
      <c r="TYH21" s="46"/>
      <c r="TYI21" s="46"/>
      <c r="TYJ21" s="46"/>
      <c r="TYK21" s="46"/>
      <c r="TYL21" s="46"/>
      <c r="TYM21" s="46"/>
      <c r="TYN21" s="46"/>
      <c r="TYO21" s="46"/>
      <c r="TYP21" s="46"/>
      <c r="TYQ21" s="46"/>
      <c r="TYR21" s="46"/>
      <c r="TYS21" s="46"/>
      <c r="TYT21" s="46"/>
      <c r="TYU21" s="46"/>
      <c r="TYV21" s="46"/>
      <c r="TYW21" s="46"/>
      <c r="TYX21" s="46"/>
      <c r="TYY21" s="46"/>
      <c r="TYZ21" s="46"/>
      <c r="TZA21" s="46"/>
      <c r="TZB21" s="46"/>
      <c r="TZC21" s="46"/>
      <c r="TZD21" s="46"/>
      <c r="TZE21" s="46"/>
      <c r="TZF21" s="46"/>
      <c r="TZG21" s="46"/>
      <c r="TZH21" s="46"/>
      <c r="TZI21" s="46"/>
      <c r="TZJ21" s="46"/>
      <c r="TZK21" s="46"/>
      <c r="TZL21" s="46"/>
      <c r="TZM21" s="46"/>
      <c r="TZN21" s="46"/>
      <c r="TZO21" s="46"/>
      <c r="TZP21" s="46"/>
      <c r="TZQ21" s="46"/>
      <c r="TZR21" s="46"/>
      <c r="TZS21" s="46"/>
      <c r="TZT21" s="46"/>
      <c r="TZU21" s="46"/>
      <c r="TZV21" s="46"/>
      <c r="TZW21" s="46"/>
      <c r="TZX21" s="46"/>
      <c r="TZY21" s="46"/>
      <c r="TZZ21" s="46"/>
      <c r="UAA21" s="46"/>
      <c r="UAB21" s="46"/>
      <c r="UAC21" s="46"/>
      <c r="UAD21" s="46"/>
      <c r="UAE21" s="46"/>
      <c r="UAF21" s="46"/>
      <c r="UAG21" s="46"/>
      <c r="UAH21" s="46"/>
      <c r="UAI21" s="46"/>
      <c r="UAJ21" s="46"/>
      <c r="UAK21" s="46"/>
      <c r="UAL21" s="46"/>
      <c r="UAM21" s="46"/>
      <c r="UAN21" s="46"/>
      <c r="UAO21" s="46"/>
      <c r="UAP21" s="46"/>
      <c r="UAQ21" s="46"/>
      <c r="UAR21" s="46"/>
      <c r="UAS21" s="46"/>
      <c r="UAT21" s="46"/>
      <c r="UAU21" s="46"/>
      <c r="UAV21" s="46"/>
      <c r="UAW21" s="46"/>
      <c r="UAX21" s="46"/>
      <c r="UAY21" s="46"/>
      <c r="UAZ21" s="46"/>
      <c r="UBA21" s="46"/>
      <c r="UBB21" s="46"/>
      <c r="UBC21" s="46"/>
      <c r="UBD21" s="46"/>
      <c r="UBE21" s="46"/>
      <c r="UBF21" s="46"/>
      <c r="UBG21" s="46"/>
      <c r="UBH21" s="46"/>
      <c r="UBI21" s="46"/>
      <c r="UBJ21" s="46"/>
      <c r="UBK21" s="46"/>
      <c r="UBL21" s="46"/>
      <c r="UBM21" s="46"/>
      <c r="UBN21" s="46"/>
      <c r="UBO21" s="46"/>
      <c r="UBP21" s="46"/>
      <c r="UBQ21" s="46"/>
      <c r="UBR21" s="46"/>
      <c r="UBS21" s="46"/>
      <c r="UBT21" s="46"/>
      <c r="UBU21" s="46"/>
      <c r="UBV21" s="46"/>
      <c r="UBW21" s="46"/>
      <c r="UBX21" s="46"/>
      <c r="UBY21" s="46"/>
      <c r="UBZ21" s="46"/>
      <c r="UCA21" s="46"/>
      <c r="UCB21" s="46"/>
      <c r="UCC21" s="46"/>
      <c r="UCD21" s="46"/>
      <c r="UCE21" s="46"/>
      <c r="UCF21" s="46"/>
      <c r="UCG21" s="46"/>
      <c r="UCH21" s="46"/>
      <c r="UCI21" s="46"/>
      <c r="UCJ21" s="46"/>
      <c r="UCK21" s="46"/>
      <c r="UCL21" s="46"/>
      <c r="UCM21" s="46"/>
      <c r="UCN21" s="46"/>
      <c r="UCO21" s="46"/>
      <c r="UCP21" s="46"/>
      <c r="UCQ21" s="46"/>
      <c r="UCR21" s="46"/>
      <c r="UCS21" s="46"/>
      <c r="UCT21" s="46"/>
      <c r="UCU21" s="46"/>
      <c r="UCV21" s="46"/>
      <c r="UCW21" s="46"/>
      <c r="UCX21" s="46"/>
      <c r="UCY21" s="46"/>
      <c r="UCZ21" s="46"/>
      <c r="UDA21" s="46"/>
      <c r="UDB21" s="46"/>
      <c r="UDC21" s="46"/>
      <c r="UDD21" s="46"/>
      <c r="UDE21" s="46"/>
      <c r="UDF21" s="46"/>
      <c r="UDG21" s="46"/>
      <c r="UDH21" s="46"/>
      <c r="UDI21" s="46"/>
      <c r="UDJ21" s="46"/>
      <c r="UDK21" s="46"/>
      <c r="UDL21" s="46"/>
      <c r="UDM21" s="46"/>
      <c r="UDN21" s="46"/>
      <c r="UDO21" s="46"/>
      <c r="UDP21" s="46"/>
      <c r="UDQ21" s="46"/>
      <c r="UDR21" s="46"/>
      <c r="UDS21" s="46"/>
      <c r="UDT21" s="46"/>
      <c r="UDU21" s="46"/>
      <c r="UDV21" s="46"/>
      <c r="UDW21" s="46"/>
      <c r="UDX21" s="46"/>
      <c r="UDY21" s="46"/>
      <c r="UDZ21" s="46"/>
      <c r="UEA21" s="46"/>
      <c r="UEB21" s="46"/>
      <c r="UEC21" s="46"/>
      <c r="UED21" s="46"/>
      <c r="UEE21" s="46"/>
      <c r="UEF21" s="46"/>
      <c r="UEG21" s="46"/>
      <c r="UEH21" s="46"/>
      <c r="UEI21" s="46"/>
      <c r="UEJ21" s="46"/>
      <c r="UEK21" s="46"/>
      <c r="UEL21" s="46"/>
      <c r="UEM21" s="46"/>
      <c r="UEN21" s="46"/>
      <c r="UEO21" s="46"/>
      <c r="UEP21" s="46"/>
      <c r="UEQ21" s="46"/>
      <c r="UER21" s="46"/>
      <c r="UES21" s="46"/>
      <c r="UET21" s="46"/>
      <c r="UEU21" s="46"/>
      <c r="UEV21" s="46"/>
      <c r="UEW21" s="46"/>
      <c r="UEX21" s="46"/>
      <c r="UEY21" s="46"/>
      <c r="UEZ21" s="46"/>
      <c r="UFA21" s="46"/>
      <c r="UFB21" s="46"/>
      <c r="UFC21" s="46"/>
      <c r="UFD21" s="46"/>
      <c r="UFE21" s="46"/>
      <c r="UFF21" s="46"/>
      <c r="UFG21" s="46"/>
      <c r="UFH21" s="46"/>
      <c r="UFI21" s="46"/>
      <c r="UFJ21" s="46"/>
      <c r="UFK21" s="46"/>
      <c r="UFL21" s="46"/>
      <c r="UFM21" s="46"/>
      <c r="UFN21" s="46"/>
      <c r="UFO21" s="46"/>
      <c r="UFP21" s="46"/>
      <c r="UFQ21" s="46"/>
      <c r="UFR21" s="46"/>
      <c r="UFS21" s="46"/>
      <c r="UFT21" s="46"/>
      <c r="UFU21" s="46"/>
      <c r="UFV21" s="46"/>
      <c r="UFW21" s="46"/>
      <c r="UFX21" s="46"/>
      <c r="UFY21" s="46"/>
      <c r="UFZ21" s="46"/>
      <c r="UGA21" s="46"/>
      <c r="UGB21" s="46"/>
      <c r="UGC21" s="46"/>
      <c r="UGD21" s="46"/>
      <c r="UGE21" s="46"/>
      <c r="UGF21" s="46"/>
      <c r="UGG21" s="46"/>
      <c r="UGH21" s="46"/>
      <c r="UGI21" s="46"/>
      <c r="UGJ21" s="46"/>
      <c r="UGK21" s="46"/>
      <c r="UGL21" s="46"/>
      <c r="UGM21" s="46"/>
      <c r="UGN21" s="46"/>
      <c r="UGO21" s="46"/>
      <c r="UGP21" s="46"/>
      <c r="UGQ21" s="46"/>
      <c r="UGR21" s="46"/>
      <c r="UGS21" s="46"/>
      <c r="UGT21" s="46"/>
      <c r="UGU21" s="46"/>
      <c r="UGV21" s="46"/>
      <c r="UGW21" s="46"/>
      <c r="UGX21" s="46"/>
      <c r="UGY21" s="46"/>
      <c r="UGZ21" s="46"/>
      <c r="UHA21" s="46"/>
      <c r="UHB21" s="46"/>
      <c r="UHC21" s="46"/>
      <c r="UHD21" s="46"/>
      <c r="UHE21" s="46"/>
      <c r="UHF21" s="46"/>
      <c r="UHG21" s="46"/>
      <c r="UHH21" s="46"/>
      <c r="UHI21" s="46"/>
      <c r="UHJ21" s="46"/>
      <c r="UHK21" s="46"/>
      <c r="UHL21" s="46"/>
      <c r="UHM21" s="46"/>
      <c r="UHN21" s="46"/>
      <c r="UHO21" s="46"/>
      <c r="UHP21" s="46"/>
      <c r="UHQ21" s="46"/>
      <c r="UHR21" s="46"/>
      <c r="UHS21" s="46"/>
      <c r="UHT21" s="46"/>
      <c r="UHU21" s="46"/>
      <c r="UHV21" s="46"/>
      <c r="UHW21" s="46"/>
      <c r="UHX21" s="46"/>
      <c r="UHY21" s="46"/>
      <c r="UHZ21" s="46"/>
      <c r="UIA21" s="46"/>
      <c r="UIB21" s="46"/>
      <c r="UIC21" s="46"/>
      <c r="UID21" s="46"/>
      <c r="UIE21" s="46"/>
      <c r="UIF21" s="46"/>
      <c r="UIG21" s="46"/>
      <c r="UIH21" s="46"/>
      <c r="UII21" s="46"/>
      <c r="UIJ21" s="46"/>
      <c r="UIK21" s="46"/>
      <c r="UIL21" s="46"/>
      <c r="UIM21" s="46"/>
      <c r="UIN21" s="46"/>
      <c r="UIO21" s="46"/>
      <c r="UIP21" s="46"/>
      <c r="UIQ21" s="46"/>
      <c r="UIR21" s="46"/>
      <c r="UIS21" s="46"/>
      <c r="UIT21" s="46"/>
      <c r="UIU21" s="46"/>
      <c r="UIV21" s="46"/>
      <c r="UIW21" s="46"/>
      <c r="UIX21" s="46"/>
      <c r="UIY21" s="46"/>
      <c r="UIZ21" s="46"/>
      <c r="UJA21" s="46"/>
      <c r="UJB21" s="46"/>
      <c r="UJC21" s="46"/>
      <c r="UJD21" s="46"/>
      <c r="UJE21" s="46"/>
      <c r="UJF21" s="46"/>
      <c r="UJG21" s="46"/>
      <c r="UJH21" s="46"/>
      <c r="UJI21" s="46"/>
      <c r="UJJ21" s="46"/>
      <c r="UJK21" s="46"/>
      <c r="UJL21" s="46"/>
      <c r="UJM21" s="46"/>
      <c r="UJN21" s="46"/>
      <c r="UJO21" s="46"/>
      <c r="UJP21" s="46"/>
      <c r="UJQ21" s="46"/>
      <c r="UJR21" s="46"/>
      <c r="UJS21" s="46"/>
      <c r="UJT21" s="46"/>
      <c r="UJU21" s="46"/>
      <c r="UJV21" s="46"/>
      <c r="UJW21" s="46"/>
      <c r="UJX21" s="46"/>
      <c r="UJY21" s="46"/>
      <c r="UJZ21" s="46"/>
      <c r="UKA21" s="46"/>
      <c r="UKB21" s="46"/>
      <c r="UKC21" s="46"/>
      <c r="UKD21" s="46"/>
      <c r="UKE21" s="46"/>
      <c r="UKF21" s="46"/>
      <c r="UKG21" s="46"/>
      <c r="UKH21" s="46"/>
      <c r="UKI21" s="46"/>
      <c r="UKJ21" s="46"/>
      <c r="UKK21" s="46"/>
      <c r="UKL21" s="46"/>
      <c r="UKM21" s="46"/>
      <c r="UKN21" s="46"/>
      <c r="UKO21" s="46"/>
      <c r="UKP21" s="46"/>
      <c r="UKQ21" s="46"/>
      <c r="UKR21" s="46"/>
      <c r="UKS21" s="46"/>
      <c r="UKT21" s="46"/>
      <c r="UKU21" s="46"/>
      <c r="UKV21" s="46"/>
      <c r="UKW21" s="46"/>
      <c r="UKX21" s="46"/>
      <c r="UKY21" s="46"/>
      <c r="UKZ21" s="46"/>
      <c r="ULA21" s="46"/>
      <c r="ULB21" s="46"/>
      <c r="ULC21" s="46"/>
      <c r="ULD21" s="46"/>
      <c r="ULE21" s="46"/>
      <c r="ULF21" s="46"/>
      <c r="ULG21" s="46"/>
      <c r="ULH21" s="46"/>
      <c r="ULI21" s="46"/>
      <c r="ULJ21" s="46"/>
      <c r="ULK21" s="46"/>
      <c r="ULL21" s="46"/>
      <c r="ULM21" s="46"/>
      <c r="ULN21" s="46"/>
      <c r="ULO21" s="46"/>
      <c r="ULP21" s="46"/>
      <c r="ULQ21" s="46"/>
      <c r="ULR21" s="46"/>
      <c r="ULS21" s="46"/>
      <c r="ULT21" s="46"/>
      <c r="ULU21" s="46"/>
      <c r="ULV21" s="46"/>
      <c r="ULW21" s="46"/>
      <c r="ULX21" s="46"/>
      <c r="ULY21" s="46"/>
      <c r="ULZ21" s="46"/>
      <c r="UMA21" s="46"/>
      <c r="UMB21" s="46"/>
      <c r="UMC21" s="46"/>
      <c r="UMD21" s="46"/>
      <c r="UME21" s="46"/>
      <c r="UMF21" s="46"/>
      <c r="UMG21" s="46"/>
      <c r="UMH21" s="46"/>
      <c r="UMI21" s="46"/>
      <c r="UMJ21" s="46"/>
      <c r="UMK21" s="46"/>
      <c r="UML21" s="46"/>
      <c r="UMM21" s="46"/>
      <c r="UMN21" s="46"/>
      <c r="UMO21" s="46"/>
      <c r="UMP21" s="46"/>
      <c r="UMQ21" s="46"/>
      <c r="UMR21" s="46"/>
      <c r="UMS21" s="46"/>
      <c r="UMT21" s="46"/>
      <c r="UMU21" s="46"/>
      <c r="UMV21" s="46"/>
      <c r="UMW21" s="46"/>
      <c r="UMX21" s="46"/>
      <c r="UMY21" s="46"/>
      <c r="UMZ21" s="46"/>
      <c r="UNA21" s="46"/>
      <c r="UNB21" s="46"/>
      <c r="UNC21" s="46"/>
      <c r="UND21" s="46"/>
      <c r="UNE21" s="46"/>
      <c r="UNF21" s="46"/>
      <c r="UNG21" s="46"/>
      <c r="UNH21" s="46"/>
      <c r="UNI21" s="46"/>
      <c r="UNJ21" s="46"/>
      <c r="UNK21" s="46"/>
      <c r="UNL21" s="46"/>
      <c r="UNM21" s="46"/>
      <c r="UNN21" s="46"/>
      <c r="UNO21" s="46"/>
      <c r="UNP21" s="46"/>
      <c r="UNQ21" s="46"/>
      <c r="UNR21" s="46"/>
      <c r="UNS21" s="46"/>
      <c r="UNT21" s="46"/>
      <c r="UNU21" s="46"/>
      <c r="UNV21" s="46"/>
      <c r="UNW21" s="46"/>
      <c r="UNX21" s="46"/>
      <c r="UNY21" s="46"/>
      <c r="UNZ21" s="46"/>
      <c r="UOA21" s="46"/>
      <c r="UOB21" s="46"/>
      <c r="UOC21" s="46"/>
      <c r="UOD21" s="46"/>
      <c r="UOE21" s="46"/>
      <c r="UOF21" s="46"/>
      <c r="UOG21" s="46"/>
      <c r="UOH21" s="46"/>
      <c r="UOI21" s="46"/>
      <c r="UOJ21" s="46"/>
      <c r="UOK21" s="46"/>
      <c r="UOL21" s="46"/>
      <c r="UOM21" s="46"/>
      <c r="UON21" s="46"/>
      <c r="UOO21" s="46"/>
      <c r="UOP21" s="46"/>
      <c r="UOQ21" s="46"/>
      <c r="UOR21" s="46"/>
      <c r="UOS21" s="46"/>
      <c r="UOT21" s="46"/>
      <c r="UOU21" s="46"/>
      <c r="UOV21" s="46"/>
      <c r="UOW21" s="46"/>
      <c r="UOX21" s="46"/>
      <c r="UOY21" s="46"/>
      <c r="UOZ21" s="46"/>
      <c r="UPA21" s="46"/>
      <c r="UPB21" s="46"/>
      <c r="UPC21" s="46"/>
      <c r="UPD21" s="46"/>
      <c r="UPE21" s="46"/>
      <c r="UPF21" s="46"/>
      <c r="UPG21" s="46"/>
      <c r="UPH21" s="46"/>
      <c r="UPI21" s="46"/>
      <c r="UPJ21" s="46"/>
      <c r="UPK21" s="46"/>
      <c r="UPL21" s="46"/>
      <c r="UPM21" s="46"/>
      <c r="UPN21" s="46"/>
      <c r="UPO21" s="46"/>
      <c r="UPP21" s="46"/>
      <c r="UPQ21" s="46"/>
      <c r="UPR21" s="46"/>
      <c r="UPS21" s="46"/>
      <c r="UPT21" s="46"/>
      <c r="UPU21" s="46"/>
      <c r="UPV21" s="46"/>
      <c r="UPW21" s="46"/>
      <c r="UPX21" s="46"/>
      <c r="UPY21" s="46"/>
      <c r="UPZ21" s="46"/>
      <c r="UQA21" s="46"/>
      <c r="UQB21" s="46"/>
      <c r="UQC21" s="46"/>
      <c r="UQD21" s="46"/>
      <c r="UQE21" s="46"/>
      <c r="UQF21" s="46"/>
      <c r="UQG21" s="46"/>
      <c r="UQH21" s="46"/>
      <c r="UQI21" s="46"/>
      <c r="UQJ21" s="46"/>
      <c r="UQK21" s="46"/>
      <c r="UQL21" s="46"/>
      <c r="UQM21" s="46"/>
      <c r="UQN21" s="46"/>
      <c r="UQO21" s="46"/>
      <c r="UQP21" s="46"/>
      <c r="UQQ21" s="46"/>
      <c r="UQR21" s="46"/>
      <c r="UQS21" s="46"/>
      <c r="UQT21" s="46"/>
      <c r="UQU21" s="46"/>
      <c r="UQV21" s="46"/>
      <c r="UQW21" s="46"/>
      <c r="UQX21" s="46"/>
      <c r="UQY21" s="46"/>
      <c r="UQZ21" s="46"/>
      <c r="URA21" s="46"/>
      <c r="URB21" s="46"/>
      <c r="URC21" s="46"/>
      <c r="URD21" s="46"/>
      <c r="URE21" s="46"/>
      <c r="URF21" s="46"/>
      <c r="URG21" s="46"/>
      <c r="URH21" s="46"/>
      <c r="URI21" s="46"/>
      <c r="URJ21" s="46"/>
      <c r="URK21" s="46"/>
      <c r="URL21" s="46"/>
      <c r="URM21" s="46"/>
      <c r="URN21" s="46"/>
      <c r="URO21" s="46"/>
      <c r="URP21" s="46"/>
      <c r="URQ21" s="46"/>
      <c r="URR21" s="46"/>
      <c r="URS21" s="46"/>
      <c r="URT21" s="46"/>
      <c r="URU21" s="46"/>
      <c r="URV21" s="46"/>
      <c r="URW21" s="46"/>
      <c r="URX21" s="46"/>
      <c r="URY21" s="46"/>
      <c r="URZ21" s="46"/>
      <c r="USA21" s="46"/>
      <c r="USB21" s="46"/>
      <c r="USC21" s="46"/>
      <c r="USD21" s="46"/>
      <c r="USE21" s="46"/>
      <c r="USF21" s="46"/>
      <c r="USG21" s="46"/>
      <c r="USH21" s="46"/>
      <c r="USI21" s="46"/>
      <c r="USJ21" s="46"/>
      <c r="USK21" s="46"/>
      <c r="USL21" s="46"/>
      <c r="USM21" s="46"/>
      <c r="USN21" s="46"/>
      <c r="USO21" s="46"/>
      <c r="USP21" s="46"/>
      <c r="USQ21" s="46"/>
      <c r="USR21" s="46"/>
      <c r="USS21" s="46"/>
      <c r="UST21" s="46"/>
      <c r="USU21" s="46"/>
      <c r="USV21" s="46"/>
      <c r="USW21" s="46"/>
      <c r="USX21" s="46"/>
      <c r="USY21" s="46"/>
      <c r="USZ21" s="46"/>
      <c r="UTA21" s="46"/>
      <c r="UTB21" s="46"/>
      <c r="UTC21" s="46"/>
      <c r="UTD21" s="46"/>
      <c r="UTE21" s="46"/>
      <c r="UTF21" s="46"/>
      <c r="UTG21" s="46"/>
      <c r="UTH21" s="46"/>
      <c r="UTI21" s="46"/>
      <c r="UTJ21" s="46"/>
      <c r="UTK21" s="46"/>
      <c r="UTL21" s="46"/>
      <c r="UTM21" s="46"/>
      <c r="UTN21" s="46"/>
      <c r="UTO21" s="46"/>
      <c r="UTP21" s="46"/>
      <c r="UTQ21" s="46"/>
      <c r="UTR21" s="46"/>
      <c r="UTS21" s="46"/>
      <c r="UTT21" s="46"/>
      <c r="UTU21" s="46"/>
      <c r="UTV21" s="46"/>
      <c r="UTW21" s="46"/>
      <c r="UTX21" s="46"/>
      <c r="UTY21" s="46"/>
      <c r="UTZ21" s="46"/>
      <c r="UUA21" s="46"/>
      <c r="UUB21" s="46"/>
      <c r="UUC21" s="46"/>
      <c r="UUD21" s="46"/>
      <c r="UUE21" s="46"/>
      <c r="UUF21" s="46"/>
      <c r="UUG21" s="46"/>
      <c r="UUH21" s="46"/>
      <c r="UUI21" s="46"/>
      <c r="UUJ21" s="46"/>
      <c r="UUK21" s="46"/>
      <c r="UUL21" s="46"/>
      <c r="UUM21" s="46"/>
      <c r="UUN21" s="46"/>
      <c r="UUO21" s="46"/>
      <c r="UUP21" s="46"/>
      <c r="UUQ21" s="46"/>
      <c r="UUR21" s="46"/>
      <c r="UUS21" s="46"/>
      <c r="UUT21" s="46"/>
      <c r="UUU21" s="46"/>
      <c r="UUV21" s="46"/>
      <c r="UUW21" s="46"/>
      <c r="UUX21" s="46"/>
      <c r="UUY21" s="46"/>
      <c r="UUZ21" s="46"/>
      <c r="UVA21" s="46"/>
      <c r="UVB21" s="46"/>
      <c r="UVC21" s="46"/>
      <c r="UVD21" s="46"/>
      <c r="UVE21" s="46"/>
      <c r="UVF21" s="46"/>
      <c r="UVG21" s="46"/>
      <c r="UVH21" s="46"/>
      <c r="UVI21" s="46"/>
      <c r="UVJ21" s="46"/>
      <c r="UVK21" s="46"/>
      <c r="UVL21" s="46"/>
      <c r="UVM21" s="46"/>
      <c r="UVN21" s="46"/>
      <c r="UVO21" s="46"/>
      <c r="UVP21" s="46"/>
      <c r="UVQ21" s="46"/>
      <c r="UVR21" s="46"/>
      <c r="UVS21" s="46"/>
      <c r="UVT21" s="46"/>
      <c r="UVU21" s="46"/>
      <c r="UVV21" s="46"/>
      <c r="UVW21" s="46"/>
      <c r="UVX21" s="46"/>
      <c r="UVY21" s="46"/>
      <c r="UVZ21" s="46"/>
      <c r="UWA21" s="46"/>
      <c r="UWB21" s="46"/>
      <c r="UWC21" s="46"/>
      <c r="UWD21" s="46"/>
      <c r="UWE21" s="46"/>
      <c r="UWF21" s="46"/>
      <c r="UWG21" s="46"/>
      <c r="UWH21" s="46"/>
      <c r="UWI21" s="46"/>
      <c r="UWJ21" s="46"/>
      <c r="UWK21" s="46"/>
      <c r="UWL21" s="46"/>
      <c r="UWM21" s="46"/>
      <c r="UWN21" s="46"/>
      <c r="UWO21" s="46"/>
      <c r="UWP21" s="46"/>
      <c r="UWQ21" s="46"/>
      <c r="UWR21" s="46"/>
      <c r="UWS21" s="46"/>
      <c r="UWT21" s="46"/>
      <c r="UWU21" s="46"/>
      <c r="UWV21" s="46"/>
      <c r="UWW21" s="46"/>
      <c r="UWX21" s="46"/>
      <c r="UWY21" s="46"/>
      <c r="UWZ21" s="46"/>
      <c r="UXA21" s="46"/>
      <c r="UXB21" s="46"/>
      <c r="UXC21" s="46"/>
      <c r="UXD21" s="46"/>
      <c r="UXE21" s="46"/>
      <c r="UXF21" s="46"/>
      <c r="UXG21" s="46"/>
      <c r="UXH21" s="46"/>
      <c r="UXI21" s="46"/>
      <c r="UXJ21" s="46"/>
      <c r="UXK21" s="46"/>
      <c r="UXL21" s="46"/>
      <c r="UXM21" s="46"/>
      <c r="UXN21" s="46"/>
      <c r="UXO21" s="46"/>
      <c r="UXP21" s="46"/>
      <c r="UXQ21" s="46"/>
      <c r="UXR21" s="46"/>
      <c r="UXS21" s="46"/>
      <c r="UXT21" s="46"/>
      <c r="UXU21" s="46"/>
      <c r="UXV21" s="46"/>
      <c r="UXW21" s="46"/>
      <c r="UXX21" s="46"/>
      <c r="UXY21" s="46"/>
      <c r="UXZ21" s="46"/>
      <c r="UYA21" s="46"/>
      <c r="UYB21" s="46"/>
      <c r="UYC21" s="46"/>
      <c r="UYD21" s="46"/>
      <c r="UYE21" s="46"/>
      <c r="UYF21" s="46"/>
      <c r="UYG21" s="46"/>
      <c r="UYH21" s="46"/>
      <c r="UYI21" s="46"/>
      <c r="UYJ21" s="46"/>
      <c r="UYK21" s="46"/>
      <c r="UYL21" s="46"/>
      <c r="UYM21" s="46"/>
      <c r="UYN21" s="46"/>
      <c r="UYO21" s="46"/>
      <c r="UYP21" s="46"/>
      <c r="UYQ21" s="46"/>
      <c r="UYR21" s="46"/>
      <c r="UYS21" s="46"/>
      <c r="UYT21" s="46"/>
      <c r="UYU21" s="46"/>
      <c r="UYV21" s="46"/>
      <c r="UYW21" s="46"/>
      <c r="UYX21" s="46"/>
      <c r="UYY21" s="46"/>
      <c r="UYZ21" s="46"/>
      <c r="UZA21" s="46"/>
      <c r="UZB21" s="46"/>
      <c r="UZC21" s="46"/>
      <c r="UZD21" s="46"/>
      <c r="UZE21" s="46"/>
      <c r="UZF21" s="46"/>
      <c r="UZG21" s="46"/>
      <c r="UZH21" s="46"/>
      <c r="UZI21" s="46"/>
      <c r="UZJ21" s="46"/>
      <c r="UZK21" s="46"/>
      <c r="UZL21" s="46"/>
      <c r="UZM21" s="46"/>
      <c r="UZN21" s="46"/>
      <c r="UZO21" s="46"/>
      <c r="UZP21" s="46"/>
      <c r="UZQ21" s="46"/>
      <c r="UZR21" s="46"/>
      <c r="UZS21" s="46"/>
      <c r="UZT21" s="46"/>
      <c r="UZU21" s="46"/>
      <c r="UZV21" s="46"/>
      <c r="UZW21" s="46"/>
      <c r="UZX21" s="46"/>
      <c r="UZY21" s="46"/>
      <c r="UZZ21" s="46"/>
      <c r="VAA21" s="46"/>
      <c r="VAB21" s="46"/>
      <c r="VAC21" s="46"/>
      <c r="VAD21" s="46"/>
      <c r="VAE21" s="46"/>
      <c r="VAF21" s="46"/>
      <c r="VAG21" s="46"/>
      <c r="VAH21" s="46"/>
      <c r="VAI21" s="46"/>
      <c r="VAJ21" s="46"/>
      <c r="VAK21" s="46"/>
      <c r="VAL21" s="46"/>
      <c r="VAM21" s="46"/>
      <c r="VAN21" s="46"/>
      <c r="VAO21" s="46"/>
      <c r="VAP21" s="46"/>
      <c r="VAQ21" s="46"/>
      <c r="VAR21" s="46"/>
      <c r="VAS21" s="46"/>
      <c r="VAT21" s="46"/>
      <c r="VAU21" s="46"/>
      <c r="VAV21" s="46"/>
      <c r="VAW21" s="46"/>
      <c r="VAX21" s="46"/>
      <c r="VAY21" s="46"/>
      <c r="VAZ21" s="46"/>
      <c r="VBA21" s="46"/>
      <c r="VBB21" s="46"/>
      <c r="VBC21" s="46"/>
      <c r="VBD21" s="46"/>
      <c r="VBE21" s="46"/>
      <c r="VBF21" s="46"/>
      <c r="VBG21" s="46"/>
      <c r="VBH21" s="46"/>
      <c r="VBI21" s="46"/>
      <c r="VBJ21" s="46"/>
      <c r="VBK21" s="46"/>
      <c r="VBL21" s="46"/>
      <c r="VBM21" s="46"/>
      <c r="VBN21" s="46"/>
      <c r="VBO21" s="46"/>
      <c r="VBP21" s="46"/>
      <c r="VBQ21" s="46"/>
      <c r="VBR21" s="46"/>
      <c r="VBS21" s="46"/>
      <c r="VBT21" s="46"/>
      <c r="VBU21" s="46"/>
      <c r="VBV21" s="46"/>
      <c r="VBW21" s="46"/>
      <c r="VBX21" s="46"/>
      <c r="VBY21" s="46"/>
      <c r="VBZ21" s="46"/>
      <c r="VCA21" s="46"/>
      <c r="VCB21" s="46"/>
      <c r="VCC21" s="46"/>
      <c r="VCD21" s="46"/>
      <c r="VCE21" s="46"/>
      <c r="VCF21" s="46"/>
      <c r="VCG21" s="46"/>
      <c r="VCH21" s="46"/>
      <c r="VCI21" s="46"/>
      <c r="VCJ21" s="46"/>
      <c r="VCK21" s="46"/>
      <c r="VCL21" s="46"/>
      <c r="VCM21" s="46"/>
      <c r="VCN21" s="46"/>
      <c r="VCO21" s="46"/>
      <c r="VCP21" s="46"/>
      <c r="VCQ21" s="46"/>
      <c r="VCR21" s="46"/>
      <c r="VCS21" s="46"/>
      <c r="VCT21" s="46"/>
      <c r="VCU21" s="46"/>
      <c r="VCV21" s="46"/>
      <c r="VCW21" s="46"/>
      <c r="VCX21" s="46"/>
      <c r="VCY21" s="46"/>
      <c r="VCZ21" s="46"/>
      <c r="VDA21" s="46"/>
      <c r="VDB21" s="46"/>
      <c r="VDC21" s="46"/>
      <c r="VDD21" s="46"/>
      <c r="VDE21" s="46"/>
      <c r="VDF21" s="46"/>
      <c r="VDG21" s="46"/>
      <c r="VDH21" s="46"/>
      <c r="VDI21" s="46"/>
      <c r="VDJ21" s="46"/>
      <c r="VDK21" s="46"/>
      <c r="VDL21" s="46"/>
      <c r="VDM21" s="46"/>
      <c r="VDN21" s="46"/>
      <c r="VDO21" s="46"/>
      <c r="VDP21" s="46"/>
      <c r="VDQ21" s="46"/>
      <c r="VDR21" s="46"/>
      <c r="VDS21" s="46"/>
      <c r="VDT21" s="46"/>
      <c r="VDU21" s="46"/>
      <c r="VDV21" s="46"/>
      <c r="VDW21" s="46"/>
      <c r="VDX21" s="46"/>
      <c r="VDY21" s="46"/>
      <c r="VDZ21" s="46"/>
      <c r="VEA21" s="46"/>
      <c r="VEB21" s="46"/>
      <c r="VEC21" s="46"/>
      <c r="VED21" s="46"/>
      <c r="VEE21" s="46"/>
      <c r="VEF21" s="46"/>
      <c r="VEG21" s="46"/>
      <c r="VEH21" s="46"/>
      <c r="VEI21" s="46"/>
      <c r="VEJ21" s="46"/>
      <c r="VEK21" s="46"/>
      <c r="VEL21" s="46"/>
      <c r="VEM21" s="46"/>
      <c r="VEN21" s="46"/>
      <c r="VEO21" s="46"/>
      <c r="VEP21" s="46"/>
      <c r="VEQ21" s="46"/>
      <c r="VER21" s="46"/>
      <c r="VES21" s="46"/>
      <c r="VET21" s="46"/>
      <c r="VEU21" s="46"/>
      <c r="VEV21" s="46"/>
      <c r="VEW21" s="46"/>
      <c r="VEX21" s="46"/>
      <c r="VEY21" s="46"/>
      <c r="VEZ21" s="46"/>
      <c r="VFA21" s="46"/>
      <c r="VFB21" s="46"/>
      <c r="VFC21" s="46"/>
      <c r="VFD21" s="46"/>
      <c r="VFE21" s="46"/>
      <c r="VFF21" s="46"/>
      <c r="VFG21" s="46"/>
      <c r="VFH21" s="46"/>
      <c r="VFI21" s="46"/>
      <c r="VFJ21" s="46"/>
      <c r="VFK21" s="46"/>
      <c r="VFL21" s="46"/>
      <c r="VFM21" s="46"/>
      <c r="VFN21" s="46"/>
      <c r="VFO21" s="46"/>
      <c r="VFP21" s="46"/>
      <c r="VFQ21" s="46"/>
      <c r="VFR21" s="46"/>
      <c r="VFS21" s="46"/>
      <c r="VFT21" s="46"/>
      <c r="VFU21" s="46"/>
      <c r="VFV21" s="46"/>
      <c r="VFW21" s="46"/>
      <c r="VFX21" s="46"/>
      <c r="VFY21" s="46"/>
      <c r="VFZ21" s="46"/>
      <c r="VGA21" s="46"/>
      <c r="VGB21" s="46"/>
      <c r="VGC21" s="46"/>
      <c r="VGD21" s="46"/>
      <c r="VGE21" s="46"/>
      <c r="VGF21" s="46"/>
      <c r="VGG21" s="46"/>
      <c r="VGH21" s="46"/>
      <c r="VGI21" s="46"/>
      <c r="VGJ21" s="46"/>
      <c r="VGK21" s="46"/>
      <c r="VGL21" s="46"/>
      <c r="VGM21" s="46"/>
      <c r="VGN21" s="46"/>
      <c r="VGO21" s="46"/>
      <c r="VGP21" s="46"/>
      <c r="VGQ21" s="46"/>
      <c r="VGR21" s="46"/>
      <c r="VGS21" s="46"/>
      <c r="VGT21" s="46"/>
      <c r="VGU21" s="46"/>
      <c r="VGV21" s="46"/>
      <c r="VGW21" s="46"/>
      <c r="VGX21" s="46"/>
      <c r="VGY21" s="46"/>
      <c r="VGZ21" s="46"/>
      <c r="VHA21" s="46"/>
      <c r="VHB21" s="46"/>
      <c r="VHC21" s="46"/>
      <c r="VHD21" s="46"/>
      <c r="VHE21" s="46"/>
      <c r="VHF21" s="46"/>
      <c r="VHG21" s="46"/>
      <c r="VHH21" s="46"/>
      <c r="VHI21" s="46"/>
      <c r="VHJ21" s="46"/>
      <c r="VHK21" s="46"/>
      <c r="VHL21" s="46"/>
      <c r="VHM21" s="46"/>
      <c r="VHN21" s="46"/>
      <c r="VHO21" s="46"/>
      <c r="VHP21" s="46"/>
      <c r="VHQ21" s="46"/>
      <c r="VHR21" s="46"/>
      <c r="VHS21" s="46"/>
      <c r="VHT21" s="46"/>
      <c r="VHU21" s="46"/>
      <c r="VHV21" s="46"/>
      <c r="VHW21" s="46"/>
      <c r="VHX21" s="46"/>
      <c r="VHY21" s="46"/>
      <c r="VHZ21" s="46"/>
      <c r="VIA21" s="46"/>
      <c r="VIB21" s="46"/>
      <c r="VIC21" s="46"/>
      <c r="VID21" s="46"/>
      <c r="VIE21" s="46"/>
      <c r="VIF21" s="46"/>
      <c r="VIG21" s="46"/>
      <c r="VIH21" s="46"/>
      <c r="VII21" s="46"/>
      <c r="VIJ21" s="46"/>
      <c r="VIK21" s="46"/>
      <c r="VIL21" s="46"/>
      <c r="VIM21" s="46"/>
      <c r="VIN21" s="46"/>
      <c r="VIO21" s="46"/>
      <c r="VIP21" s="46"/>
      <c r="VIQ21" s="46"/>
      <c r="VIR21" s="46"/>
      <c r="VIS21" s="46"/>
      <c r="VIT21" s="46"/>
      <c r="VIU21" s="46"/>
      <c r="VIV21" s="46"/>
      <c r="VIW21" s="46"/>
      <c r="VIX21" s="46"/>
      <c r="VIY21" s="46"/>
      <c r="VIZ21" s="46"/>
      <c r="VJA21" s="46"/>
      <c r="VJB21" s="46"/>
      <c r="VJC21" s="46"/>
      <c r="VJD21" s="46"/>
      <c r="VJE21" s="46"/>
      <c r="VJF21" s="46"/>
      <c r="VJG21" s="46"/>
      <c r="VJH21" s="46"/>
      <c r="VJI21" s="46"/>
      <c r="VJJ21" s="46"/>
      <c r="VJK21" s="46"/>
      <c r="VJL21" s="46"/>
      <c r="VJM21" s="46"/>
      <c r="VJN21" s="46"/>
      <c r="VJO21" s="46"/>
      <c r="VJP21" s="46"/>
      <c r="VJQ21" s="46"/>
      <c r="VJR21" s="46"/>
      <c r="VJS21" s="46"/>
      <c r="VJT21" s="46"/>
      <c r="VJU21" s="46"/>
      <c r="VJV21" s="46"/>
      <c r="VJW21" s="46"/>
      <c r="VJX21" s="46"/>
      <c r="VJY21" s="46"/>
      <c r="VJZ21" s="46"/>
      <c r="VKA21" s="46"/>
      <c r="VKB21" s="46"/>
      <c r="VKC21" s="46"/>
      <c r="VKD21" s="46"/>
      <c r="VKE21" s="46"/>
      <c r="VKF21" s="46"/>
      <c r="VKG21" s="46"/>
      <c r="VKH21" s="46"/>
      <c r="VKI21" s="46"/>
      <c r="VKJ21" s="46"/>
      <c r="VKK21" s="46"/>
      <c r="VKL21" s="46"/>
      <c r="VKM21" s="46"/>
      <c r="VKN21" s="46"/>
      <c r="VKO21" s="46"/>
      <c r="VKP21" s="46"/>
      <c r="VKQ21" s="46"/>
      <c r="VKR21" s="46"/>
      <c r="VKS21" s="46"/>
      <c r="VKT21" s="46"/>
      <c r="VKU21" s="46"/>
      <c r="VKV21" s="46"/>
      <c r="VKW21" s="46"/>
      <c r="VKX21" s="46"/>
      <c r="VKY21" s="46"/>
      <c r="VKZ21" s="46"/>
      <c r="VLA21" s="46"/>
      <c r="VLB21" s="46"/>
      <c r="VLC21" s="46"/>
      <c r="VLD21" s="46"/>
      <c r="VLE21" s="46"/>
      <c r="VLF21" s="46"/>
      <c r="VLG21" s="46"/>
      <c r="VLH21" s="46"/>
      <c r="VLI21" s="46"/>
      <c r="VLJ21" s="46"/>
      <c r="VLK21" s="46"/>
      <c r="VLL21" s="46"/>
      <c r="VLM21" s="46"/>
      <c r="VLN21" s="46"/>
      <c r="VLO21" s="46"/>
      <c r="VLP21" s="46"/>
      <c r="VLQ21" s="46"/>
      <c r="VLR21" s="46"/>
      <c r="VLS21" s="46"/>
      <c r="VLT21" s="46"/>
      <c r="VLU21" s="46"/>
      <c r="VLV21" s="46"/>
      <c r="VLW21" s="46"/>
      <c r="VLX21" s="46"/>
      <c r="VLY21" s="46"/>
      <c r="VLZ21" s="46"/>
      <c r="VMA21" s="46"/>
      <c r="VMB21" s="46"/>
      <c r="VMC21" s="46"/>
      <c r="VMD21" s="46"/>
      <c r="VME21" s="46"/>
      <c r="VMF21" s="46"/>
      <c r="VMG21" s="46"/>
      <c r="VMH21" s="46"/>
      <c r="VMI21" s="46"/>
      <c r="VMJ21" s="46"/>
      <c r="VMK21" s="46"/>
      <c r="VML21" s="46"/>
      <c r="VMM21" s="46"/>
      <c r="VMN21" s="46"/>
      <c r="VMO21" s="46"/>
      <c r="VMP21" s="46"/>
      <c r="VMQ21" s="46"/>
      <c r="VMR21" s="46"/>
      <c r="VMS21" s="46"/>
      <c r="VMT21" s="46"/>
      <c r="VMU21" s="46"/>
      <c r="VMV21" s="46"/>
      <c r="VMW21" s="46"/>
      <c r="VMX21" s="46"/>
      <c r="VMY21" s="46"/>
      <c r="VMZ21" s="46"/>
      <c r="VNA21" s="46"/>
      <c r="VNB21" s="46"/>
      <c r="VNC21" s="46"/>
      <c r="VND21" s="46"/>
      <c r="VNE21" s="46"/>
      <c r="VNF21" s="46"/>
      <c r="VNG21" s="46"/>
      <c r="VNH21" s="46"/>
      <c r="VNI21" s="46"/>
      <c r="VNJ21" s="46"/>
      <c r="VNK21" s="46"/>
      <c r="VNL21" s="46"/>
      <c r="VNM21" s="46"/>
      <c r="VNN21" s="46"/>
      <c r="VNO21" s="46"/>
      <c r="VNP21" s="46"/>
      <c r="VNQ21" s="46"/>
      <c r="VNR21" s="46"/>
      <c r="VNS21" s="46"/>
      <c r="VNT21" s="46"/>
      <c r="VNU21" s="46"/>
      <c r="VNV21" s="46"/>
      <c r="VNW21" s="46"/>
      <c r="VNX21" s="46"/>
      <c r="VNY21" s="46"/>
      <c r="VNZ21" s="46"/>
      <c r="VOA21" s="46"/>
      <c r="VOB21" s="46"/>
      <c r="VOC21" s="46"/>
      <c r="VOD21" s="46"/>
      <c r="VOE21" s="46"/>
      <c r="VOF21" s="46"/>
      <c r="VOG21" s="46"/>
      <c r="VOH21" s="46"/>
      <c r="VOI21" s="46"/>
      <c r="VOJ21" s="46"/>
      <c r="VOK21" s="46"/>
      <c r="VOL21" s="46"/>
      <c r="VOM21" s="46"/>
      <c r="VON21" s="46"/>
      <c r="VOO21" s="46"/>
      <c r="VOP21" s="46"/>
      <c r="VOQ21" s="46"/>
      <c r="VOR21" s="46"/>
      <c r="VOS21" s="46"/>
      <c r="VOT21" s="46"/>
      <c r="VOU21" s="46"/>
      <c r="VOV21" s="46"/>
      <c r="VOW21" s="46"/>
      <c r="VOX21" s="46"/>
      <c r="VOY21" s="46"/>
      <c r="VOZ21" s="46"/>
      <c r="VPA21" s="46"/>
      <c r="VPB21" s="46"/>
      <c r="VPC21" s="46"/>
      <c r="VPD21" s="46"/>
      <c r="VPE21" s="46"/>
      <c r="VPF21" s="46"/>
      <c r="VPG21" s="46"/>
      <c r="VPH21" s="46"/>
      <c r="VPI21" s="46"/>
      <c r="VPJ21" s="46"/>
      <c r="VPK21" s="46"/>
      <c r="VPL21" s="46"/>
      <c r="VPM21" s="46"/>
      <c r="VPN21" s="46"/>
      <c r="VPO21" s="46"/>
      <c r="VPP21" s="46"/>
      <c r="VPQ21" s="46"/>
      <c r="VPR21" s="46"/>
      <c r="VPS21" s="46"/>
      <c r="VPT21" s="46"/>
      <c r="VPU21" s="46"/>
      <c r="VPV21" s="46"/>
      <c r="VPW21" s="46"/>
      <c r="VPX21" s="46"/>
      <c r="VPY21" s="46"/>
      <c r="VPZ21" s="46"/>
      <c r="VQA21" s="46"/>
      <c r="VQB21" s="46"/>
      <c r="VQC21" s="46"/>
      <c r="VQD21" s="46"/>
      <c r="VQE21" s="46"/>
      <c r="VQF21" s="46"/>
      <c r="VQG21" s="46"/>
      <c r="VQH21" s="46"/>
      <c r="VQI21" s="46"/>
      <c r="VQJ21" s="46"/>
      <c r="VQK21" s="46"/>
      <c r="VQL21" s="46"/>
      <c r="VQM21" s="46"/>
      <c r="VQN21" s="46"/>
      <c r="VQO21" s="46"/>
      <c r="VQP21" s="46"/>
      <c r="VQQ21" s="46"/>
      <c r="VQR21" s="46"/>
      <c r="VQS21" s="46"/>
      <c r="VQT21" s="46"/>
      <c r="VQU21" s="46"/>
      <c r="VQV21" s="46"/>
      <c r="VQW21" s="46"/>
      <c r="VQX21" s="46"/>
      <c r="VQY21" s="46"/>
      <c r="VQZ21" s="46"/>
      <c r="VRA21" s="46"/>
      <c r="VRB21" s="46"/>
      <c r="VRC21" s="46"/>
      <c r="VRD21" s="46"/>
      <c r="VRE21" s="46"/>
      <c r="VRF21" s="46"/>
      <c r="VRG21" s="46"/>
      <c r="VRH21" s="46"/>
      <c r="VRI21" s="46"/>
      <c r="VRJ21" s="46"/>
      <c r="VRK21" s="46"/>
      <c r="VRL21" s="46"/>
      <c r="VRM21" s="46"/>
      <c r="VRN21" s="46"/>
      <c r="VRO21" s="46"/>
      <c r="VRP21" s="46"/>
      <c r="VRQ21" s="46"/>
      <c r="VRR21" s="46"/>
      <c r="VRS21" s="46"/>
      <c r="VRT21" s="46"/>
      <c r="VRU21" s="46"/>
      <c r="VRV21" s="46"/>
      <c r="VRW21" s="46"/>
      <c r="VRX21" s="46"/>
      <c r="VRY21" s="46"/>
      <c r="VRZ21" s="46"/>
      <c r="VSA21" s="46"/>
      <c r="VSB21" s="46"/>
      <c r="VSC21" s="46"/>
      <c r="VSD21" s="46"/>
      <c r="VSE21" s="46"/>
      <c r="VSF21" s="46"/>
      <c r="VSG21" s="46"/>
      <c r="VSH21" s="46"/>
      <c r="VSI21" s="46"/>
      <c r="VSJ21" s="46"/>
      <c r="VSK21" s="46"/>
      <c r="VSL21" s="46"/>
      <c r="VSM21" s="46"/>
      <c r="VSN21" s="46"/>
      <c r="VSO21" s="46"/>
      <c r="VSP21" s="46"/>
      <c r="VSQ21" s="46"/>
      <c r="VSR21" s="46"/>
      <c r="VSS21" s="46"/>
      <c r="VST21" s="46"/>
      <c r="VSU21" s="46"/>
      <c r="VSV21" s="46"/>
      <c r="VSW21" s="46"/>
      <c r="VSX21" s="46"/>
      <c r="VSY21" s="46"/>
      <c r="VSZ21" s="46"/>
      <c r="VTA21" s="46"/>
      <c r="VTB21" s="46"/>
      <c r="VTC21" s="46"/>
      <c r="VTD21" s="46"/>
      <c r="VTE21" s="46"/>
      <c r="VTF21" s="46"/>
      <c r="VTG21" s="46"/>
      <c r="VTH21" s="46"/>
      <c r="VTI21" s="46"/>
      <c r="VTJ21" s="46"/>
      <c r="VTK21" s="46"/>
      <c r="VTL21" s="46"/>
      <c r="VTM21" s="46"/>
      <c r="VTN21" s="46"/>
      <c r="VTO21" s="46"/>
      <c r="VTP21" s="46"/>
      <c r="VTQ21" s="46"/>
      <c r="VTR21" s="46"/>
      <c r="VTS21" s="46"/>
      <c r="VTT21" s="46"/>
      <c r="VTU21" s="46"/>
      <c r="VTV21" s="46"/>
      <c r="VTW21" s="46"/>
      <c r="VTX21" s="46"/>
      <c r="VTY21" s="46"/>
      <c r="VTZ21" s="46"/>
      <c r="VUA21" s="46"/>
      <c r="VUB21" s="46"/>
      <c r="VUC21" s="46"/>
      <c r="VUD21" s="46"/>
      <c r="VUE21" s="46"/>
      <c r="VUF21" s="46"/>
      <c r="VUG21" s="46"/>
      <c r="VUH21" s="46"/>
      <c r="VUI21" s="46"/>
      <c r="VUJ21" s="46"/>
      <c r="VUK21" s="46"/>
      <c r="VUL21" s="46"/>
      <c r="VUM21" s="46"/>
      <c r="VUN21" s="46"/>
      <c r="VUO21" s="46"/>
      <c r="VUP21" s="46"/>
      <c r="VUQ21" s="46"/>
      <c r="VUR21" s="46"/>
      <c r="VUS21" s="46"/>
      <c r="VUT21" s="46"/>
      <c r="VUU21" s="46"/>
      <c r="VUV21" s="46"/>
      <c r="VUW21" s="46"/>
      <c r="VUX21" s="46"/>
      <c r="VUY21" s="46"/>
      <c r="VUZ21" s="46"/>
      <c r="VVA21" s="46"/>
      <c r="VVB21" s="46"/>
      <c r="VVC21" s="46"/>
      <c r="VVD21" s="46"/>
      <c r="VVE21" s="46"/>
      <c r="VVF21" s="46"/>
      <c r="VVG21" s="46"/>
      <c r="VVH21" s="46"/>
      <c r="VVI21" s="46"/>
      <c r="VVJ21" s="46"/>
      <c r="VVK21" s="46"/>
      <c r="VVL21" s="46"/>
      <c r="VVM21" s="46"/>
      <c r="VVN21" s="46"/>
      <c r="VVO21" s="46"/>
      <c r="VVP21" s="46"/>
      <c r="VVQ21" s="46"/>
      <c r="VVR21" s="46"/>
      <c r="VVS21" s="46"/>
      <c r="VVT21" s="46"/>
      <c r="VVU21" s="46"/>
      <c r="VVV21" s="46"/>
      <c r="VVW21" s="46"/>
      <c r="VVX21" s="46"/>
      <c r="VVY21" s="46"/>
      <c r="VVZ21" s="46"/>
      <c r="VWA21" s="46"/>
      <c r="VWB21" s="46"/>
      <c r="VWC21" s="46"/>
      <c r="VWD21" s="46"/>
      <c r="VWE21" s="46"/>
      <c r="VWF21" s="46"/>
      <c r="VWG21" s="46"/>
      <c r="VWH21" s="46"/>
      <c r="VWI21" s="46"/>
      <c r="VWJ21" s="46"/>
      <c r="VWK21" s="46"/>
      <c r="VWL21" s="46"/>
      <c r="VWM21" s="46"/>
      <c r="VWN21" s="46"/>
      <c r="VWO21" s="46"/>
      <c r="VWP21" s="46"/>
      <c r="VWQ21" s="46"/>
      <c r="VWR21" s="46"/>
      <c r="VWS21" s="46"/>
      <c r="VWT21" s="46"/>
      <c r="VWU21" s="46"/>
      <c r="VWV21" s="46"/>
      <c r="VWW21" s="46"/>
      <c r="VWX21" s="46"/>
      <c r="VWY21" s="46"/>
      <c r="VWZ21" s="46"/>
      <c r="VXA21" s="46"/>
      <c r="VXB21" s="46"/>
      <c r="VXC21" s="46"/>
      <c r="VXD21" s="46"/>
      <c r="VXE21" s="46"/>
      <c r="VXF21" s="46"/>
      <c r="VXG21" s="46"/>
      <c r="VXH21" s="46"/>
      <c r="VXI21" s="46"/>
      <c r="VXJ21" s="46"/>
      <c r="VXK21" s="46"/>
      <c r="VXL21" s="46"/>
      <c r="VXM21" s="46"/>
      <c r="VXN21" s="46"/>
      <c r="VXO21" s="46"/>
      <c r="VXP21" s="46"/>
      <c r="VXQ21" s="46"/>
      <c r="VXR21" s="46"/>
      <c r="VXS21" s="46"/>
      <c r="VXT21" s="46"/>
      <c r="VXU21" s="46"/>
      <c r="VXV21" s="46"/>
      <c r="VXW21" s="46"/>
      <c r="VXX21" s="46"/>
      <c r="VXY21" s="46"/>
      <c r="VXZ21" s="46"/>
      <c r="VYA21" s="46"/>
      <c r="VYB21" s="46"/>
      <c r="VYC21" s="46"/>
      <c r="VYD21" s="46"/>
      <c r="VYE21" s="46"/>
      <c r="VYF21" s="46"/>
      <c r="VYG21" s="46"/>
      <c r="VYH21" s="46"/>
      <c r="VYI21" s="46"/>
      <c r="VYJ21" s="46"/>
      <c r="VYK21" s="46"/>
      <c r="VYL21" s="46"/>
      <c r="VYM21" s="46"/>
      <c r="VYN21" s="46"/>
      <c r="VYO21" s="46"/>
      <c r="VYP21" s="46"/>
      <c r="VYQ21" s="46"/>
      <c r="VYR21" s="46"/>
      <c r="VYS21" s="46"/>
      <c r="VYT21" s="46"/>
      <c r="VYU21" s="46"/>
      <c r="VYV21" s="46"/>
      <c r="VYW21" s="46"/>
      <c r="VYX21" s="46"/>
      <c r="VYY21" s="46"/>
      <c r="VYZ21" s="46"/>
      <c r="VZA21" s="46"/>
      <c r="VZB21" s="46"/>
      <c r="VZC21" s="46"/>
      <c r="VZD21" s="46"/>
      <c r="VZE21" s="46"/>
      <c r="VZF21" s="46"/>
      <c r="VZG21" s="46"/>
      <c r="VZH21" s="46"/>
      <c r="VZI21" s="46"/>
      <c r="VZJ21" s="46"/>
      <c r="VZK21" s="46"/>
      <c r="VZL21" s="46"/>
      <c r="VZM21" s="46"/>
      <c r="VZN21" s="46"/>
      <c r="VZO21" s="46"/>
      <c r="VZP21" s="46"/>
      <c r="VZQ21" s="46"/>
      <c r="VZR21" s="46"/>
      <c r="VZS21" s="46"/>
      <c r="VZT21" s="46"/>
      <c r="VZU21" s="46"/>
      <c r="VZV21" s="46"/>
      <c r="VZW21" s="46"/>
      <c r="VZX21" s="46"/>
      <c r="VZY21" s="46"/>
      <c r="VZZ21" s="46"/>
      <c r="WAA21" s="46"/>
      <c r="WAB21" s="46"/>
      <c r="WAC21" s="46"/>
      <c r="WAD21" s="46"/>
      <c r="WAE21" s="46"/>
      <c r="WAF21" s="46"/>
      <c r="WAG21" s="46"/>
      <c r="WAH21" s="46"/>
      <c r="WAI21" s="46"/>
      <c r="WAJ21" s="46"/>
      <c r="WAK21" s="46"/>
      <c r="WAL21" s="46"/>
      <c r="WAM21" s="46"/>
      <c r="WAN21" s="46"/>
      <c r="WAO21" s="46"/>
      <c r="WAP21" s="46"/>
      <c r="WAQ21" s="46"/>
      <c r="WAR21" s="46"/>
      <c r="WAS21" s="46"/>
      <c r="WAT21" s="46"/>
      <c r="WAU21" s="46"/>
      <c r="WAV21" s="46"/>
      <c r="WAW21" s="46"/>
      <c r="WAX21" s="46"/>
      <c r="WAY21" s="46"/>
      <c r="WAZ21" s="46"/>
      <c r="WBA21" s="46"/>
      <c r="WBB21" s="46"/>
      <c r="WBC21" s="46"/>
      <c r="WBD21" s="46"/>
      <c r="WBE21" s="46"/>
      <c r="WBF21" s="46"/>
      <c r="WBG21" s="46"/>
      <c r="WBH21" s="46"/>
      <c r="WBI21" s="46"/>
      <c r="WBJ21" s="46"/>
      <c r="WBK21" s="46"/>
      <c r="WBL21" s="46"/>
      <c r="WBM21" s="46"/>
      <c r="WBN21" s="46"/>
      <c r="WBO21" s="46"/>
      <c r="WBP21" s="46"/>
      <c r="WBQ21" s="46"/>
      <c r="WBR21" s="46"/>
      <c r="WBS21" s="46"/>
      <c r="WBT21" s="46"/>
      <c r="WBU21" s="46"/>
      <c r="WBV21" s="46"/>
      <c r="WBW21" s="46"/>
      <c r="WBX21" s="46"/>
      <c r="WBY21" s="46"/>
      <c r="WBZ21" s="46"/>
      <c r="WCA21" s="46"/>
      <c r="WCB21" s="46"/>
      <c r="WCC21" s="46"/>
      <c r="WCD21" s="46"/>
      <c r="WCE21" s="46"/>
      <c r="WCF21" s="46"/>
      <c r="WCG21" s="46"/>
      <c r="WCH21" s="46"/>
      <c r="WCI21" s="46"/>
      <c r="WCJ21" s="46"/>
      <c r="WCK21" s="46"/>
      <c r="WCL21" s="46"/>
      <c r="WCM21" s="46"/>
      <c r="WCN21" s="46"/>
      <c r="WCO21" s="46"/>
      <c r="WCP21" s="46"/>
      <c r="WCQ21" s="46"/>
      <c r="WCR21" s="46"/>
      <c r="WCS21" s="46"/>
      <c r="WCT21" s="46"/>
      <c r="WCU21" s="46"/>
      <c r="WCV21" s="46"/>
      <c r="WCW21" s="46"/>
      <c r="WCX21" s="46"/>
      <c r="WCY21" s="46"/>
      <c r="WCZ21" s="46"/>
      <c r="WDA21" s="46"/>
      <c r="WDB21" s="46"/>
      <c r="WDC21" s="46"/>
      <c r="WDD21" s="46"/>
      <c r="WDE21" s="46"/>
      <c r="WDF21" s="46"/>
      <c r="WDG21" s="46"/>
      <c r="WDH21" s="46"/>
      <c r="WDI21" s="46"/>
      <c r="WDJ21" s="46"/>
      <c r="WDK21" s="46"/>
      <c r="WDL21" s="46"/>
      <c r="WDM21" s="46"/>
      <c r="WDN21" s="46"/>
      <c r="WDO21" s="46"/>
      <c r="WDP21" s="46"/>
      <c r="WDQ21" s="46"/>
      <c r="WDR21" s="46"/>
      <c r="WDS21" s="46"/>
      <c r="WDT21" s="46"/>
      <c r="WDU21" s="46"/>
      <c r="WDV21" s="46"/>
      <c r="WDW21" s="46"/>
      <c r="WDX21" s="46"/>
      <c r="WDY21" s="46"/>
      <c r="WDZ21" s="46"/>
      <c r="WEA21" s="46"/>
      <c r="WEB21" s="46"/>
      <c r="WEC21" s="46"/>
      <c r="WED21" s="46"/>
      <c r="WEE21" s="46"/>
      <c r="WEF21" s="46"/>
      <c r="WEG21" s="46"/>
      <c r="WEH21" s="46"/>
      <c r="WEI21" s="46"/>
      <c r="WEJ21" s="46"/>
      <c r="WEK21" s="46"/>
      <c r="WEL21" s="46"/>
      <c r="WEM21" s="46"/>
      <c r="WEN21" s="46"/>
      <c r="WEO21" s="46"/>
      <c r="WEP21" s="46"/>
      <c r="WEQ21" s="46"/>
      <c r="WER21" s="46"/>
      <c r="WES21" s="46"/>
      <c r="WET21" s="46"/>
      <c r="WEU21" s="46"/>
      <c r="WEV21" s="46"/>
      <c r="WEW21" s="46"/>
      <c r="WEX21" s="46"/>
      <c r="WEY21" s="46"/>
      <c r="WEZ21" s="46"/>
      <c r="WFA21" s="46"/>
      <c r="WFB21" s="46"/>
      <c r="WFC21" s="46"/>
      <c r="WFD21" s="46"/>
      <c r="WFE21" s="46"/>
      <c r="WFF21" s="46"/>
      <c r="WFG21" s="46"/>
      <c r="WFH21" s="46"/>
      <c r="WFI21" s="46"/>
      <c r="WFJ21" s="46"/>
      <c r="WFK21" s="46"/>
      <c r="WFL21" s="46"/>
      <c r="WFM21" s="46"/>
      <c r="WFN21" s="46"/>
      <c r="WFO21" s="46"/>
      <c r="WFP21" s="46"/>
      <c r="WFQ21" s="46"/>
      <c r="WFR21" s="46"/>
      <c r="WFS21" s="46"/>
      <c r="WFT21" s="46"/>
      <c r="WFU21" s="46"/>
      <c r="WFV21" s="46"/>
      <c r="WFW21" s="46"/>
      <c r="WFX21" s="46"/>
      <c r="WFY21" s="46"/>
      <c r="WFZ21" s="46"/>
      <c r="WGA21" s="46"/>
      <c r="WGB21" s="46"/>
      <c r="WGC21" s="46"/>
      <c r="WGD21" s="46"/>
      <c r="WGE21" s="46"/>
      <c r="WGF21" s="46"/>
      <c r="WGG21" s="46"/>
      <c r="WGH21" s="46"/>
      <c r="WGI21" s="46"/>
      <c r="WGJ21" s="46"/>
      <c r="WGK21" s="46"/>
      <c r="WGL21" s="46"/>
      <c r="WGM21" s="46"/>
      <c r="WGN21" s="46"/>
      <c r="WGO21" s="46"/>
      <c r="WGP21" s="46"/>
      <c r="WGQ21" s="46"/>
      <c r="WGR21" s="46"/>
      <c r="WGS21" s="46"/>
      <c r="WGT21" s="46"/>
      <c r="WGU21" s="46"/>
      <c r="WGV21" s="46"/>
      <c r="WGW21" s="46"/>
      <c r="WGX21" s="46"/>
      <c r="WGY21" s="46"/>
      <c r="WGZ21" s="46"/>
      <c r="WHA21" s="46"/>
      <c r="WHB21" s="46"/>
      <c r="WHC21" s="46"/>
      <c r="WHD21" s="46"/>
      <c r="WHE21" s="46"/>
      <c r="WHF21" s="46"/>
      <c r="WHG21" s="46"/>
      <c r="WHH21" s="46"/>
      <c r="WHI21" s="46"/>
      <c r="WHJ21" s="46"/>
      <c r="WHK21" s="46"/>
      <c r="WHL21" s="46"/>
      <c r="WHM21" s="46"/>
      <c r="WHN21" s="46"/>
      <c r="WHO21" s="46"/>
      <c r="WHP21" s="46"/>
      <c r="WHQ21" s="46"/>
      <c r="WHR21" s="46"/>
      <c r="WHS21" s="46"/>
      <c r="WHT21" s="46"/>
      <c r="WHU21" s="46"/>
      <c r="WHV21" s="46"/>
      <c r="WHW21" s="46"/>
      <c r="WHX21" s="46"/>
      <c r="WHY21" s="46"/>
      <c r="WHZ21" s="46"/>
      <c r="WIA21" s="46"/>
      <c r="WIB21" s="46"/>
      <c r="WIC21" s="46"/>
      <c r="WID21" s="46"/>
      <c r="WIE21" s="46"/>
      <c r="WIF21" s="46"/>
      <c r="WIG21" s="46"/>
      <c r="WIH21" s="46"/>
      <c r="WII21" s="46"/>
      <c r="WIJ21" s="46"/>
      <c r="WIK21" s="46"/>
      <c r="WIL21" s="46"/>
      <c r="WIM21" s="46"/>
      <c r="WIN21" s="46"/>
      <c r="WIO21" s="46"/>
      <c r="WIP21" s="46"/>
      <c r="WIQ21" s="46"/>
      <c r="WIR21" s="46"/>
      <c r="WIS21" s="46"/>
      <c r="WIT21" s="46"/>
      <c r="WIU21" s="46"/>
      <c r="WIV21" s="46"/>
      <c r="WIW21" s="46"/>
      <c r="WIX21" s="46"/>
      <c r="WIY21" s="46"/>
      <c r="WIZ21" s="46"/>
      <c r="WJA21" s="46"/>
      <c r="WJB21" s="46"/>
      <c r="WJC21" s="46"/>
      <c r="WJD21" s="46"/>
      <c r="WJE21" s="46"/>
      <c r="WJF21" s="46"/>
      <c r="WJG21" s="46"/>
      <c r="WJH21" s="46"/>
      <c r="WJI21" s="46"/>
      <c r="WJJ21" s="46"/>
      <c r="WJK21" s="46"/>
      <c r="WJL21" s="46"/>
      <c r="WJM21" s="46"/>
      <c r="WJN21" s="46"/>
      <c r="WJO21" s="46"/>
      <c r="WJP21" s="46"/>
      <c r="WJQ21" s="46"/>
      <c r="WJR21" s="46"/>
      <c r="WJS21" s="46"/>
      <c r="WJT21" s="46"/>
      <c r="WJU21" s="46"/>
      <c r="WJV21" s="46"/>
      <c r="WJW21" s="46"/>
      <c r="WJX21" s="46"/>
      <c r="WJY21" s="46"/>
      <c r="WJZ21" s="46"/>
      <c r="WKA21" s="46"/>
      <c r="WKB21" s="46"/>
      <c r="WKC21" s="46"/>
      <c r="WKD21" s="46"/>
      <c r="WKE21" s="46"/>
      <c r="WKF21" s="46"/>
      <c r="WKG21" s="46"/>
      <c r="WKH21" s="46"/>
      <c r="WKI21" s="46"/>
      <c r="WKJ21" s="46"/>
      <c r="WKK21" s="46"/>
      <c r="WKL21" s="46"/>
      <c r="WKM21" s="46"/>
      <c r="WKN21" s="46"/>
      <c r="WKO21" s="46"/>
      <c r="WKP21" s="46"/>
      <c r="WKQ21" s="46"/>
      <c r="WKR21" s="46"/>
      <c r="WKS21" s="46"/>
      <c r="WKT21" s="46"/>
      <c r="WKU21" s="46"/>
      <c r="WKV21" s="46"/>
      <c r="WKW21" s="46"/>
      <c r="WKX21" s="46"/>
      <c r="WKY21" s="46"/>
      <c r="WKZ21" s="46"/>
      <c r="WLA21" s="46"/>
      <c r="WLB21" s="46"/>
      <c r="WLC21" s="46"/>
      <c r="WLD21" s="46"/>
      <c r="WLE21" s="46"/>
      <c r="WLF21" s="46"/>
      <c r="WLG21" s="46"/>
      <c r="WLH21" s="46"/>
      <c r="WLI21" s="46"/>
      <c r="WLJ21" s="46"/>
      <c r="WLK21" s="46"/>
      <c r="WLL21" s="46"/>
      <c r="WLM21" s="46"/>
      <c r="WLN21" s="46"/>
      <c r="WLO21" s="46"/>
      <c r="WLP21" s="46"/>
      <c r="WLQ21" s="46"/>
      <c r="WLR21" s="46"/>
      <c r="WLS21" s="46"/>
      <c r="WLT21" s="46"/>
      <c r="WLU21" s="46"/>
      <c r="WLV21" s="46"/>
      <c r="WLW21" s="46"/>
      <c r="WLX21" s="46"/>
      <c r="WLY21" s="46"/>
      <c r="WLZ21" s="46"/>
      <c r="WMA21" s="46"/>
      <c r="WMB21" s="46"/>
      <c r="WMC21" s="46"/>
      <c r="WMD21" s="46"/>
      <c r="WME21" s="46"/>
      <c r="WMF21" s="46"/>
      <c r="WMG21" s="46"/>
      <c r="WMH21" s="46"/>
      <c r="WMI21" s="46"/>
      <c r="WMJ21" s="46"/>
      <c r="WMK21" s="46"/>
      <c r="WML21" s="46"/>
      <c r="WMM21" s="46"/>
      <c r="WMN21" s="46"/>
      <c r="WMO21" s="46"/>
      <c r="WMP21" s="46"/>
      <c r="WMQ21" s="46"/>
      <c r="WMR21" s="46"/>
      <c r="WMS21" s="46"/>
      <c r="WMT21" s="46"/>
      <c r="WMU21" s="46"/>
      <c r="WMV21" s="46"/>
      <c r="WMW21" s="46"/>
      <c r="WMX21" s="46"/>
      <c r="WMY21" s="46"/>
      <c r="WMZ21" s="46"/>
      <c r="WNA21" s="46"/>
      <c r="WNB21" s="46"/>
      <c r="WNC21" s="46"/>
      <c r="WND21" s="46"/>
      <c r="WNE21" s="46"/>
      <c r="WNF21" s="46"/>
      <c r="WNG21" s="46"/>
      <c r="WNH21" s="46"/>
      <c r="WNI21" s="46"/>
      <c r="WNJ21" s="46"/>
      <c r="WNK21" s="46"/>
      <c r="WNL21" s="46"/>
      <c r="WNM21" s="46"/>
      <c r="WNN21" s="46"/>
      <c r="WNO21" s="46"/>
      <c r="WNP21" s="46"/>
      <c r="WNQ21" s="46"/>
      <c r="WNR21" s="46"/>
      <c r="WNS21" s="46"/>
      <c r="WNT21" s="46"/>
      <c r="WNU21" s="46"/>
      <c r="WNV21" s="46"/>
      <c r="WNW21" s="46"/>
      <c r="WNX21" s="46"/>
      <c r="WNY21" s="46"/>
      <c r="WNZ21" s="46"/>
      <c r="WOA21" s="46"/>
      <c r="WOB21" s="46"/>
      <c r="WOC21" s="46"/>
      <c r="WOD21" s="46"/>
      <c r="WOE21" s="46"/>
      <c r="WOF21" s="46"/>
      <c r="WOG21" s="46"/>
      <c r="WOH21" s="46"/>
      <c r="WOI21" s="46"/>
      <c r="WOJ21" s="46"/>
      <c r="WOK21" s="46"/>
      <c r="WOL21" s="46"/>
      <c r="WOM21" s="46"/>
      <c r="WON21" s="46"/>
      <c r="WOO21" s="46"/>
      <c r="WOP21" s="46"/>
      <c r="WOQ21" s="46"/>
      <c r="WOR21" s="46"/>
      <c r="WOS21" s="46"/>
      <c r="WOT21" s="46"/>
      <c r="WOU21" s="46"/>
      <c r="WOV21" s="46"/>
      <c r="WOW21" s="46"/>
      <c r="WOX21" s="46"/>
      <c r="WOY21" s="46"/>
      <c r="WOZ21" s="46"/>
      <c r="WPA21" s="46"/>
      <c r="WPB21" s="46"/>
      <c r="WPC21" s="46"/>
      <c r="WPD21" s="46"/>
      <c r="WPE21" s="46"/>
      <c r="WPF21" s="46"/>
      <c r="WPG21" s="46"/>
      <c r="WPH21" s="46"/>
      <c r="WPI21" s="46"/>
      <c r="WPJ21" s="46"/>
      <c r="WPK21" s="46"/>
      <c r="WPL21" s="46"/>
      <c r="WPM21" s="46"/>
      <c r="WPN21" s="46"/>
      <c r="WPO21" s="46"/>
      <c r="WPP21" s="46"/>
      <c r="WPQ21" s="46"/>
      <c r="WPR21" s="46"/>
      <c r="WPS21" s="46"/>
      <c r="WPT21" s="46"/>
      <c r="WPU21" s="46"/>
      <c r="WPV21" s="46"/>
      <c r="WPW21" s="46"/>
      <c r="WPX21" s="46"/>
      <c r="WPY21" s="46"/>
      <c r="WPZ21" s="46"/>
      <c r="WQA21" s="46"/>
      <c r="WQB21" s="46"/>
      <c r="WQC21" s="46"/>
      <c r="WQD21" s="46"/>
      <c r="WQE21" s="46"/>
      <c r="WQF21" s="46"/>
      <c r="WQG21" s="46"/>
      <c r="WQH21" s="46"/>
      <c r="WQI21" s="46"/>
      <c r="WQJ21" s="46"/>
      <c r="WQK21" s="46"/>
      <c r="WQL21" s="46"/>
      <c r="WQM21" s="46"/>
      <c r="WQN21" s="46"/>
      <c r="WQO21" s="46"/>
      <c r="WQP21" s="46"/>
      <c r="WQQ21" s="46"/>
      <c r="WQR21" s="46"/>
      <c r="WQS21" s="46"/>
      <c r="WQT21" s="46"/>
      <c r="WQU21" s="46"/>
      <c r="WQV21" s="46"/>
      <c r="WQW21" s="46"/>
      <c r="WQX21" s="46"/>
      <c r="WQY21" s="46"/>
      <c r="WQZ21" s="46"/>
      <c r="WRA21" s="46"/>
      <c r="WRB21" s="46"/>
      <c r="WRC21" s="46"/>
      <c r="WRD21" s="46"/>
      <c r="WRE21" s="46"/>
      <c r="WRF21" s="46"/>
      <c r="WRG21" s="46"/>
      <c r="WRH21" s="46"/>
      <c r="WRI21" s="46"/>
      <c r="WRJ21" s="46"/>
      <c r="WRK21" s="46"/>
      <c r="WRL21" s="46"/>
      <c r="WRM21" s="46"/>
      <c r="WRN21" s="46"/>
      <c r="WRO21" s="46"/>
      <c r="WRP21" s="46"/>
      <c r="WRQ21" s="46"/>
      <c r="WRR21" s="46"/>
      <c r="WRS21" s="46"/>
      <c r="WRT21" s="46"/>
      <c r="WRU21" s="46"/>
      <c r="WRV21" s="46"/>
      <c r="WRW21" s="46"/>
      <c r="WRX21" s="46"/>
      <c r="WRY21" s="46"/>
      <c r="WRZ21" s="46"/>
      <c r="WSA21" s="46"/>
      <c r="WSB21" s="46"/>
      <c r="WSC21" s="46"/>
      <c r="WSD21" s="46"/>
      <c r="WSE21" s="46"/>
      <c r="WSF21" s="46"/>
      <c r="WSG21" s="46"/>
      <c r="WSH21" s="46"/>
      <c r="WSI21" s="46"/>
      <c r="WSJ21" s="46"/>
      <c r="WSK21" s="46"/>
      <c r="WSL21" s="46"/>
      <c r="WSM21" s="46"/>
      <c r="WSN21" s="46"/>
      <c r="WSO21" s="46"/>
      <c r="WSP21" s="46"/>
      <c r="WSQ21" s="46"/>
      <c r="WSR21" s="46"/>
      <c r="WSS21" s="46"/>
      <c r="WST21" s="46"/>
      <c r="WSU21" s="46"/>
      <c r="WSV21" s="46"/>
      <c r="WSW21" s="46"/>
      <c r="WSX21" s="46"/>
      <c r="WSY21" s="46"/>
      <c r="WSZ21" s="46"/>
      <c r="WTA21" s="46"/>
      <c r="WTB21" s="46"/>
      <c r="WTC21" s="46"/>
      <c r="WTD21" s="46"/>
      <c r="WTE21" s="46"/>
      <c r="WTF21" s="46"/>
      <c r="WTG21" s="46"/>
      <c r="WTH21" s="46"/>
      <c r="WTI21" s="46"/>
      <c r="WTJ21" s="46"/>
      <c r="WTK21" s="46"/>
      <c r="WTL21" s="46"/>
      <c r="WTM21" s="46"/>
      <c r="WTN21" s="46"/>
      <c r="WTO21" s="46"/>
      <c r="WTP21" s="46"/>
      <c r="WTQ21" s="46"/>
      <c r="WTR21" s="46"/>
      <c r="WTS21" s="46"/>
      <c r="WTT21" s="46"/>
      <c r="WTU21" s="46"/>
      <c r="WTV21" s="46"/>
      <c r="WTW21" s="46"/>
      <c r="WTX21" s="46"/>
      <c r="WTY21" s="46"/>
      <c r="WTZ21" s="46"/>
      <c r="WUA21" s="46"/>
      <c r="WUB21" s="46"/>
      <c r="WUC21" s="46"/>
      <c r="WUD21" s="46"/>
      <c r="WUE21" s="46"/>
      <c r="WUF21" s="46"/>
      <c r="WUG21" s="46"/>
      <c r="WUH21" s="46"/>
      <c r="WUI21" s="46"/>
      <c r="WUJ21" s="46"/>
      <c r="WUK21" s="46"/>
      <c r="WUL21" s="46"/>
      <c r="WUM21" s="46"/>
      <c r="WUN21" s="46"/>
      <c r="WUO21" s="46"/>
      <c r="WUP21" s="46"/>
      <c r="WUQ21" s="46"/>
      <c r="WUR21" s="46"/>
      <c r="WUS21" s="46"/>
      <c r="WUT21" s="46"/>
      <c r="WUU21" s="46"/>
      <c r="WUV21" s="46"/>
      <c r="WUW21" s="46"/>
      <c r="WUX21" s="46"/>
      <c r="WUY21" s="46"/>
    </row>
    <row r="22" spans="1:16119" s="46" customFormat="1" ht="15.75" thickTop="1">
      <c r="A22"/>
      <c r="B22"/>
      <c r="C22"/>
      <c r="D22"/>
      <c r="E22"/>
      <c r="F22"/>
      <c r="G22"/>
      <c r="H22"/>
      <c r="I22"/>
      <c r="J22"/>
      <c r="K22"/>
      <c r="L22"/>
      <c r="M22"/>
    </row>
    <row r="23" spans="1:16119" ht="15.75">
      <c r="A23" s="1551" t="s">
        <v>478</v>
      </c>
      <c r="B23" s="1551"/>
      <c r="C23" s="1551"/>
      <c r="D23" s="1551"/>
      <c r="E23" s="1551"/>
      <c r="F23" s="1551"/>
      <c r="G23" s="1551"/>
      <c r="H23" s="1551"/>
      <c r="I23" s="1551"/>
      <c r="J23" s="1551"/>
      <c r="K23" s="1551"/>
      <c r="L23" s="1551"/>
      <c r="M23" s="1551"/>
      <c r="N23" s="1551"/>
      <c r="O23" s="1551"/>
    </row>
    <row r="24" spans="1:16119" s="46" customFormat="1" ht="15.75">
      <c r="A24" s="1552" t="s">
        <v>91</v>
      </c>
      <c r="B24" s="1552"/>
      <c r="C24" s="1552"/>
      <c r="D24" s="1552"/>
      <c r="E24" s="1552"/>
      <c r="F24" s="1552"/>
      <c r="G24" s="1552"/>
      <c r="H24" s="1552"/>
      <c r="I24" s="1552"/>
      <c r="J24" s="1552"/>
      <c r="K24" s="1552"/>
      <c r="L24" s="1552"/>
      <c r="M24" s="1552"/>
      <c r="N24" s="1552"/>
      <c r="O24" s="1552"/>
    </row>
    <row r="25" spans="1:16119" s="46" customFormat="1">
      <c r="A25" s="47"/>
      <c r="B25" s="47"/>
      <c r="C25" s="48"/>
      <c r="D25" s="48"/>
      <c r="E25" s="49"/>
      <c r="F25" s="49"/>
      <c r="G25" s="49"/>
      <c r="H25" s="45"/>
      <c r="I25" s="45"/>
      <c r="J25" s="45"/>
      <c r="K25" s="45"/>
      <c r="L25"/>
      <c r="M25"/>
    </row>
    <row r="26" spans="1:16119" s="46" customFormat="1" ht="15.75">
      <c r="A26" s="1556" t="s">
        <v>76</v>
      </c>
      <c r="B26" s="1556" t="s">
        <v>0</v>
      </c>
      <c r="C26" s="1556" t="s">
        <v>77</v>
      </c>
      <c r="D26" s="1549" t="s">
        <v>78</v>
      </c>
      <c r="E26" s="1550"/>
      <c r="F26" s="1549" t="s">
        <v>79</v>
      </c>
      <c r="G26" s="1550"/>
      <c r="H26" s="1549" t="s">
        <v>80</v>
      </c>
      <c r="I26" s="1550"/>
      <c r="J26" s="1549" t="s">
        <v>81</v>
      </c>
      <c r="K26" s="1550"/>
      <c r="L26" s="1549" t="s">
        <v>495</v>
      </c>
      <c r="M26" s="1550"/>
      <c r="N26" s="1549" t="s">
        <v>387</v>
      </c>
      <c r="O26" s="1550"/>
    </row>
    <row r="27" spans="1:16119" s="46" customFormat="1" ht="15.75">
      <c r="A27" s="1557"/>
      <c r="B27" s="1557"/>
      <c r="C27" s="1557"/>
      <c r="D27" s="50" t="s">
        <v>82</v>
      </c>
      <c r="E27" s="51" t="s">
        <v>77</v>
      </c>
      <c r="F27" s="50" t="s">
        <v>82</v>
      </c>
      <c r="G27" s="51" t="s">
        <v>77</v>
      </c>
      <c r="H27" s="50" t="s">
        <v>82</v>
      </c>
      <c r="I27" s="51" t="s">
        <v>77</v>
      </c>
      <c r="J27" s="50" t="s">
        <v>82</v>
      </c>
      <c r="K27" s="51" t="s">
        <v>77</v>
      </c>
      <c r="L27" s="50" t="s">
        <v>82</v>
      </c>
      <c r="M27" s="51" t="s">
        <v>77</v>
      </c>
      <c r="N27" s="50" t="s">
        <v>82</v>
      </c>
      <c r="O27" s="51" t="s">
        <v>77</v>
      </c>
    </row>
    <row r="28" spans="1:16119" s="46" customFormat="1" ht="15.75">
      <c r="A28" s="52"/>
      <c r="B28" s="52"/>
      <c r="C28" s="52"/>
      <c r="D28" s="50" t="s">
        <v>83</v>
      </c>
      <c r="E28" s="51" t="s">
        <v>84</v>
      </c>
      <c r="F28" s="50" t="s">
        <v>83</v>
      </c>
      <c r="G28" s="51" t="s">
        <v>11</v>
      </c>
      <c r="H28" s="50" t="s">
        <v>83</v>
      </c>
      <c r="I28" s="51" t="s">
        <v>11</v>
      </c>
      <c r="J28" s="50" t="s">
        <v>83</v>
      </c>
      <c r="K28" s="51" t="s">
        <v>11</v>
      </c>
      <c r="L28" s="50" t="s">
        <v>83</v>
      </c>
      <c r="M28" s="440" t="s">
        <v>496</v>
      </c>
      <c r="N28" s="50" t="s">
        <v>83</v>
      </c>
      <c r="O28" s="51" t="s">
        <v>1398</v>
      </c>
    </row>
    <row r="29" spans="1:16119" s="46" customFormat="1" ht="15.75">
      <c r="A29" s="50">
        <v>1</v>
      </c>
      <c r="B29" s="50">
        <v>2</v>
      </c>
      <c r="C29" s="50">
        <v>3</v>
      </c>
      <c r="D29" s="50">
        <v>4</v>
      </c>
      <c r="E29" s="51">
        <v>5</v>
      </c>
      <c r="F29" s="50">
        <v>6</v>
      </c>
      <c r="G29" s="51">
        <v>7</v>
      </c>
      <c r="H29" s="50">
        <v>8</v>
      </c>
      <c r="I29" s="51">
        <v>9</v>
      </c>
      <c r="J29" s="50">
        <v>10</v>
      </c>
      <c r="K29" s="51">
        <v>11</v>
      </c>
      <c r="L29" s="50">
        <v>14</v>
      </c>
      <c r="M29" s="440">
        <v>15</v>
      </c>
      <c r="N29" s="50">
        <v>12</v>
      </c>
      <c r="O29" s="51">
        <v>13</v>
      </c>
    </row>
    <row r="30" spans="1:16119" s="46" customFormat="1" ht="15.75">
      <c r="A30" s="53"/>
      <c r="B30" s="53"/>
      <c r="C30" s="53"/>
      <c r="D30" s="54"/>
      <c r="E30" s="55"/>
      <c r="F30" s="56"/>
      <c r="G30" s="55"/>
      <c r="H30" s="54"/>
      <c r="I30" s="55"/>
      <c r="J30" s="54"/>
      <c r="K30" s="55"/>
      <c r="L30"/>
      <c r="M30"/>
    </row>
    <row r="31" spans="1:16119" s="46" customFormat="1">
      <c r="A31" s="57">
        <v>1</v>
      </c>
      <c r="B31" s="58" t="s">
        <v>152</v>
      </c>
      <c r="C31" s="59">
        <f>'[8]estimate civil'!F26</f>
        <v>1277.298</v>
      </c>
      <c r="D31" s="60">
        <v>0.21909999999999999</v>
      </c>
      <c r="E31" s="61">
        <f>C31*21.91/100</f>
        <v>279.85599180000003</v>
      </c>
      <c r="F31" s="62">
        <v>0.4108</v>
      </c>
      <c r="G31" s="61">
        <f>C31*41.1/100</f>
        <v>524.96947799999998</v>
      </c>
      <c r="H31" s="59" t="s">
        <v>8</v>
      </c>
      <c r="I31" s="59" t="s">
        <v>8</v>
      </c>
      <c r="J31" s="60">
        <v>0.82</v>
      </c>
      <c r="K31" s="61">
        <f>C31*82/100</f>
        <v>1047.38436</v>
      </c>
      <c r="L31"/>
      <c r="M31"/>
    </row>
    <row r="32" spans="1:16119" s="46" customFormat="1">
      <c r="A32" s="57">
        <v>2</v>
      </c>
      <c r="B32" s="58" t="s">
        <v>535</v>
      </c>
      <c r="C32" s="59">
        <f>'[8]estimate civil'!F27</f>
        <v>5284.3175000000001</v>
      </c>
      <c r="D32" s="60">
        <v>0.17599999999999999</v>
      </c>
      <c r="E32" s="61">
        <f>C32*17.6/100</f>
        <v>930.03988000000015</v>
      </c>
      <c r="F32" s="62">
        <v>0.44</v>
      </c>
      <c r="G32" s="61">
        <f>C32*44/100</f>
        <v>2325.0997000000002</v>
      </c>
      <c r="H32" s="60"/>
      <c r="I32" s="60"/>
      <c r="J32" s="62">
        <v>0.88</v>
      </c>
      <c r="K32" s="61">
        <f>C32*88/100</f>
        <v>4650.1994000000004</v>
      </c>
      <c r="L32"/>
      <c r="M32"/>
    </row>
    <row r="33" spans="1:15">
      <c r="A33" s="57">
        <v>3</v>
      </c>
      <c r="B33" s="58" t="s">
        <v>494</v>
      </c>
      <c r="C33" s="59">
        <f>'[8]estimate civil'!F28</f>
        <v>7591.7160000000013</v>
      </c>
      <c r="D33" s="60">
        <v>0.16439999999999999</v>
      </c>
      <c r="E33" s="61">
        <f>D33*C33/100</f>
        <v>12.480781104000002</v>
      </c>
      <c r="F33" s="60">
        <v>0.73699999999999999</v>
      </c>
      <c r="G33" s="61">
        <f>F33*C33/100</f>
        <v>55.950946920000007</v>
      </c>
      <c r="H33" s="439">
        <v>1.474</v>
      </c>
      <c r="I33" s="59">
        <f>H33*C33/100</f>
        <v>111.90189384000001</v>
      </c>
      <c r="J33" s="62"/>
      <c r="K33" s="61"/>
      <c r="L33" s="59">
        <v>1350</v>
      </c>
      <c r="M33" s="59">
        <f>L33*C33/100</f>
        <v>102488.16600000001</v>
      </c>
    </row>
    <row r="34" spans="1:15" s="46" customFormat="1">
      <c r="A34" s="57">
        <v>4</v>
      </c>
      <c r="B34" s="58" t="s">
        <v>153</v>
      </c>
      <c r="C34" s="59">
        <f>'[8]estimate civil'!F31+'[8]estimate civil'!F34</f>
        <v>26121.216</v>
      </c>
      <c r="D34" s="60">
        <v>5.3E-3</v>
      </c>
      <c r="E34" s="61">
        <f>C34*0.53/100</f>
        <v>138.4424448</v>
      </c>
      <c r="F34" s="60">
        <v>0.04</v>
      </c>
      <c r="G34" s="61">
        <f>C34*4/100</f>
        <v>1044.8486399999999</v>
      </c>
      <c r="H34" s="59" t="s">
        <v>8</v>
      </c>
      <c r="I34" s="59" t="s">
        <v>8</v>
      </c>
      <c r="J34" s="59" t="s">
        <v>8</v>
      </c>
      <c r="K34" s="59" t="s">
        <v>8</v>
      </c>
      <c r="L34"/>
      <c r="M34"/>
    </row>
    <row r="35" spans="1:15" s="46" customFormat="1">
      <c r="A35" s="57">
        <v>5</v>
      </c>
      <c r="B35" s="58" t="s">
        <v>92</v>
      </c>
      <c r="C35" s="59">
        <f>C34</f>
        <v>26121.216</v>
      </c>
      <c r="D35" s="60">
        <v>5.7000000000000002E-3</v>
      </c>
      <c r="E35" s="61">
        <f>C35*0.57/100</f>
        <v>148.89093119999998</v>
      </c>
      <c r="F35" s="60">
        <v>0.03</v>
      </c>
      <c r="G35" s="61">
        <f>C35*3/100</f>
        <v>783.63648000000001</v>
      </c>
      <c r="H35" s="59" t="s">
        <v>8</v>
      </c>
      <c r="I35" s="59" t="s">
        <v>8</v>
      </c>
      <c r="J35" s="59" t="s">
        <v>8</v>
      </c>
      <c r="K35" s="59" t="s">
        <v>8</v>
      </c>
      <c r="L35"/>
      <c r="M35"/>
    </row>
    <row r="36" spans="1:15" s="46" customFormat="1">
      <c r="A36" s="57">
        <v>6</v>
      </c>
      <c r="B36" s="58" t="s">
        <v>151</v>
      </c>
      <c r="C36" s="59">
        <f>'[8]estimate civil'!F50</f>
        <v>324.64999999999998</v>
      </c>
      <c r="D36" s="60">
        <v>0.17599999999999999</v>
      </c>
      <c r="E36" s="61">
        <f>C36*17.6/100</f>
        <v>57.138400000000004</v>
      </c>
      <c r="F36" s="62">
        <v>0.44</v>
      </c>
      <c r="G36" s="61">
        <f>C36*44/100</f>
        <v>142.84599999999998</v>
      </c>
      <c r="H36" s="60"/>
      <c r="I36" s="60"/>
      <c r="J36" s="62">
        <v>0.88</v>
      </c>
      <c r="K36" s="61">
        <f>C36*88/100</f>
        <v>285.69199999999995</v>
      </c>
      <c r="L36"/>
      <c r="M36"/>
    </row>
    <row r="37" spans="1:15" s="46" customFormat="1">
      <c r="A37" s="57">
        <v>7</v>
      </c>
      <c r="B37" s="58" t="s">
        <v>93</v>
      </c>
      <c r="C37" s="59">
        <f>'[8]estimate civil'!F52+'[8]estimate civil'!F53</f>
        <v>1332.0499999999997</v>
      </c>
      <c r="D37" s="60">
        <v>2.1600000000000001E-2</v>
      </c>
      <c r="E37" s="61">
        <f>C37*2.16/100</f>
        <v>28.772279999999995</v>
      </c>
      <c r="F37" s="60">
        <v>5.1999999999999998E-2</v>
      </c>
      <c r="G37" s="64">
        <f>C37*5.2/100</f>
        <v>69.266599999999983</v>
      </c>
      <c r="H37" s="59" t="s">
        <v>8</v>
      </c>
      <c r="I37" s="59" t="s">
        <v>8</v>
      </c>
      <c r="J37" s="59" t="s">
        <v>8</v>
      </c>
      <c r="K37" s="59" t="s">
        <v>8</v>
      </c>
      <c r="L37"/>
      <c r="M37"/>
    </row>
    <row r="38" spans="1:15">
      <c r="A38" s="57">
        <v>8</v>
      </c>
      <c r="B38" s="1198" t="s">
        <v>1393</v>
      </c>
      <c r="C38" s="59">
        <f>'estimate civil'!F62</f>
        <v>556</v>
      </c>
      <c r="D38" s="59" t="s">
        <v>8</v>
      </c>
      <c r="E38" s="59" t="s">
        <v>8</v>
      </c>
      <c r="F38" s="59" t="s">
        <v>8</v>
      </c>
      <c r="G38" s="59" t="s">
        <v>8</v>
      </c>
      <c r="H38" s="59" t="s">
        <v>8</v>
      </c>
      <c r="I38" s="59" t="s">
        <v>8</v>
      </c>
      <c r="J38" s="59" t="s">
        <v>8</v>
      </c>
      <c r="K38" s="59" t="s">
        <v>8</v>
      </c>
      <c r="L38" s="59" t="s">
        <v>8</v>
      </c>
      <c r="M38" s="1197">
        <f>C38*0.05</f>
        <v>27.8</v>
      </c>
      <c r="N38" s="59" t="s">
        <v>8</v>
      </c>
      <c r="O38" s="59">
        <f>C38/20</f>
        <v>27.8</v>
      </c>
    </row>
    <row r="39" spans="1:15" s="46" customFormat="1">
      <c r="A39" s="65"/>
      <c r="B39" s="1553" t="s">
        <v>87</v>
      </c>
      <c r="C39" s="1553"/>
      <c r="D39" s="66"/>
      <c r="E39" s="67">
        <f>SUM(E30:E37)</f>
        <v>1595.6207089040001</v>
      </c>
      <c r="F39" s="67"/>
      <c r="G39" s="67">
        <f>SUM(G30:G37)</f>
        <v>4946.6178449199997</v>
      </c>
      <c r="H39" s="67"/>
      <c r="I39" s="67">
        <f>SUM(I30:I37)</f>
        <v>111.90189384000001</v>
      </c>
      <c r="J39" s="68"/>
      <c r="K39" s="67">
        <f>SUM(K30:K37)</f>
        <v>5983.2757600000004</v>
      </c>
      <c r="L39" s="68"/>
      <c r="M39" s="67">
        <f>SUM(M30:M37)</f>
        <v>102488.16600000001</v>
      </c>
      <c r="N39" s="1207"/>
      <c r="O39" s="1207">
        <f>SUM(O31:O38)</f>
        <v>27.8</v>
      </c>
    </row>
    <row r="40" spans="1:15" s="46" customFormat="1">
      <c r="A40" s="69"/>
      <c r="B40" s="69"/>
      <c r="C40" s="69"/>
      <c r="D40" s="69"/>
      <c r="E40" s="425" t="s">
        <v>497</v>
      </c>
      <c r="G40" s="46" t="s">
        <v>2</v>
      </c>
      <c r="I40" s="46" t="s">
        <v>2</v>
      </c>
      <c r="K40" s="46" t="s">
        <v>2</v>
      </c>
      <c r="M40" s="46" t="s">
        <v>498</v>
      </c>
      <c r="N40" s="1208"/>
      <c r="O40" s="1209"/>
    </row>
    <row r="41" spans="1:15" s="101" customFormat="1">
      <c r="A41" s="70"/>
      <c r="B41" s="70" t="s">
        <v>88</v>
      </c>
      <c r="C41" s="70"/>
      <c r="D41" s="70"/>
      <c r="E41" s="473">
        <v>164.73</v>
      </c>
      <c r="F41" s="70"/>
      <c r="G41" s="71">
        <v>7214.88</v>
      </c>
      <c r="H41" s="70"/>
      <c r="I41" s="72">
        <f>[8]MILES!H22</f>
        <v>3213.96</v>
      </c>
      <c r="J41" s="70"/>
      <c r="K41" s="71">
        <v>3213.96</v>
      </c>
      <c r="L41" s="70"/>
      <c r="M41" s="71">
        <v>982.24</v>
      </c>
      <c r="O41" s="101">
        <f>MILES!H40</f>
        <v>2504.75</v>
      </c>
    </row>
    <row r="42" spans="1:15" s="46" customFormat="1">
      <c r="A42" s="24"/>
      <c r="B42" s="1553" t="s">
        <v>89</v>
      </c>
      <c r="C42" s="1553"/>
      <c r="D42" s="66"/>
      <c r="E42" s="441">
        <f>E41*E39</f>
        <v>262846.59937775595</v>
      </c>
      <c r="F42" s="67"/>
      <c r="G42" s="67">
        <f>G41*G39/100</f>
        <v>356892.54156956403</v>
      </c>
      <c r="H42" s="67"/>
      <c r="I42" s="67">
        <f>I41*I39/100</f>
        <v>3596.4821072600644</v>
      </c>
      <c r="J42" s="68"/>
      <c r="K42" s="67">
        <f>K41*K39/100</f>
        <v>192300.08961609603</v>
      </c>
      <c r="L42" s="68"/>
      <c r="M42" s="67">
        <f>M39*M41/1000</f>
        <v>100667.97617184001</v>
      </c>
      <c r="N42" s="1210"/>
      <c r="O42" s="1210">
        <f>O41*O39</f>
        <v>69632.05</v>
      </c>
    </row>
    <row r="43" spans="1:15" s="46" customFormat="1">
      <c r="A43"/>
      <c r="B43" s="69"/>
      <c r="C43" s="69"/>
      <c r="D43" s="69"/>
      <c r="K43" s="45"/>
      <c r="L43"/>
      <c r="M43"/>
    </row>
    <row r="44" spans="1:15" s="46" customFormat="1">
      <c r="A44"/>
      <c r="B44"/>
      <c r="C44"/>
      <c r="D44"/>
      <c r="E44"/>
      <c r="F44"/>
      <c r="G44"/>
      <c r="H44"/>
      <c r="I44"/>
      <c r="J44"/>
      <c r="K44"/>
      <c r="L44"/>
      <c r="M44"/>
    </row>
    <row r="45" spans="1:15" s="46" customFormat="1" ht="15.75" thickBot="1">
      <c r="A45"/>
      <c r="B45" s="1554" t="s">
        <v>90</v>
      </c>
      <c r="C45" s="1554"/>
      <c r="D45" s="1555">
        <f>E42+G42+I42+K42+M42+O42</f>
        <v>985935.73884251609</v>
      </c>
      <c r="E45" s="1555"/>
      <c r="F45"/>
      <c r="G45"/>
      <c r="H45"/>
      <c r="I45"/>
      <c r="J45"/>
      <c r="K45"/>
      <c r="L45"/>
      <c r="M45"/>
    </row>
    <row r="46" spans="1:15" s="46" customFormat="1" ht="15.75" thickTop="1">
      <c r="A46"/>
      <c r="B46" s="782"/>
      <c r="C46" s="782"/>
      <c r="D46" s="103"/>
      <c r="E46" s="103"/>
      <c r="F46"/>
      <c r="G46"/>
      <c r="H46"/>
      <c r="I46"/>
      <c r="J46"/>
      <c r="K46"/>
      <c r="L46"/>
      <c r="M46"/>
    </row>
    <row r="47" spans="1:15">
      <c r="B47" s="782"/>
      <c r="C47" s="782"/>
      <c r="D47" s="103"/>
      <c r="E47" s="103"/>
    </row>
    <row r="48" spans="1:15" ht="15.75">
      <c r="A48" s="1551" t="s">
        <v>478</v>
      </c>
      <c r="B48" s="1551"/>
      <c r="C48" s="1551"/>
      <c r="D48" s="1551"/>
      <c r="E48" s="1551"/>
      <c r="F48" s="1551"/>
      <c r="G48" s="1551"/>
      <c r="H48" s="1551"/>
      <c r="I48" s="1551"/>
      <c r="J48" s="1551"/>
      <c r="K48" s="1551"/>
      <c r="L48" s="1551"/>
      <c r="M48" s="1551"/>
      <c r="N48" s="1551"/>
      <c r="O48" s="1551"/>
    </row>
    <row r="49" spans="1:15" s="46" customFormat="1" ht="15.75">
      <c r="A49" s="1552" t="s">
        <v>446</v>
      </c>
      <c r="B49" s="1552"/>
      <c r="C49" s="1552"/>
      <c r="D49" s="1552"/>
      <c r="E49" s="1552"/>
      <c r="F49" s="1552"/>
      <c r="G49" s="1552"/>
      <c r="H49" s="1552"/>
      <c r="I49" s="1552"/>
      <c r="J49" s="1552"/>
      <c r="K49" s="1552"/>
      <c r="L49" s="1552"/>
      <c r="M49" s="1552"/>
      <c r="N49" s="1552"/>
      <c r="O49" s="1552"/>
    </row>
    <row r="50" spans="1:15" s="46" customFormat="1">
      <c r="A50" s="47"/>
      <c r="B50" s="47"/>
      <c r="C50" s="48"/>
      <c r="D50" s="48"/>
      <c r="E50" s="49"/>
      <c r="F50" s="49"/>
      <c r="G50" s="49"/>
      <c r="H50" s="45"/>
      <c r="I50" s="45"/>
      <c r="J50" s="45"/>
      <c r="K50" s="45"/>
      <c r="L50"/>
      <c r="M50"/>
    </row>
    <row r="51" spans="1:15" s="46" customFormat="1" ht="15.75">
      <c r="A51" s="1556" t="s">
        <v>76</v>
      </c>
      <c r="B51" s="1556" t="s">
        <v>0</v>
      </c>
      <c r="C51" s="1556" t="s">
        <v>77</v>
      </c>
      <c r="D51" s="1549" t="s">
        <v>78</v>
      </c>
      <c r="E51" s="1550"/>
      <c r="F51" s="1549" t="s">
        <v>79</v>
      </c>
      <c r="G51" s="1550"/>
      <c r="H51" s="1549" t="s">
        <v>80</v>
      </c>
      <c r="I51" s="1550"/>
      <c r="J51" s="1549" t="s">
        <v>81</v>
      </c>
      <c r="K51" s="1550"/>
      <c r="L51" s="1549" t="s">
        <v>495</v>
      </c>
      <c r="M51" s="1550"/>
      <c r="N51" s="1549" t="s">
        <v>387</v>
      </c>
      <c r="O51" s="1550"/>
    </row>
    <row r="52" spans="1:15" s="46" customFormat="1" ht="15.75">
      <c r="A52" s="1557"/>
      <c r="B52" s="1557"/>
      <c r="C52" s="1557"/>
      <c r="D52" s="50" t="s">
        <v>82</v>
      </c>
      <c r="E52" s="51" t="s">
        <v>77</v>
      </c>
      <c r="F52" s="50" t="s">
        <v>82</v>
      </c>
      <c r="G52" s="51" t="s">
        <v>77</v>
      </c>
      <c r="H52" s="50" t="s">
        <v>82</v>
      </c>
      <c r="I52" s="51" t="s">
        <v>77</v>
      </c>
      <c r="J52" s="50" t="s">
        <v>82</v>
      </c>
      <c r="K52" s="51" t="s">
        <v>77</v>
      </c>
      <c r="L52" s="50" t="s">
        <v>82</v>
      </c>
      <c r="M52" s="51" t="s">
        <v>77</v>
      </c>
      <c r="N52" s="50" t="s">
        <v>82</v>
      </c>
      <c r="O52" s="51" t="s">
        <v>77</v>
      </c>
    </row>
    <row r="53" spans="1:15" s="46" customFormat="1" ht="15.75">
      <c r="A53" s="52"/>
      <c r="B53" s="52"/>
      <c r="C53" s="52"/>
      <c r="D53" s="50" t="s">
        <v>83</v>
      </c>
      <c r="E53" s="51" t="s">
        <v>84</v>
      </c>
      <c r="F53" s="50" t="s">
        <v>83</v>
      </c>
      <c r="G53" s="51" t="s">
        <v>11</v>
      </c>
      <c r="H53" s="50" t="s">
        <v>83</v>
      </c>
      <c r="I53" s="51" t="s">
        <v>11</v>
      </c>
      <c r="J53" s="50" t="s">
        <v>83</v>
      </c>
      <c r="K53" s="51" t="s">
        <v>11</v>
      </c>
      <c r="L53" s="50" t="s">
        <v>83</v>
      </c>
      <c r="M53" s="440" t="s">
        <v>496</v>
      </c>
      <c r="N53" s="50" t="s">
        <v>83</v>
      </c>
      <c r="O53" s="51" t="s">
        <v>1398</v>
      </c>
    </row>
    <row r="54" spans="1:15" s="46" customFormat="1" ht="15.75">
      <c r="A54" s="50">
        <v>1</v>
      </c>
      <c r="B54" s="50">
        <v>2</v>
      </c>
      <c r="C54" s="50">
        <v>3</v>
      </c>
      <c r="D54" s="50">
        <v>4</v>
      </c>
      <c r="E54" s="51">
        <v>5</v>
      </c>
      <c r="F54" s="50">
        <v>6</v>
      </c>
      <c r="G54" s="51">
        <v>7</v>
      </c>
      <c r="H54" s="50">
        <v>8</v>
      </c>
      <c r="I54" s="51">
        <v>9</v>
      </c>
      <c r="J54" s="50">
        <v>10</v>
      </c>
      <c r="K54" s="51">
        <v>11</v>
      </c>
      <c r="L54" s="50">
        <v>14</v>
      </c>
      <c r="M54" s="440">
        <v>15</v>
      </c>
      <c r="N54" s="50">
        <v>12</v>
      </c>
      <c r="O54" s="51">
        <v>13</v>
      </c>
    </row>
    <row r="55" spans="1:15" s="46" customFormat="1" ht="15.75">
      <c r="A55" s="53"/>
      <c r="B55" s="53"/>
      <c r="C55" s="53"/>
      <c r="D55" s="54"/>
      <c r="E55" s="55"/>
      <c r="F55" s="56"/>
      <c r="G55" s="55"/>
      <c r="H55" s="54"/>
      <c r="I55" s="55"/>
      <c r="J55" s="54"/>
      <c r="K55" s="55"/>
      <c r="L55"/>
      <c r="M55"/>
    </row>
    <row r="56" spans="1:15" s="46" customFormat="1">
      <c r="A56" s="57">
        <v>1</v>
      </c>
      <c r="B56" s="58" t="s">
        <v>152</v>
      </c>
      <c r="C56" s="59">
        <f>'[8]estimate civil'!F64</f>
        <v>938.02499999999998</v>
      </c>
      <c r="D56" s="60">
        <v>0.21909999999999999</v>
      </c>
      <c r="E56" s="61">
        <f>C56*21.91/100</f>
        <v>205.5212775</v>
      </c>
      <c r="F56" s="62">
        <v>0.4108</v>
      </c>
      <c r="G56" s="61">
        <f>C56*41.1/100</f>
        <v>385.52827500000001</v>
      </c>
      <c r="H56" s="59" t="s">
        <v>8</v>
      </c>
      <c r="I56" s="59" t="s">
        <v>8</v>
      </c>
      <c r="J56" s="60">
        <v>0.82</v>
      </c>
      <c r="K56" s="61">
        <f>C56*82/100</f>
        <v>769.18050000000005</v>
      </c>
      <c r="L56"/>
      <c r="M56"/>
    </row>
    <row r="57" spans="1:15" s="46" customFormat="1">
      <c r="A57" s="57">
        <v>2</v>
      </c>
      <c r="B57" s="58" t="s">
        <v>535</v>
      </c>
      <c r="C57" s="59">
        <f>'[8]estimate civil'!F65</f>
        <v>5501.7183375000004</v>
      </c>
      <c r="D57" s="60">
        <v>0.17599999999999999</v>
      </c>
      <c r="E57" s="61">
        <f>C57*17.6/100</f>
        <v>968.30242740000017</v>
      </c>
      <c r="F57" s="62">
        <v>0.44</v>
      </c>
      <c r="G57" s="61">
        <f>C57*44/100</f>
        <v>2420.7560685000003</v>
      </c>
      <c r="H57" s="60"/>
      <c r="I57" s="60"/>
      <c r="J57" s="62">
        <v>0.88</v>
      </c>
      <c r="K57" s="61">
        <f>C57*88/100</f>
        <v>4841.5121370000006</v>
      </c>
      <c r="L57"/>
      <c r="M57"/>
    </row>
    <row r="58" spans="1:15">
      <c r="A58" s="57">
        <v>3</v>
      </c>
      <c r="B58" s="58" t="s">
        <v>494</v>
      </c>
      <c r="C58" s="59">
        <f>'[8]estimate civil'!F66</f>
        <v>6147.6925124999989</v>
      </c>
      <c r="D58" s="60">
        <v>0.16439999999999999</v>
      </c>
      <c r="E58" s="61">
        <f>D58*C58/100</f>
        <v>10.106806490549998</v>
      </c>
      <c r="F58" s="60">
        <v>0.73699999999999999</v>
      </c>
      <c r="G58" s="61">
        <f>F58*C58/100</f>
        <v>45.30849381712499</v>
      </c>
      <c r="H58" s="439">
        <v>1.474</v>
      </c>
      <c r="I58" s="59">
        <f>H58*C58/100</f>
        <v>90.61698763424998</v>
      </c>
      <c r="J58" s="62"/>
      <c r="K58" s="61"/>
      <c r="L58" s="59">
        <v>1350</v>
      </c>
      <c r="M58" s="59">
        <f>L58*C58/100</f>
        <v>82993.848918749994</v>
      </c>
    </row>
    <row r="59" spans="1:15" s="46" customFormat="1">
      <c r="A59" s="57">
        <v>4</v>
      </c>
      <c r="B59" s="58" t="s">
        <v>153</v>
      </c>
      <c r="C59" s="59">
        <f>'[8]estimate civil'!F70+'[8]estimate civil'!F72</f>
        <v>21656.6548</v>
      </c>
      <c r="D59" s="60">
        <v>5.3E-3</v>
      </c>
      <c r="E59" s="61">
        <f>C59*0.53/100</f>
        <v>114.78027044000001</v>
      </c>
      <c r="F59" s="60">
        <v>0.04</v>
      </c>
      <c r="G59" s="61">
        <f>C59*4/100</f>
        <v>866.26619200000005</v>
      </c>
      <c r="H59" s="59" t="s">
        <v>8</v>
      </c>
      <c r="I59" s="59" t="s">
        <v>8</v>
      </c>
      <c r="J59" s="59" t="s">
        <v>8</v>
      </c>
      <c r="K59" s="59" t="s">
        <v>8</v>
      </c>
      <c r="L59"/>
      <c r="M59"/>
    </row>
    <row r="60" spans="1:15" s="46" customFormat="1">
      <c r="A60" s="57">
        <v>5</v>
      </c>
      <c r="B60" s="58" t="s">
        <v>92</v>
      </c>
      <c r="C60" s="59">
        <f>C59</f>
        <v>21656.6548</v>
      </c>
      <c r="D60" s="60">
        <v>5.7000000000000002E-3</v>
      </c>
      <c r="E60" s="61">
        <f>C60*0.57/100</f>
        <v>123.44293236</v>
      </c>
      <c r="F60" s="60">
        <v>0.03</v>
      </c>
      <c r="G60" s="61">
        <f>C60*3/100</f>
        <v>649.69964399999992</v>
      </c>
      <c r="H60" s="59" t="s">
        <v>8</v>
      </c>
      <c r="I60" s="59" t="s">
        <v>8</v>
      </c>
      <c r="J60" s="59" t="s">
        <v>8</v>
      </c>
      <c r="K60" s="59" t="s">
        <v>8</v>
      </c>
      <c r="L60"/>
      <c r="M60"/>
    </row>
    <row r="61" spans="1:15" s="46" customFormat="1">
      <c r="A61" s="57">
        <v>6</v>
      </c>
      <c r="B61" s="58" t="s">
        <v>151</v>
      </c>
      <c r="C61" s="59">
        <f>'[8]estimate civil'!F90</f>
        <v>133.75</v>
      </c>
      <c r="D61" s="60">
        <v>0.17599999999999999</v>
      </c>
      <c r="E61" s="61">
        <f>C61*17.6/100</f>
        <v>23.54</v>
      </c>
      <c r="F61" s="62">
        <v>0.44</v>
      </c>
      <c r="G61" s="61">
        <f>C61*44/100</f>
        <v>58.85</v>
      </c>
      <c r="H61" s="60"/>
      <c r="I61" s="60"/>
      <c r="J61" s="62">
        <v>0.88</v>
      </c>
      <c r="K61" s="61">
        <f>C61*88/100</f>
        <v>117.7</v>
      </c>
      <c r="L61"/>
      <c r="M61"/>
    </row>
    <row r="62" spans="1:15" s="46" customFormat="1">
      <c r="A62" s="57">
        <v>7</v>
      </c>
      <c r="B62" s="58" t="s">
        <v>93</v>
      </c>
      <c r="C62" s="59">
        <f>'[8]estimate civil'!F92+'[8]estimate civil'!F91</f>
        <v>563.75</v>
      </c>
      <c r="D62" s="60">
        <v>2.1600000000000001E-2</v>
      </c>
      <c r="E62" s="61">
        <f>C62*2.16/100</f>
        <v>12.177</v>
      </c>
      <c r="F62" s="60">
        <v>5.1999999999999998E-2</v>
      </c>
      <c r="G62" s="64">
        <f>C62*5.2/100</f>
        <v>29.315000000000001</v>
      </c>
      <c r="H62" s="59" t="s">
        <v>8</v>
      </c>
      <c r="I62" s="59" t="s">
        <v>8</v>
      </c>
      <c r="J62" s="59" t="s">
        <v>8</v>
      </c>
      <c r="K62" s="59" t="s">
        <v>8</v>
      </c>
      <c r="L62"/>
      <c r="M62"/>
    </row>
    <row r="63" spans="1:15">
      <c r="A63" s="57">
        <v>8</v>
      </c>
      <c r="B63" s="58" t="s">
        <v>154</v>
      </c>
      <c r="C63" s="59">
        <f>'[8]estimate civil'!F93</f>
        <v>6870</v>
      </c>
      <c r="D63" s="60">
        <v>0.03</v>
      </c>
      <c r="E63" s="61">
        <f>C63*D63</f>
        <v>206.1</v>
      </c>
      <c r="F63" s="60">
        <v>7.3999999999999996E-2</v>
      </c>
      <c r="G63" s="64">
        <f>F63*C63</f>
        <v>508.38</v>
      </c>
      <c r="H63" s="59"/>
      <c r="I63" s="59"/>
      <c r="J63" s="102">
        <v>0.14699999999999999</v>
      </c>
      <c r="K63" s="59">
        <f>J63*C63</f>
        <v>1009.89</v>
      </c>
    </row>
    <row r="64" spans="1:15">
      <c r="A64" s="57">
        <v>9</v>
      </c>
      <c r="B64" s="1198" t="s">
        <v>1393</v>
      </c>
      <c r="C64" s="59">
        <f>'estimate civil'!F99</f>
        <v>398</v>
      </c>
      <c r="D64" s="59" t="s">
        <v>8</v>
      </c>
      <c r="E64" s="59" t="s">
        <v>8</v>
      </c>
      <c r="F64" s="59" t="s">
        <v>8</v>
      </c>
      <c r="G64" s="59" t="s">
        <v>8</v>
      </c>
      <c r="H64" s="59" t="s">
        <v>8</v>
      </c>
      <c r="I64" s="59" t="s">
        <v>8</v>
      </c>
      <c r="J64" s="59" t="s">
        <v>8</v>
      </c>
      <c r="K64" s="59" t="s">
        <v>8</v>
      </c>
      <c r="L64" s="59" t="s">
        <v>8</v>
      </c>
      <c r="M64" s="1197">
        <f>C64*0.05</f>
        <v>19.900000000000002</v>
      </c>
      <c r="N64" s="59" t="s">
        <v>8</v>
      </c>
      <c r="O64" s="59">
        <f>C64/20</f>
        <v>19.899999999999999</v>
      </c>
    </row>
    <row r="65" spans="1:15" s="46" customFormat="1">
      <c r="A65" s="65"/>
      <c r="B65" s="1553" t="s">
        <v>87</v>
      </c>
      <c r="C65" s="1553"/>
      <c r="D65" s="66"/>
      <c r="E65" s="67">
        <f>SUM(E55:E63)</f>
        <v>1663.9707141905501</v>
      </c>
      <c r="F65" s="67"/>
      <c r="G65" s="67">
        <f>SUM(G55:G63)</f>
        <v>4964.1036733171259</v>
      </c>
      <c r="H65" s="67"/>
      <c r="I65" s="67">
        <f>SUM(I55:I62)</f>
        <v>90.61698763424998</v>
      </c>
      <c r="J65" s="68"/>
      <c r="K65" s="67">
        <f>SUM(K55:K63)</f>
        <v>6738.2826370000012</v>
      </c>
      <c r="L65" s="67"/>
      <c r="M65" s="67">
        <f>SUM(M55:M63)</f>
        <v>82993.848918749994</v>
      </c>
      <c r="N65" s="1207"/>
      <c r="O65" s="1207">
        <f>O64</f>
        <v>19.899999999999999</v>
      </c>
    </row>
    <row r="66" spans="1:15" s="46" customFormat="1">
      <c r="A66" s="69"/>
      <c r="B66" s="69"/>
      <c r="C66" s="69"/>
      <c r="D66" s="69"/>
      <c r="E66" s="425" t="s">
        <v>497</v>
      </c>
      <c r="G66" s="46" t="s">
        <v>2</v>
      </c>
      <c r="I66" s="46" t="s">
        <v>2</v>
      </c>
      <c r="K66" s="46" t="s">
        <v>2</v>
      </c>
      <c r="M66" s="46" t="s">
        <v>498</v>
      </c>
      <c r="N66" s="1208"/>
      <c r="O66" s="1209"/>
    </row>
    <row r="67" spans="1:15" s="101" customFormat="1">
      <c r="A67" s="70"/>
      <c r="B67" s="70" t="s">
        <v>88</v>
      </c>
      <c r="C67" s="70"/>
      <c r="D67" s="70"/>
      <c r="E67" s="474">
        <v>164.73</v>
      </c>
      <c r="F67" s="70"/>
      <c r="G67" s="71">
        <v>7214.88</v>
      </c>
      <c r="H67" s="70"/>
      <c r="I67" s="72">
        <v>3213.96</v>
      </c>
      <c r="J67" s="70"/>
      <c r="K67" s="71">
        <v>3213.96</v>
      </c>
      <c r="L67" s="70"/>
      <c r="M67" s="71">
        <v>982.24</v>
      </c>
      <c r="O67" s="101">
        <f>MILES!H40</f>
        <v>2504.75</v>
      </c>
    </row>
    <row r="68" spans="1:15" s="46" customFormat="1">
      <c r="A68" s="24"/>
      <c r="B68" s="1553" t="s">
        <v>89</v>
      </c>
      <c r="C68" s="1553"/>
      <c r="D68" s="66"/>
      <c r="E68" s="441">
        <f>E67*E65</f>
        <v>274105.89574860933</v>
      </c>
      <c r="F68" s="67"/>
      <c r="G68" s="67">
        <f>G67*G65/100</f>
        <v>358154.12310542265</v>
      </c>
      <c r="H68" s="67"/>
      <c r="I68" s="67">
        <f>I67*I65/100</f>
        <v>2912.3937357697409</v>
      </c>
      <c r="J68" s="68"/>
      <c r="K68" s="67">
        <f>K67*K65/100</f>
        <v>216565.70864012523</v>
      </c>
      <c r="L68" s="68"/>
      <c r="M68" s="67">
        <f>M65*M67/1000</f>
        <v>81519.878161953005</v>
      </c>
      <c r="N68" s="1210"/>
      <c r="O68" s="1210">
        <f>O67*O65</f>
        <v>49844.524999999994</v>
      </c>
    </row>
    <row r="69" spans="1:15" s="46" customFormat="1">
      <c r="A69"/>
      <c r="B69" s="69"/>
      <c r="C69" s="69"/>
      <c r="D69" s="69"/>
      <c r="K69" s="45"/>
      <c r="L69"/>
      <c r="M69"/>
    </row>
    <row r="70" spans="1:15" s="46" customFormat="1">
      <c r="A70"/>
      <c r="B70"/>
      <c r="C70"/>
      <c r="D70"/>
      <c r="E70"/>
      <c r="F70"/>
      <c r="G70"/>
      <c r="H70"/>
      <c r="I70"/>
      <c r="J70"/>
      <c r="K70"/>
      <c r="L70"/>
      <c r="M70"/>
    </row>
    <row r="71" spans="1:15" s="46" customFormat="1" ht="15.75" thickBot="1">
      <c r="A71"/>
      <c r="B71" s="1554" t="s">
        <v>90</v>
      </c>
      <c r="C71" s="1554"/>
      <c r="D71" s="1555">
        <f>E68+G68+I68+K68+M68+O68</f>
        <v>983102.52439188014</v>
      </c>
      <c r="E71" s="1555"/>
      <c r="F71"/>
      <c r="G71"/>
      <c r="H71"/>
      <c r="I71"/>
      <c r="J71"/>
      <c r="K71"/>
      <c r="L71"/>
      <c r="M71"/>
    </row>
    <row r="72" spans="1:15" s="46" customFormat="1" ht="15.75" thickTop="1">
      <c r="A72"/>
      <c r="B72" s="782"/>
      <c r="C72" s="782"/>
      <c r="D72" s="103"/>
      <c r="E72" s="103"/>
      <c r="F72"/>
      <c r="G72"/>
      <c r="H72"/>
      <c r="I72"/>
      <c r="J72"/>
      <c r="K72"/>
      <c r="L72"/>
      <c r="M72"/>
    </row>
    <row r="73" spans="1:15">
      <c r="B73" s="782"/>
      <c r="C73" s="782"/>
      <c r="D73" s="103"/>
      <c r="E73" s="103"/>
    </row>
  </sheetData>
  <mergeCells count="45">
    <mergeCell ref="B21:C21"/>
    <mergeCell ref="D21:E21"/>
    <mergeCell ref="H4:I4"/>
    <mergeCell ref="J4:K4"/>
    <mergeCell ref="L4:M4"/>
    <mergeCell ref="B15:C15"/>
    <mergeCell ref="B18:C18"/>
    <mergeCell ref="A4:A5"/>
    <mergeCell ref="B4:B5"/>
    <mergeCell ref="C4:C5"/>
    <mergeCell ref="D4:E4"/>
    <mergeCell ref="F4:G4"/>
    <mergeCell ref="B42:C42"/>
    <mergeCell ref="B45:C45"/>
    <mergeCell ref="D45:E45"/>
    <mergeCell ref="H26:I26"/>
    <mergeCell ref="A26:A27"/>
    <mergeCell ref="B26:B27"/>
    <mergeCell ref="C26:C27"/>
    <mergeCell ref="D26:E26"/>
    <mergeCell ref="F26:G26"/>
    <mergeCell ref="B65:C65"/>
    <mergeCell ref="B68:C68"/>
    <mergeCell ref="B71:C71"/>
    <mergeCell ref="D71:E71"/>
    <mergeCell ref="A51:A52"/>
    <mergeCell ref="B51:B52"/>
    <mergeCell ref="C51:C52"/>
    <mergeCell ref="D51:E51"/>
    <mergeCell ref="N51:O51"/>
    <mergeCell ref="N4:O4"/>
    <mergeCell ref="A1:O1"/>
    <mergeCell ref="A2:O2"/>
    <mergeCell ref="N26:O26"/>
    <mergeCell ref="A23:O23"/>
    <mergeCell ref="A24:O24"/>
    <mergeCell ref="F51:G51"/>
    <mergeCell ref="H51:I51"/>
    <mergeCell ref="J51:K51"/>
    <mergeCell ref="L51:M51"/>
    <mergeCell ref="A48:O48"/>
    <mergeCell ref="A49:O49"/>
    <mergeCell ref="J26:K26"/>
    <mergeCell ref="L26:M26"/>
    <mergeCell ref="B39:C39"/>
  </mergeCells>
  <pageMargins left="0.7" right="0.7" top="0.75" bottom="0.75" header="0.3" footer="0.3"/>
  <pageSetup paperSize="9" scale="82" orientation="landscape" r:id="rId1"/>
  <rowBreaks count="2" manualBreakCount="2">
    <brk id="22" max="14" man="1"/>
    <brk id="46" max="14" man="1"/>
  </row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5:C26"/>
  <sheetViews>
    <sheetView view="pageBreakPreview" zoomScale="60" workbookViewId="0">
      <selection activeCell="F43" sqref="F43"/>
    </sheetView>
  </sheetViews>
  <sheetFormatPr defaultRowHeight="15"/>
  <cols>
    <col min="2" max="2" width="37.5703125" customWidth="1"/>
    <col min="3" max="3" width="36.28515625" customWidth="1"/>
  </cols>
  <sheetData>
    <row r="5" spans="1:3" ht="18">
      <c r="A5" s="1249" t="s">
        <v>1407</v>
      </c>
      <c r="B5" s="1249"/>
      <c r="C5" s="1249"/>
    </row>
    <row r="6" spans="1:3" ht="18">
      <c r="A6" s="1250" t="s">
        <v>1413</v>
      </c>
      <c r="B6" s="1250"/>
      <c r="C6" s="1250"/>
    </row>
    <row r="7" spans="1:3" ht="18">
      <c r="A7" s="1249" t="s">
        <v>12</v>
      </c>
      <c r="B7" s="1249"/>
      <c r="C7" s="1249"/>
    </row>
    <row r="8" spans="1:3" ht="37.5" customHeight="1">
      <c r="A8" s="1249" t="s">
        <v>1408</v>
      </c>
      <c r="B8" s="1249"/>
      <c r="C8" s="1249"/>
    </row>
    <row r="13" spans="1:3">
      <c r="A13" s="1251" t="s">
        <v>71</v>
      </c>
      <c r="B13" s="1253" t="s">
        <v>72</v>
      </c>
      <c r="C13" s="1255" t="s">
        <v>73</v>
      </c>
    </row>
    <row r="14" spans="1:3">
      <c r="A14" s="1252"/>
      <c r="B14" s="1254"/>
      <c r="C14" s="1256"/>
    </row>
    <row r="15" spans="1:3" ht="24" customHeight="1">
      <c r="A15" s="38">
        <v>1</v>
      </c>
      <c r="B15" s="412" t="s">
        <v>1413</v>
      </c>
      <c r="C15" s="39"/>
    </row>
    <row r="16" spans="1:3" ht="27.75" customHeight="1">
      <c r="A16" s="40"/>
      <c r="B16" s="41" t="s">
        <v>74</v>
      </c>
      <c r="C16" s="42"/>
    </row>
    <row r="17" spans="1:3">
      <c r="A17" s="1259"/>
      <c r="B17" s="1259"/>
      <c r="C17" s="1259"/>
    </row>
    <row r="18" spans="1:3">
      <c r="A18" s="43"/>
      <c r="B18" s="43"/>
      <c r="C18" s="43"/>
    </row>
    <row r="19" spans="1:3" ht="15.75">
      <c r="A19" s="1260"/>
      <c r="B19" s="1260"/>
      <c r="C19" s="1260"/>
    </row>
    <row r="20" spans="1:3">
      <c r="A20" s="1258"/>
      <c r="B20" s="1258"/>
      <c r="C20" s="44"/>
    </row>
    <row r="21" spans="1:3">
      <c r="A21" s="1261"/>
      <c r="B21" s="1261"/>
      <c r="C21" s="1261"/>
    </row>
    <row r="22" spans="1:3" ht="23.25">
      <c r="A22" s="1262"/>
      <c r="B22" s="1262"/>
      <c r="C22" s="1262"/>
    </row>
    <row r="23" spans="1:3">
      <c r="A23" s="1263"/>
      <c r="B23" s="1263"/>
      <c r="C23" s="1263"/>
    </row>
    <row r="24" spans="1:3" ht="20.25" customHeight="1">
      <c r="A24" s="1257"/>
      <c r="B24" s="1257"/>
      <c r="C24" s="1257"/>
    </row>
    <row r="25" spans="1:3" ht="50.25" customHeight="1">
      <c r="A25" s="1258"/>
      <c r="B25" s="1258"/>
      <c r="C25" s="1258"/>
    </row>
    <row r="26" spans="1:3">
      <c r="A26" s="1248" t="s">
        <v>1409</v>
      </c>
      <c r="B26" s="1248"/>
      <c r="C26" s="1248"/>
    </row>
  </sheetData>
  <mergeCells count="16">
    <mergeCell ref="A5:C5"/>
    <mergeCell ref="A6:C6"/>
    <mergeCell ref="A7:C7"/>
    <mergeCell ref="A8:C8"/>
    <mergeCell ref="A13:A14"/>
    <mergeCell ref="B13:B14"/>
    <mergeCell ref="C13:C14"/>
    <mergeCell ref="A24:C24"/>
    <mergeCell ref="A25:C25"/>
    <mergeCell ref="A26:C26"/>
    <mergeCell ref="A17:C17"/>
    <mergeCell ref="A19:C19"/>
    <mergeCell ref="A20:B20"/>
    <mergeCell ref="A21:C21"/>
    <mergeCell ref="A22:C22"/>
    <mergeCell ref="A23:C2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pageSetUpPr fitToPage="1"/>
  </sheetPr>
  <dimension ref="A1:K41"/>
  <sheetViews>
    <sheetView view="pageBreakPreview" topLeftCell="A13" zoomScaleSheetLayoutView="100" workbookViewId="0">
      <selection activeCell="E35" sqref="E35"/>
    </sheetView>
  </sheetViews>
  <sheetFormatPr defaultRowHeight="12.75"/>
  <cols>
    <col min="1" max="1" width="4.5703125" style="46" customWidth="1"/>
    <col min="2" max="10" width="9.140625" style="46"/>
    <col min="11" max="11" width="9.140625" style="425"/>
    <col min="12" max="16384" width="9.140625" style="46"/>
  </cols>
  <sheetData>
    <row r="1" spans="1:10" customFormat="1" ht="21">
      <c r="A1" s="1562" t="s">
        <v>94</v>
      </c>
      <c r="B1" s="1562"/>
      <c r="C1" s="1562"/>
      <c r="D1" s="1562"/>
      <c r="E1" s="1562"/>
      <c r="F1" s="1562"/>
      <c r="G1" s="1562"/>
      <c r="H1" s="1562"/>
      <c r="I1" s="1562"/>
    </row>
    <row r="2" spans="1:10" customFormat="1" ht="21">
      <c r="A2" s="1562" t="s">
        <v>479</v>
      </c>
      <c r="B2" s="1562"/>
      <c r="C2" s="1562"/>
      <c r="D2" s="1562"/>
      <c r="E2" s="1562"/>
      <c r="F2" s="1562"/>
      <c r="G2" s="1562"/>
      <c r="H2" s="1562"/>
      <c r="I2" s="1562"/>
    </row>
    <row r="3" spans="1:10" customFormat="1" ht="21">
      <c r="A3" s="1562" t="s">
        <v>476</v>
      </c>
      <c r="B3" s="1562"/>
      <c r="C3" s="1562"/>
      <c r="D3" s="1562"/>
      <c r="E3" s="1562"/>
      <c r="F3" s="1562"/>
      <c r="G3" s="1562"/>
      <c r="H3" s="1562"/>
      <c r="I3" s="1562"/>
    </row>
    <row r="4" spans="1:10" ht="15">
      <c r="A4" s="426">
        <v>1</v>
      </c>
      <c r="B4" s="426" t="s">
        <v>95</v>
      </c>
      <c r="C4" s="425"/>
      <c r="D4" s="425"/>
      <c r="E4" s="425"/>
      <c r="F4" s="425"/>
      <c r="G4" s="425"/>
      <c r="H4" s="425"/>
      <c r="I4" s="425"/>
      <c r="J4" s="425"/>
    </row>
    <row r="5" spans="1:10" ht="15">
      <c r="A5" s="425"/>
      <c r="B5" s="427" t="s">
        <v>482</v>
      </c>
      <c r="C5" s="425"/>
      <c r="D5" s="425"/>
      <c r="E5" s="425"/>
      <c r="F5" s="425"/>
      <c r="G5" s="425"/>
      <c r="H5" s="426">
        <v>264</v>
      </c>
      <c r="I5" s="426" t="s">
        <v>96</v>
      </c>
      <c r="J5" s="425"/>
    </row>
    <row r="6" spans="1:10" ht="15">
      <c r="A6" s="425"/>
      <c r="B6" s="428" t="s">
        <v>483</v>
      </c>
      <c r="C6" s="425"/>
      <c r="D6" s="425"/>
      <c r="E6" s="425"/>
      <c r="F6" s="425"/>
      <c r="G6" s="425" t="s">
        <v>97</v>
      </c>
      <c r="H6" s="425">
        <v>7.53</v>
      </c>
      <c r="I6" s="425" t="s">
        <v>98</v>
      </c>
      <c r="J6" s="425"/>
    </row>
    <row r="7" spans="1:10">
      <c r="A7" s="475" t="s">
        <v>484</v>
      </c>
      <c r="B7" s="1560" t="s">
        <v>99</v>
      </c>
      <c r="C7" s="1560"/>
      <c r="D7" s="1560"/>
      <c r="E7" s="1560"/>
      <c r="F7" s="1560"/>
      <c r="G7" s="1560"/>
      <c r="H7" s="425">
        <f>H5-2</f>
        <v>262</v>
      </c>
      <c r="I7" s="425" t="s">
        <v>96</v>
      </c>
      <c r="J7" s="425"/>
    </row>
    <row r="8" spans="1:10">
      <c r="A8" s="425"/>
      <c r="B8" s="425"/>
      <c r="C8" s="425"/>
      <c r="D8" s="425"/>
      <c r="E8" s="425"/>
      <c r="F8" s="425"/>
      <c r="G8" s="425" t="s">
        <v>97</v>
      </c>
      <c r="H8" s="425">
        <f>H7*0.6</f>
        <v>157.19999999999999</v>
      </c>
      <c r="I8" s="425"/>
      <c r="J8" s="425"/>
    </row>
    <row r="9" spans="1:10" ht="15">
      <c r="A9" s="425"/>
      <c r="B9" s="425"/>
      <c r="C9" s="425"/>
      <c r="D9" s="425"/>
      <c r="E9" s="425"/>
      <c r="F9" s="425"/>
      <c r="G9" s="429" t="s">
        <v>100</v>
      </c>
      <c r="H9" s="430">
        <f>H8+H6</f>
        <v>164.73</v>
      </c>
      <c r="I9" s="431" t="s">
        <v>101</v>
      </c>
      <c r="J9" s="425"/>
    </row>
    <row r="10" spans="1:10" ht="15">
      <c r="A10" s="426">
        <v>2</v>
      </c>
      <c r="B10" s="426" t="s">
        <v>102</v>
      </c>
      <c r="C10" s="425"/>
      <c r="D10" s="425"/>
      <c r="E10" s="425"/>
      <c r="F10" s="425"/>
      <c r="G10" s="425"/>
      <c r="H10" s="425"/>
      <c r="I10" s="425"/>
      <c r="J10" s="425"/>
    </row>
    <row r="11" spans="1:10" ht="15">
      <c r="A11" s="425"/>
      <c r="B11" s="432" t="s">
        <v>485</v>
      </c>
      <c r="C11" s="425"/>
      <c r="D11" s="425"/>
      <c r="E11" s="425"/>
      <c r="F11" s="425"/>
      <c r="G11" s="425"/>
      <c r="H11" s="425">
        <v>204</v>
      </c>
      <c r="I11" s="426" t="s">
        <v>96</v>
      </c>
      <c r="J11" s="425"/>
    </row>
    <row r="12" spans="1:10" ht="15">
      <c r="A12" s="425"/>
      <c r="B12" s="428" t="s">
        <v>486</v>
      </c>
      <c r="C12" s="425"/>
      <c r="D12" s="425"/>
      <c r="E12" s="425"/>
      <c r="F12" s="425"/>
      <c r="G12" s="425" t="s">
        <v>97</v>
      </c>
      <c r="H12" s="425">
        <v>771.96</v>
      </c>
      <c r="I12" s="425"/>
      <c r="J12" s="425"/>
    </row>
    <row r="13" spans="1:10">
      <c r="A13" s="425"/>
      <c r="B13" s="1561" t="s">
        <v>103</v>
      </c>
      <c r="C13" s="1561"/>
      <c r="D13" s="1561"/>
      <c r="E13" s="1561"/>
      <c r="F13" s="1561"/>
      <c r="G13" s="1561"/>
      <c r="H13" s="425">
        <f>H11-6</f>
        <v>198</v>
      </c>
      <c r="I13" s="425"/>
      <c r="J13" s="425"/>
    </row>
    <row r="14" spans="1:10">
      <c r="A14" s="425"/>
      <c r="B14" s="425"/>
      <c r="C14" s="425"/>
      <c r="D14" s="425"/>
      <c r="E14" s="425"/>
      <c r="F14" s="425"/>
      <c r="G14" s="425" t="s">
        <v>97</v>
      </c>
      <c r="H14" s="425">
        <f>H13*32.54</f>
        <v>6442.92</v>
      </c>
      <c r="I14" s="425"/>
      <c r="J14" s="425"/>
    </row>
    <row r="15" spans="1:10" ht="15">
      <c r="A15" s="425"/>
      <c r="B15" s="425"/>
      <c r="C15" s="425"/>
      <c r="D15" s="425"/>
      <c r="E15" s="425"/>
      <c r="F15" s="425"/>
      <c r="G15" s="429" t="s">
        <v>100</v>
      </c>
      <c r="H15" s="430">
        <f>H14+H12</f>
        <v>7214.88</v>
      </c>
      <c r="I15" s="431" t="s">
        <v>2</v>
      </c>
      <c r="J15" s="425"/>
    </row>
    <row r="16" spans="1:10">
      <c r="A16" s="425"/>
      <c r="B16" s="425"/>
      <c r="C16" s="425"/>
      <c r="D16" s="425"/>
      <c r="E16" s="425"/>
      <c r="F16" s="425"/>
      <c r="G16" s="425"/>
      <c r="H16" s="425"/>
      <c r="I16" s="425"/>
      <c r="J16" s="425"/>
    </row>
    <row r="17" spans="1:10" ht="15">
      <c r="A17" s="426">
        <v>3</v>
      </c>
      <c r="B17" s="426" t="s">
        <v>104</v>
      </c>
      <c r="C17" s="426"/>
      <c r="D17" s="425"/>
      <c r="E17" s="425"/>
      <c r="F17" s="425"/>
      <c r="G17" s="425"/>
      <c r="H17" s="425"/>
      <c r="I17" s="425"/>
      <c r="J17" s="425"/>
    </row>
    <row r="18" spans="1:10">
      <c r="A18" s="425"/>
      <c r="B18" s="433" t="s">
        <v>487</v>
      </c>
      <c r="C18" s="425"/>
      <c r="D18" s="425"/>
      <c r="E18" s="425"/>
      <c r="F18" s="425"/>
      <c r="G18" s="425"/>
      <c r="H18" s="425">
        <v>81</v>
      </c>
      <c r="I18" s="425" t="s">
        <v>96</v>
      </c>
      <c r="J18" s="425"/>
    </row>
    <row r="19" spans="1:10" ht="15">
      <c r="A19" s="425"/>
      <c r="B19" s="428" t="s">
        <v>486</v>
      </c>
      <c r="C19" s="425"/>
      <c r="D19" s="425"/>
      <c r="E19" s="425"/>
      <c r="F19" s="425"/>
      <c r="G19" s="425" t="s">
        <v>97</v>
      </c>
      <c r="H19" s="425">
        <v>771.96</v>
      </c>
      <c r="I19" s="425"/>
      <c r="J19" s="425"/>
    </row>
    <row r="20" spans="1:10">
      <c r="A20" s="425"/>
      <c r="B20" s="1560" t="s">
        <v>105</v>
      </c>
      <c r="C20" s="1560"/>
      <c r="D20" s="1560"/>
      <c r="E20" s="1560"/>
      <c r="F20" s="1560"/>
      <c r="G20" s="1560"/>
      <c r="H20" s="425">
        <f>H18-6</f>
        <v>75</v>
      </c>
      <c r="I20" s="425" t="s">
        <v>96</v>
      </c>
      <c r="J20" s="425"/>
    </row>
    <row r="21" spans="1:10">
      <c r="A21" s="425"/>
      <c r="B21" s="425"/>
      <c r="C21" s="425"/>
      <c r="D21" s="425"/>
      <c r="E21" s="425"/>
      <c r="F21" s="425"/>
      <c r="G21" s="425" t="s">
        <v>97</v>
      </c>
      <c r="H21" s="425">
        <f>H20*32.56</f>
        <v>2442</v>
      </c>
      <c r="I21" s="425"/>
      <c r="J21" s="425"/>
    </row>
    <row r="22" spans="1:10" ht="15">
      <c r="A22" s="425"/>
      <c r="B22" s="425"/>
      <c r="C22" s="425"/>
      <c r="D22" s="425"/>
      <c r="E22" s="425"/>
      <c r="F22" s="425"/>
      <c r="G22" s="429" t="s">
        <v>100</v>
      </c>
      <c r="H22" s="430">
        <f>H21+H19</f>
        <v>3213.96</v>
      </c>
      <c r="I22" s="431" t="s">
        <v>106</v>
      </c>
      <c r="J22" s="425"/>
    </row>
    <row r="23" spans="1:10" ht="15">
      <c r="A23" s="426">
        <v>4</v>
      </c>
      <c r="B23" s="426" t="s">
        <v>107</v>
      </c>
      <c r="C23" s="426"/>
      <c r="D23" s="425"/>
      <c r="E23" s="425"/>
      <c r="F23" s="425"/>
      <c r="G23" s="425"/>
      <c r="H23" s="425"/>
      <c r="I23" s="425"/>
      <c r="J23" s="425"/>
    </row>
    <row r="24" spans="1:10">
      <c r="A24" s="425"/>
      <c r="B24" s="433" t="s">
        <v>487</v>
      </c>
      <c r="C24" s="425"/>
      <c r="D24" s="425"/>
      <c r="E24" s="425"/>
      <c r="F24" s="425"/>
      <c r="G24" s="425"/>
      <c r="H24" s="425">
        <v>81</v>
      </c>
      <c r="I24" s="425" t="s">
        <v>96</v>
      </c>
      <c r="J24" s="425"/>
    </row>
    <row r="25" spans="1:10" ht="15">
      <c r="A25" s="425"/>
      <c r="B25" s="428" t="s">
        <v>486</v>
      </c>
      <c r="C25" s="425"/>
      <c r="D25" s="425"/>
      <c r="E25" s="425"/>
      <c r="F25" s="425"/>
      <c r="G25" s="425" t="s">
        <v>97</v>
      </c>
      <c r="H25" s="425">
        <v>771.96</v>
      </c>
      <c r="I25" s="425"/>
      <c r="J25" s="425"/>
    </row>
    <row r="26" spans="1:10">
      <c r="A26" s="425"/>
      <c r="B26" s="1560" t="s">
        <v>105</v>
      </c>
      <c r="C26" s="1560"/>
      <c r="D26" s="1560"/>
      <c r="E26" s="1560"/>
      <c r="F26" s="1560"/>
      <c r="G26" s="1560"/>
      <c r="H26" s="425">
        <f>H24-6</f>
        <v>75</v>
      </c>
      <c r="I26" s="425" t="s">
        <v>96</v>
      </c>
      <c r="J26" s="425"/>
    </row>
    <row r="27" spans="1:10">
      <c r="A27" s="425"/>
      <c r="B27" s="425"/>
      <c r="C27" s="425"/>
      <c r="D27" s="425"/>
      <c r="E27" s="425"/>
      <c r="F27" s="425"/>
      <c r="G27" s="425" t="s">
        <v>97</v>
      </c>
      <c r="H27" s="425">
        <f>H26*32.56</f>
        <v>2442</v>
      </c>
      <c r="I27" s="425"/>
      <c r="J27" s="425"/>
    </row>
    <row r="28" spans="1:10" ht="15">
      <c r="A28" s="425"/>
      <c r="B28" s="425"/>
      <c r="C28" s="425"/>
      <c r="D28" s="425"/>
      <c r="E28" s="425"/>
      <c r="F28" s="425"/>
      <c r="G28" s="429" t="s">
        <v>100</v>
      </c>
      <c r="H28" s="430">
        <f>H27+H25</f>
        <v>3213.96</v>
      </c>
      <c r="I28" s="431" t="s">
        <v>106</v>
      </c>
    </row>
    <row r="29" spans="1:10" ht="15">
      <c r="A29" s="426">
        <v>5</v>
      </c>
      <c r="B29" s="426" t="s">
        <v>108</v>
      </c>
      <c r="C29" s="426"/>
      <c r="D29" s="425"/>
      <c r="E29" s="425"/>
      <c r="F29" s="425"/>
    </row>
    <row r="30" spans="1:10">
      <c r="A30" s="425"/>
      <c r="B30" s="434" t="s">
        <v>488</v>
      </c>
      <c r="H30" s="46">
        <v>20</v>
      </c>
      <c r="I30" s="46" t="s">
        <v>96</v>
      </c>
    </row>
    <row r="31" spans="1:10" ht="15">
      <c r="A31" s="425"/>
      <c r="B31" s="428" t="s">
        <v>486</v>
      </c>
      <c r="C31" s="425"/>
      <c r="G31" s="46" t="s">
        <v>489</v>
      </c>
      <c r="H31" s="46">
        <v>617.54</v>
      </c>
    </row>
    <row r="32" spans="1:10">
      <c r="A32" s="425"/>
      <c r="B32" s="1559" t="s">
        <v>490</v>
      </c>
      <c r="C32" s="1559"/>
      <c r="D32" s="1559"/>
      <c r="E32" s="1559"/>
      <c r="F32" s="1559"/>
      <c r="G32" s="1559"/>
      <c r="H32" s="46">
        <f>(H30-6)</f>
        <v>14</v>
      </c>
    </row>
    <row r="33" spans="1:9">
      <c r="A33" s="425"/>
      <c r="B33" s="435"/>
      <c r="C33" s="435"/>
      <c r="D33" s="435"/>
      <c r="E33" s="435"/>
      <c r="F33" s="435"/>
      <c r="G33" s="436" t="s">
        <v>489</v>
      </c>
      <c r="H33" s="46">
        <f>H32*26.05</f>
        <v>364.7</v>
      </c>
    </row>
    <row r="34" spans="1:9" ht="15">
      <c r="A34" s="425"/>
      <c r="G34" s="429" t="s">
        <v>100</v>
      </c>
      <c r="H34" s="430">
        <f>H31+H33</f>
        <v>982.24</v>
      </c>
      <c r="I34" s="431" t="s">
        <v>491</v>
      </c>
    </row>
    <row r="35" spans="1:9" customFormat="1" ht="15">
      <c r="A35" s="1199">
        <v>6</v>
      </c>
      <c r="B35" s="1200" t="s">
        <v>1394</v>
      </c>
      <c r="C35" s="1200"/>
      <c r="D35" s="25"/>
      <c r="E35" s="25"/>
      <c r="F35" s="25"/>
      <c r="G35" s="25"/>
      <c r="H35" s="25"/>
      <c r="I35" s="25"/>
    </row>
    <row r="36" spans="1:9" customFormat="1" ht="15">
      <c r="A36" s="1201"/>
      <c r="B36" s="1202" t="s">
        <v>1395</v>
      </c>
      <c r="C36" s="25"/>
      <c r="D36" s="25"/>
      <c r="E36" s="25"/>
      <c r="F36" s="25"/>
      <c r="G36" s="25"/>
      <c r="H36" s="25">
        <v>290</v>
      </c>
      <c r="I36" s="25" t="s">
        <v>96</v>
      </c>
    </row>
    <row r="37" spans="1:9" customFormat="1" ht="15.75">
      <c r="A37" s="1201"/>
      <c r="B37" s="1203" t="s">
        <v>1396</v>
      </c>
      <c r="C37" s="25"/>
      <c r="D37" s="25"/>
      <c r="E37" s="25"/>
      <c r="F37" s="25"/>
      <c r="G37" s="25" t="s">
        <v>97</v>
      </c>
      <c r="H37" s="25">
        <v>771.96</v>
      </c>
      <c r="I37" s="25"/>
    </row>
    <row r="38" spans="1:9" customFormat="1" ht="15">
      <c r="A38" s="1201"/>
      <c r="B38" s="1558" t="s">
        <v>105</v>
      </c>
      <c r="C38" s="1558"/>
      <c r="D38" s="1558"/>
      <c r="E38" s="1558"/>
      <c r="F38" s="1558"/>
      <c r="G38" s="1558"/>
      <c r="H38" s="25">
        <f>H36-6</f>
        <v>284</v>
      </c>
      <c r="I38" s="25" t="s">
        <v>96</v>
      </c>
    </row>
    <row r="39" spans="1:9" customFormat="1" ht="15">
      <c r="A39" s="1201"/>
      <c r="B39" s="25"/>
      <c r="C39" s="25"/>
      <c r="D39" s="25"/>
      <c r="E39" s="25"/>
      <c r="F39" s="25"/>
      <c r="G39" s="25" t="s">
        <v>97</v>
      </c>
      <c r="H39" s="25">
        <f>H38*32.56</f>
        <v>9247.0400000000009</v>
      </c>
      <c r="I39" s="25"/>
    </row>
    <row r="40" spans="1:9" customFormat="1" ht="15">
      <c r="A40" s="1201"/>
      <c r="B40" s="25"/>
      <c r="C40" s="25"/>
      <c r="D40" s="25"/>
      <c r="E40" s="25"/>
      <c r="F40" s="25"/>
      <c r="G40" s="1204" t="s">
        <v>100</v>
      </c>
      <c r="H40" s="1205">
        <f>(H39+H37)*5/20</f>
        <v>2504.75</v>
      </c>
      <c r="I40" s="339" t="s">
        <v>1397</v>
      </c>
    </row>
    <row r="41" spans="1:9">
      <c r="A41" s="425"/>
    </row>
  </sheetData>
  <mergeCells count="9">
    <mergeCell ref="B38:G38"/>
    <mergeCell ref="B32:G32"/>
    <mergeCell ref="B7:G7"/>
    <mergeCell ref="B13:G13"/>
    <mergeCell ref="A1:I1"/>
    <mergeCell ref="A2:I2"/>
    <mergeCell ref="A3:I3"/>
    <mergeCell ref="B20:G20"/>
    <mergeCell ref="B26:G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32"/>
  <sheetViews>
    <sheetView view="pageBreakPreview" zoomScale="80" zoomScaleNormal="68" zoomScaleSheetLayoutView="80" workbookViewId="0">
      <selection activeCell="G24" sqref="G24"/>
    </sheetView>
  </sheetViews>
  <sheetFormatPr defaultRowHeight="15"/>
  <cols>
    <col min="1" max="1" width="4.7109375" customWidth="1"/>
    <col min="2" max="2" width="53.5703125" customWidth="1"/>
    <col min="3" max="3" width="34.140625" style="74" customWidth="1"/>
    <col min="4" max="4" width="9.140625" customWidth="1"/>
    <col min="5" max="5" width="19.28515625" bestFit="1" customWidth="1"/>
    <col min="6" max="6" width="18.42578125" bestFit="1" customWidth="1"/>
    <col min="7" max="7" width="24.5703125" bestFit="1" customWidth="1"/>
    <col min="9" max="9" width="18.42578125" bestFit="1" customWidth="1"/>
    <col min="11" max="11" width="18.42578125" bestFit="1" customWidth="1"/>
  </cols>
  <sheetData>
    <row r="1" spans="1:9" ht="25.5" customHeight="1">
      <c r="A1" s="1266" t="s">
        <v>1410</v>
      </c>
      <c r="B1" s="1267"/>
      <c r="C1" s="1268"/>
    </row>
    <row r="2" spans="1:9" ht="21.75" customHeight="1">
      <c r="A2" s="1269" t="s">
        <v>532</v>
      </c>
      <c r="B2" s="1270"/>
      <c r="C2" s="1271"/>
    </row>
    <row r="3" spans="1:9" ht="21.75" customHeight="1">
      <c r="A3" s="1269" t="s">
        <v>12</v>
      </c>
      <c r="B3" s="1270"/>
      <c r="C3" s="1271"/>
    </row>
    <row r="4" spans="1:9" ht="48" customHeight="1">
      <c r="A4" s="1272" t="s">
        <v>1408</v>
      </c>
      <c r="B4" s="1273"/>
      <c r="C4" s="1274"/>
    </row>
    <row r="5" spans="1:9" s="447" customFormat="1" ht="24" customHeight="1">
      <c r="A5" s="446"/>
      <c r="B5" s="467" t="s">
        <v>0</v>
      </c>
      <c r="C5" s="468" t="s">
        <v>523</v>
      </c>
    </row>
    <row r="6" spans="1:9" s="447" customFormat="1" ht="21">
      <c r="A6" s="469" t="s">
        <v>524</v>
      </c>
      <c r="B6" s="1275" t="s">
        <v>1406</v>
      </c>
      <c r="C6" s="1275"/>
      <c r="G6" s="449"/>
    </row>
    <row r="7" spans="1:9" s="447" customFormat="1" ht="21">
      <c r="A7" s="448"/>
      <c r="B7" s="450" t="s">
        <v>26</v>
      </c>
      <c r="C7" s="451"/>
      <c r="G7" s="449"/>
      <c r="I7" s="449"/>
    </row>
    <row r="8" spans="1:9" s="447" customFormat="1" ht="21">
      <c r="A8" s="452"/>
      <c r="B8" s="453" t="s">
        <v>525</v>
      </c>
      <c r="C8" s="454">
        <f>'estimate civil'!G103</f>
        <v>22197276.140921112</v>
      </c>
      <c r="G8" s="449"/>
    </row>
    <row r="9" spans="1:9" s="447" customFormat="1" ht="21">
      <c r="A9" s="452"/>
      <c r="B9" s="453" t="s">
        <v>1414</v>
      </c>
      <c r="C9" s="455"/>
      <c r="G9" s="449"/>
    </row>
    <row r="10" spans="1:9" s="447" customFormat="1" ht="21">
      <c r="A10" s="452"/>
      <c r="B10" s="453" t="s">
        <v>528</v>
      </c>
      <c r="C10" s="454"/>
    </row>
    <row r="11" spans="1:9" s="447" customFormat="1" ht="21">
      <c r="A11" s="452"/>
      <c r="B11" s="450" t="s">
        <v>527</v>
      </c>
      <c r="C11" s="454"/>
      <c r="G11" s="456"/>
    </row>
    <row r="12" spans="1:9" s="447" customFormat="1" ht="21">
      <c r="A12" s="452"/>
      <c r="B12" s="457" t="s">
        <v>525</v>
      </c>
      <c r="C12" s="454">
        <f>'Plumb (2)'!G34</f>
        <v>663581.84</v>
      </c>
    </row>
    <row r="13" spans="1:9" s="447" customFormat="1" ht="21">
      <c r="A13" s="452"/>
      <c r="B13" s="453" t="s">
        <v>1414</v>
      </c>
      <c r="C13" s="455"/>
      <c r="G13" s="449"/>
    </row>
    <row r="14" spans="1:9" s="447" customFormat="1" ht="21">
      <c r="A14" s="452"/>
      <c r="B14" s="457" t="s">
        <v>528</v>
      </c>
      <c r="C14" s="454"/>
    </row>
    <row r="15" spans="1:9" s="447" customFormat="1" ht="21">
      <c r="A15" s="452"/>
      <c r="B15" s="450" t="s">
        <v>529</v>
      </c>
      <c r="C15" s="454"/>
      <c r="F15" s="449"/>
    </row>
    <row r="16" spans="1:9" s="447" customFormat="1" ht="21">
      <c r="A16" s="452"/>
      <c r="B16" s="457" t="s">
        <v>525</v>
      </c>
      <c r="C16" s="454">
        <f>ELECTRICAL!G16</f>
        <v>876861</v>
      </c>
      <c r="E16" s="454"/>
      <c r="F16" s="449"/>
    </row>
    <row r="17" spans="1:7" s="447" customFormat="1" ht="21">
      <c r="A17" s="452"/>
      <c r="B17" s="453" t="s">
        <v>1414</v>
      </c>
      <c r="C17" s="455"/>
      <c r="G17" s="449"/>
    </row>
    <row r="18" spans="1:7" s="447" customFormat="1" ht="21">
      <c r="A18" s="458"/>
      <c r="B18" s="457" t="s">
        <v>528</v>
      </c>
      <c r="C18" s="454"/>
      <c r="E18" s="454"/>
    </row>
    <row r="19" spans="1:7" s="447" customFormat="1" ht="21">
      <c r="A19" s="458"/>
      <c r="B19" s="457"/>
      <c r="C19" s="454"/>
    </row>
    <row r="20" spans="1:7" s="447" customFormat="1" ht="24.75">
      <c r="A20" s="448"/>
      <c r="B20" s="459" t="s">
        <v>530</v>
      </c>
      <c r="C20" s="460"/>
      <c r="E20" s="449"/>
    </row>
    <row r="21" spans="1:7" s="447" customFormat="1" ht="24.75">
      <c r="A21" s="462"/>
      <c r="B21" s="459"/>
      <c r="C21" s="460"/>
    </row>
    <row r="22" spans="1:7" s="447" customFormat="1" ht="21">
      <c r="A22" s="469" t="s">
        <v>1416</v>
      </c>
      <c r="B22" s="470" t="s">
        <v>531</v>
      </c>
      <c r="C22" s="466"/>
    </row>
    <row r="23" spans="1:7" s="447" customFormat="1" ht="21">
      <c r="A23" s="461"/>
      <c r="B23" s="457" t="s">
        <v>499</v>
      </c>
      <c r="C23" s="463"/>
      <c r="E23" s="449"/>
      <c r="F23" s="456"/>
    </row>
    <row r="24" spans="1:7" s="447" customFormat="1" ht="21">
      <c r="A24" s="461"/>
      <c r="B24" s="453"/>
      <c r="C24" s="464"/>
      <c r="G24" s="447" t="s">
        <v>27</v>
      </c>
    </row>
    <row r="25" spans="1:7" s="447" customFormat="1" ht="24.75">
      <c r="A25" s="462"/>
      <c r="B25" s="459" t="s">
        <v>1390</v>
      </c>
      <c r="C25" s="460"/>
    </row>
    <row r="26" spans="1:7" s="447" customFormat="1" ht="24.75">
      <c r="A26" s="462"/>
      <c r="B26" s="459"/>
      <c r="C26" s="460"/>
      <c r="G26" s="449" t="e">
        <f>C27-[8]Summary!$C$35</f>
        <v>#REF!</v>
      </c>
    </row>
    <row r="27" spans="1:7" ht="24.75">
      <c r="A27" s="1264" t="s">
        <v>1415</v>
      </c>
      <c r="B27" s="1265"/>
      <c r="C27" s="465"/>
      <c r="E27" s="471"/>
      <c r="F27" s="472"/>
      <c r="G27" s="471"/>
    </row>
    <row r="32" spans="1:7">
      <c r="G32" s="93"/>
    </row>
  </sheetData>
  <mergeCells count="6">
    <mergeCell ref="A27:B27"/>
    <mergeCell ref="A1:C1"/>
    <mergeCell ref="A2:C2"/>
    <mergeCell ref="A3:C3"/>
    <mergeCell ref="A4:C4"/>
    <mergeCell ref="B6:C6"/>
  </mergeCells>
  <pageMargins left="0.7" right="0.2" top="0.5" bottom="0.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view="pageBreakPreview" topLeftCell="A4" zoomScale="130" zoomScaleSheetLayoutView="130" workbookViewId="0">
      <selection activeCell="E29" sqref="E29"/>
    </sheetView>
  </sheetViews>
  <sheetFormatPr defaultRowHeight="15"/>
  <cols>
    <col min="1" max="1" width="9.140625" style="2"/>
    <col min="2" max="2" width="18.140625" style="2" customWidth="1"/>
    <col min="3" max="3" width="16" style="2" customWidth="1"/>
    <col min="4" max="4" width="18.140625" style="2" customWidth="1"/>
    <col min="5" max="5" width="13.85546875" style="2" customWidth="1"/>
    <col min="6" max="6" width="9.140625" style="2"/>
    <col min="7" max="7" width="14.42578125" bestFit="1" customWidth="1"/>
    <col min="8" max="8" width="13.42578125" bestFit="1" customWidth="1"/>
    <col min="9" max="9" width="14.28515625" bestFit="1" customWidth="1"/>
  </cols>
  <sheetData>
    <row r="1" spans="2:8" ht="18">
      <c r="B1" s="1249"/>
      <c r="C1" s="1249"/>
      <c r="D1" s="1249"/>
      <c r="E1" s="1249"/>
      <c r="F1" s="5"/>
    </row>
    <row r="2" spans="2:8" ht="21" customHeight="1">
      <c r="B2" s="1249" t="s">
        <v>470</v>
      </c>
      <c r="C2" s="1249"/>
      <c r="D2" s="1249"/>
      <c r="E2" s="1249"/>
      <c r="F2" s="5"/>
    </row>
    <row r="3" spans="2:8" ht="18" customHeight="1">
      <c r="B3" s="1250" t="s">
        <v>474</v>
      </c>
      <c r="C3" s="1250"/>
      <c r="D3" s="1250"/>
      <c r="E3" s="1250"/>
      <c r="F3" s="13"/>
    </row>
    <row r="4" spans="2:8" ht="18">
      <c r="B4" s="1249" t="s">
        <v>12</v>
      </c>
      <c r="C4" s="1249"/>
      <c r="D4" s="1249"/>
      <c r="E4" s="1249"/>
      <c r="F4" s="5"/>
    </row>
    <row r="5" spans="2:8" ht="18">
      <c r="B5" s="1249" t="s">
        <v>475</v>
      </c>
      <c r="C5" s="1249"/>
      <c r="D5" s="1249"/>
      <c r="E5" s="1249"/>
      <c r="F5" s="5"/>
    </row>
    <row r="6" spans="2:8" ht="18">
      <c r="B6" s="75"/>
      <c r="C6" s="75"/>
      <c r="D6" s="75"/>
      <c r="E6" s="75"/>
      <c r="F6" s="5"/>
    </row>
    <row r="7" spans="2:8" ht="15.75" thickBot="1"/>
    <row r="8" spans="2:8" ht="15.75" thickBot="1">
      <c r="B8" s="1278" t="s">
        <v>19</v>
      </c>
      <c r="C8" s="1278"/>
      <c r="D8" s="1278"/>
      <c r="E8" s="1278"/>
    </row>
    <row r="9" spans="2:8" ht="39" thickBot="1">
      <c r="B9" s="1276"/>
      <c r="C9" s="6" t="s">
        <v>20</v>
      </c>
      <c r="D9" s="6" t="s">
        <v>21</v>
      </c>
      <c r="E9" s="76" t="s">
        <v>22</v>
      </c>
    </row>
    <row r="10" spans="2:8" ht="15.75" thickBot="1">
      <c r="B10" s="1276"/>
      <c r="C10" s="76" t="s">
        <v>23</v>
      </c>
      <c r="D10" s="76" t="s">
        <v>24</v>
      </c>
      <c r="E10" s="76" t="s">
        <v>25</v>
      </c>
    </row>
    <row r="11" spans="2:8" ht="15.75" thickBot="1">
      <c r="B11" s="21" t="s">
        <v>26</v>
      </c>
      <c r="C11" s="8"/>
      <c r="D11" s="9"/>
      <c r="E11" s="10"/>
    </row>
    <row r="12" spans="2:8" ht="15.75" thickBot="1">
      <c r="B12" s="7" t="s">
        <v>155</v>
      </c>
      <c r="C12" s="8" t="e">
        <f>'estimate civil'!#REF!</f>
        <v>#REF!</v>
      </c>
      <c r="D12" s="9" t="e">
        <f>'estimate civil'!#REF!</f>
        <v>#REF!</v>
      </c>
      <c r="E12" s="10" t="e">
        <f>D12+C12</f>
        <v>#REF!</v>
      </c>
      <c r="G12" s="386">
        <v>3520194.0918103</v>
      </c>
    </row>
    <row r="13" spans="2:8" ht="15.75" thickBot="1">
      <c r="B13" s="7" t="s">
        <v>29</v>
      </c>
      <c r="C13" s="8" t="e">
        <f>'estimate civil'!#REF!</f>
        <v>#REF!</v>
      </c>
      <c r="D13" s="9" t="e">
        <f>'estimate civil'!#REF!</f>
        <v>#REF!</v>
      </c>
      <c r="E13" s="10" t="e">
        <f>D13+C13</f>
        <v>#REF!</v>
      </c>
      <c r="G13" s="386">
        <v>15507744.615324527</v>
      </c>
    </row>
    <row r="14" spans="2:8" ht="15.75" thickBot="1">
      <c r="B14" s="7" t="s">
        <v>30</v>
      </c>
      <c r="C14" s="8" t="e">
        <f>'estimate civil'!#REF!</f>
        <v>#REF!</v>
      </c>
      <c r="D14" s="9">
        <f>'estimate civil'!G132</f>
        <v>0</v>
      </c>
      <c r="E14" s="10" t="e">
        <f>D14+C14</f>
        <v>#REF!</v>
      </c>
      <c r="G14" s="386">
        <v>15397125.844231248</v>
      </c>
    </row>
    <row r="15" spans="2:8" ht="15.75" thickBot="1">
      <c r="B15" s="7" t="s">
        <v>109</v>
      </c>
      <c r="C15" s="8"/>
      <c r="D15" s="9"/>
      <c r="E15" s="10" t="e">
        <f>#REF!+#REF!+#REF!</f>
        <v>#REF!</v>
      </c>
      <c r="G15" s="386">
        <v>1901899.87234734</v>
      </c>
      <c r="H15" s="74"/>
    </row>
    <row r="16" spans="2:8" ht="15.75" thickBot="1">
      <c r="B16" s="7"/>
      <c r="C16" s="8"/>
      <c r="D16" s="9"/>
      <c r="E16" s="10"/>
      <c r="H16" s="74"/>
    </row>
    <row r="17" spans="2:9" ht="15.75" thickBot="1">
      <c r="B17" s="21" t="s">
        <v>63</v>
      </c>
      <c r="C17" s="8" t="e">
        <f>'Plumb (2)'!#REF!</f>
        <v>#REF!</v>
      </c>
      <c r="D17" s="9">
        <f>'Plumb (2)'!G70</f>
        <v>0</v>
      </c>
      <c r="E17" s="10" t="e">
        <f>D17+C17</f>
        <v>#REF!</v>
      </c>
      <c r="G17" s="74">
        <f>SUM(G12:G15)</f>
        <v>36326964.423713416</v>
      </c>
      <c r="H17" s="74" t="e">
        <f>SUM(E12:E15)</f>
        <v>#REF!</v>
      </c>
    </row>
    <row r="18" spans="2:9" ht="15.75" thickBot="1">
      <c r="B18" s="21"/>
      <c r="C18" s="8"/>
      <c r="D18" s="9"/>
      <c r="E18" s="10"/>
      <c r="H18" s="74"/>
    </row>
    <row r="19" spans="2:9" ht="15.75" thickBot="1">
      <c r="B19" s="21" t="s">
        <v>65</v>
      </c>
      <c r="C19" s="8" t="e">
        <f>#REF!</f>
        <v>#REF!</v>
      </c>
      <c r="D19" s="9" t="e">
        <f>#REF!</f>
        <v>#REF!</v>
      </c>
      <c r="E19" s="10" t="e">
        <f>D19+C19</f>
        <v>#REF!</v>
      </c>
    </row>
    <row r="20" spans="2:9" ht="15.75" thickBot="1">
      <c r="B20" s="7"/>
      <c r="C20" s="8"/>
      <c r="D20" s="9"/>
      <c r="E20" s="10"/>
      <c r="I20" s="74"/>
    </row>
    <row r="21" spans="2:9" ht="15.75" thickBot="1">
      <c r="B21" s="21" t="s">
        <v>236</v>
      </c>
      <c r="C21" s="8"/>
      <c r="D21" s="9">
        <f>HVAC!F89</f>
        <v>39919050</v>
      </c>
      <c r="E21" s="10"/>
      <c r="I21" s="74"/>
    </row>
    <row r="22" spans="2:9" ht="15.75" thickBot="1">
      <c r="B22" s="7"/>
      <c r="C22" s="8"/>
      <c r="D22" s="9"/>
      <c r="E22" s="10"/>
      <c r="I22" s="74"/>
    </row>
    <row r="23" spans="2:9" ht="15.75" thickBot="1">
      <c r="B23" s="21" t="s">
        <v>466</v>
      </c>
      <c r="C23" s="8"/>
      <c r="D23" s="9">
        <f>'EST FURNITUR'!F81</f>
        <v>0</v>
      </c>
      <c r="E23" s="10"/>
      <c r="I23" s="74"/>
    </row>
    <row r="24" spans="2:9" ht="15.75" thickBot="1">
      <c r="B24" s="1277" t="s">
        <v>6</v>
      </c>
      <c r="C24" s="1277"/>
      <c r="D24" s="1277"/>
      <c r="E24" s="11" t="e">
        <f>SUM(E11:E23)</f>
        <v>#REF!</v>
      </c>
    </row>
    <row r="25" spans="2:9" ht="16.5" thickBot="1">
      <c r="E25" s="14"/>
      <c r="G25" s="413">
        <v>97.131</v>
      </c>
    </row>
    <row r="26" spans="2:9">
      <c r="E26" s="12"/>
    </row>
    <row r="28" spans="2:9">
      <c r="E28" s="14" t="e">
        <f>E24/13280</f>
        <v>#REF!</v>
      </c>
      <c r="I28" s="104"/>
    </row>
    <row r="29" spans="2:9">
      <c r="I29" s="93"/>
    </row>
    <row r="30" spans="2:9">
      <c r="B30" s="3" t="s">
        <v>472</v>
      </c>
      <c r="D30" s="3"/>
      <c r="E30" s="4" t="s">
        <v>473</v>
      </c>
    </row>
    <row r="38" spans="4:4">
      <c r="D38" s="2" t="s">
        <v>27</v>
      </c>
    </row>
  </sheetData>
  <mergeCells count="8">
    <mergeCell ref="B9:B10"/>
    <mergeCell ref="B24:D24"/>
    <mergeCell ref="B1:E1"/>
    <mergeCell ref="B2:E2"/>
    <mergeCell ref="B3:E3"/>
    <mergeCell ref="B4:E4"/>
    <mergeCell ref="B5:E5"/>
    <mergeCell ref="B8:E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22:I28"/>
  <sheetViews>
    <sheetView view="pageBreakPreview" zoomScale="60" workbookViewId="0">
      <selection activeCell="Q69" sqref="Q69"/>
    </sheetView>
  </sheetViews>
  <sheetFormatPr defaultRowHeight="15"/>
  <sheetData>
    <row r="22" spans="1:9">
      <c r="A22" s="1279" t="s">
        <v>500</v>
      </c>
      <c r="B22" s="1280"/>
      <c r="C22" s="1280"/>
      <c r="D22" s="1280"/>
      <c r="E22" s="1280"/>
      <c r="F22" s="1280"/>
      <c r="G22" s="1280"/>
      <c r="H22" s="1280"/>
      <c r="I22" s="1280"/>
    </row>
    <row r="23" spans="1:9">
      <c r="A23" s="1280"/>
      <c r="B23" s="1280"/>
      <c r="C23" s="1280"/>
      <c r="D23" s="1280"/>
      <c r="E23" s="1280"/>
      <c r="F23" s="1280"/>
      <c r="G23" s="1280"/>
      <c r="H23" s="1280"/>
      <c r="I23" s="1280"/>
    </row>
    <row r="24" spans="1:9">
      <c r="A24" s="1280"/>
      <c r="B24" s="1280"/>
      <c r="C24" s="1280"/>
      <c r="D24" s="1280"/>
      <c r="E24" s="1280"/>
      <c r="F24" s="1280"/>
      <c r="G24" s="1280"/>
      <c r="H24" s="1280"/>
      <c r="I24" s="1280"/>
    </row>
    <row r="25" spans="1:9">
      <c r="A25" s="1280"/>
      <c r="B25" s="1280"/>
      <c r="C25" s="1280"/>
      <c r="D25" s="1280"/>
      <c r="E25" s="1280"/>
      <c r="F25" s="1280"/>
      <c r="G25" s="1280"/>
      <c r="H25" s="1280"/>
      <c r="I25" s="1280"/>
    </row>
    <row r="26" spans="1:9">
      <c r="A26" s="1280"/>
      <c r="B26" s="1280"/>
      <c r="C26" s="1280"/>
      <c r="D26" s="1280"/>
      <c r="E26" s="1280"/>
      <c r="F26" s="1280"/>
      <c r="G26" s="1280"/>
      <c r="H26" s="1280"/>
      <c r="I26" s="1280"/>
    </row>
    <row r="27" spans="1:9">
      <c r="A27" s="1280"/>
      <c r="B27" s="1280"/>
      <c r="C27" s="1280"/>
      <c r="D27" s="1280"/>
      <c r="E27" s="1280"/>
      <c r="F27" s="1280"/>
      <c r="G27" s="1280"/>
      <c r="H27" s="1280"/>
      <c r="I27" s="1280"/>
    </row>
    <row r="28" spans="1:9">
      <c r="A28" s="1280"/>
      <c r="B28" s="1280"/>
      <c r="C28" s="1280"/>
      <c r="D28" s="1280"/>
      <c r="E28" s="1280"/>
      <c r="F28" s="1280"/>
      <c r="G28" s="1280"/>
      <c r="H28" s="1280"/>
      <c r="I28" s="1280"/>
    </row>
  </sheetData>
  <mergeCells count="1">
    <mergeCell ref="A22: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O133"/>
  <sheetViews>
    <sheetView view="pageBreakPreview" topLeftCell="A118" zoomScale="40" zoomScaleNormal="85" zoomScaleSheetLayoutView="40" workbookViewId="0">
      <selection activeCell="N32" sqref="N32"/>
    </sheetView>
  </sheetViews>
  <sheetFormatPr defaultRowHeight="15"/>
  <cols>
    <col min="1" max="1" width="6.42578125" style="549" customWidth="1"/>
    <col min="2" max="2" width="11" style="558" customWidth="1"/>
    <col min="3" max="3" width="52" style="559" customWidth="1"/>
    <col min="4" max="4" width="7.140625" style="626" customWidth="1"/>
    <col min="5" max="5" width="12" style="622" customWidth="1"/>
    <col min="6" max="6" width="10.140625" style="622" bestFit="1" customWidth="1"/>
    <col min="7" max="7" width="16" style="633" bestFit="1" customWidth="1"/>
    <col min="9" max="9" width="12.28515625" bestFit="1" customWidth="1"/>
    <col min="10" max="10" width="11" bestFit="1" customWidth="1"/>
    <col min="11" max="11" width="16.28515625" bestFit="1" customWidth="1"/>
    <col min="12" max="12" width="11" bestFit="1" customWidth="1"/>
  </cols>
  <sheetData>
    <row r="1" spans="1:10" ht="22.5" customHeight="1">
      <c r="A1" s="1290" t="s">
        <v>1407</v>
      </c>
      <c r="B1" s="1290"/>
      <c r="C1" s="1290"/>
      <c r="D1" s="1290"/>
      <c r="E1" s="1290"/>
      <c r="F1" s="1290"/>
      <c r="G1" s="1290"/>
    </row>
    <row r="2" spans="1:10" ht="22.5" customHeight="1">
      <c r="A2" s="1250" t="s">
        <v>1411</v>
      </c>
      <c r="B2" s="1250"/>
      <c r="C2" s="1250"/>
      <c r="D2" s="1250"/>
      <c r="E2" s="1250"/>
      <c r="F2" s="1250"/>
      <c r="G2" s="1250"/>
    </row>
    <row r="3" spans="1:10" ht="22.5" customHeight="1">
      <c r="A3" s="1250" t="s">
        <v>1408</v>
      </c>
      <c r="B3" s="1250"/>
      <c r="C3" s="1250"/>
      <c r="D3" s="1250"/>
      <c r="E3" s="1250"/>
      <c r="F3" s="1250"/>
      <c r="G3" s="1250"/>
    </row>
    <row r="4" spans="1:10" ht="18" customHeight="1">
      <c r="A4" s="1250" t="s">
        <v>583</v>
      </c>
      <c r="B4" s="1250"/>
      <c r="C4" s="1250"/>
      <c r="D4" s="1250"/>
      <c r="E4" s="1250"/>
      <c r="F4" s="1250"/>
      <c r="G4" s="1250"/>
    </row>
    <row r="5" spans="1:10" ht="18">
      <c r="A5" s="1291" t="s">
        <v>584</v>
      </c>
      <c r="B5" s="1291"/>
      <c r="C5" s="1291"/>
      <c r="D5" s="1291"/>
      <c r="E5" s="1291"/>
      <c r="F5" s="1291"/>
      <c r="G5" s="1291"/>
    </row>
    <row r="6" spans="1:10" s="26" customFormat="1" ht="22.5">
      <c r="A6" s="861"/>
      <c r="B6" s="501"/>
      <c r="C6" s="1287" t="s">
        <v>512</v>
      </c>
      <c r="D6" s="1288"/>
      <c r="E6" s="1288"/>
      <c r="F6" s="1289"/>
      <c r="G6" s="862"/>
    </row>
    <row r="7" spans="1:10">
      <c r="A7" s="1293" t="s">
        <v>13</v>
      </c>
      <c r="B7" s="1294" t="s">
        <v>110</v>
      </c>
      <c r="C7" s="1293" t="s">
        <v>14</v>
      </c>
      <c r="D7" s="1293" t="s">
        <v>1</v>
      </c>
      <c r="E7" s="616" t="s">
        <v>16</v>
      </c>
      <c r="F7" s="1295" t="s">
        <v>15</v>
      </c>
      <c r="G7" s="1292" t="s">
        <v>17</v>
      </c>
    </row>
    <row r="8" spans="1:10" s="26" customFormat="1" ht="22.5" customHeight="1">
      <c r="A8" s="1293"/>
      <c r="B8" s="1294"/>
      <c r="C8" s="1293"/>
      <c r="D8" s="1293"/>
      <c r="E8" s="616" t="s">
        <v>18</v>
      </c>
      <c r="F8" s="1295"/>
      <c r="G8" s="1292"/>
    </row>
    <row r="9" spans="1:10" ht="96" customHeight="1">
      <c r="A9" s="853">
        <v>1</v>
      </c>
      <c r="B9" s="1247" t="s">
        <v>821</v>
      </c>
      <c r="C9" s="443" t="s">
        <v>501</v>
      </c>
      <c r="D9" s="609" t="s">
        <v>817</v>
      </c>
      <c r="E9" s="84">
        <v>3176.25</v>
      </c>
      <c r="F9" s="438">
        <f>M.S!G26</f>
        <v>15251.692083333333</v>
      </c>
      <c r="G9" s="632">
        <f>E9*F9/1000</f>
        <v>48443.186979687496</v>
      </c>
    </row>
    <row r="10" spans="1:10" ht="75.75" customHeight="1">
      <c r="A10" s="853">
        <v>2</v>
      </c>
      <c r="B10" s="1247" t="s">
        <v>818</v>
      </c>
      <c r="C10" s="83" t="s">
        <v>502</v>
      </c>
      <c r="D10" s="609" t="s">
        <v>817</v>
      </c>
      <c r="E10" s="614">
        <v>1512.5</v>
      </c>
      <c r="F10" s="438">
        <f>M.S!G29</f>
        <v>5083.8973611111105</v>
      </c>
      <c r="G10" s="632">
        <f>E10*F10/1000</f>
        <v>7689.3947586805552</v>
      </c>
    </row>
    <row r="11" spans="1:10" ht="81.75" customHeight="1">
      <c r="A11" s="1281">
        <v>3</v>
      </c>
      <c r="B11" s="1247" t="s">
        <v>819</v>
      </c>
      <c r="C11" s="85" t="s">
        <v>606</v>
      </c>
      <c r="D11" s="609" t="s">
        <v>817</v>
      </c>
      <c r="E11" s="614">
        <f>3630</f>
        <v>3630</v>
      </c>
      <c r="F11" s="438">
        <f>M.S!G33</f>
        <v>14146.102638888889</v>
      </c>
      <c r="G11" s="632">
        <f>E11*F11/1000</f>
        <v>51350.352579166669</v>
      </c>
      <c r="J11" t="s">
        <v>538</v>
      </c>
    </row>
    <row r="12" spans="1:10" ht="82.5" customHeight="1">
      <c r="A12" s="1281"/>
      <c r="B12" s="611" t="s">
        <v>820</v>
      </c>
      <c r="C12" s="87" t="s">
        <v>712</v>
      </c>
      <c r="D12" s="609" t="s">
        <v>817</v>
      </c>
      <c r="E12" s="614">
        <v>100.78</v>
      </c>
      <c r="F12" s="438">
        <f>F11</f>
        <v>14146.102638888889</v>
      </c>
      <c r="G12" s="632">
        <f>E12*F12/1000</f>
        <v>1425.6442239472224</v>
      </c>
      <c r="H12" t="s">
        <v>602</v>
      </c>
    </row>
    <row r="13" spans="1:10" ht="126.75" customHeight="1">
      <c r="A13" s="853">
        <v>4</v>
      </c>
      <c r="B13" s="1247" t="s">
        <v>823</v>
      </c>
      <c r="C13" s="85" t="s">
        <v>607</v>
      </c>
      <c r="D13" s="609" t="s">
        <v>9</v>
      </c>
      <c r="E13" s="614">
        <v>9.74</v>
      </c>
      <c r="F13" s="438">
        <f>M.S!G37</f>
        <v>6410</v>
      </c>
      <c r="G13" s="632">
        <f t="shared" ref="G13:G18" si="0">E13*F13</f>
        <v>62433.4</v>
      </c>
    </row>
    <row r="14" spans="1:10" ht="78.75">
      <c r="A14" s="849">
        <v>5</v>
      </c>
      <c r="B14" s="1246" t="s">
        <v>824</v>
      </c>
      <c r="C14" s="83" t="s">
        <v>111</v>
      </c>
      <c r="D14" s="609" t="s">
        <v>822</v>
      </c>
      <c r="E14" s="614">
        <v>11288.75</v>
      </c>
      <c r="F14" s="438">
        <f>M.S!G71</f>
        <v>2120.1368666666667</v>
      </c>
      <c r="G14" s="632">
        <f>E14*F14/100</f>
        <v>239336.95053583334</v>
      </c>
    </row>
    <row r="15" spans="1:10" ht="198.75">
      <c r="A15" s="1284">
        <v>6</v>
      </c>
      <c r="B15" s="1285" t="s">
        <v>825</v>
      </c>
      <c r="C15" s="83" t="s">
        <v>504</v>
      </c>
      <c r="D15" s="609"/>
      <c r="E15" s="621"/>
      <c r="F15" s="84"/>
      <c r="G15" s="632"/>
      <c r="I15" s="86" t="s">
        <v>113</v>
      </c>
      <c r="J15" s="26"/>
    </row>
    <row r="16" spans="1:10">
      <c r="A16" s="1284"/>
      <c r="B16" s="1285"/>
      <c r="C16" s="488" t="s">
        <v>437</v>
      </c>
      <c r="D16" s="609" t="s">
        <v>7</v>
      </c>
      <c r="E16" s="614">
        <v>337</v>
      </c>
      <c r="F16" s="84">
        <f>M.S!D102</f>
        <v>4383.6594999999998</v>
      </c>
      <c r="G16" s="632">
        <f t="shared" si="0"/>
        <v>1477293.2515</v>
      </c>
      <c r="J16" s="26"/>
    </row>
    <row r="17" spans="1:11" ht="183.75">
      <c r="A17" s="1284">
        <v>7</v>
      </c>
      <c r="B17" s="1282" t="s">
        <v>826</v>
      </c>
      <c r="C17" s="83" t="s">
        <v>503</v>
      </c>
      <c r="D17" s="609"/>
      <c r="E17" s="84"/>
      <c r="F17" s="438"/>
      <c r="G17" s="632"/>
      <c r="J17" s="26"/>
    </row>
    <row r="18" spans="1:11">
      <c r="A18" s="1284"/>
      <c r="B18" s="1283"/>
      <c r="C18" s="488" t="s">
        <v>115</v>
      </c>
      <c r="D18" s="609" t="s">
        <v>7</v>
      </c>
      <c r="E18" s="614">
        <v>349</v>
      </c>
      <c r="F18" s="438">
        <f>M.S!G114</f>
        <v>635.61093749999998</v>
      </c>
      <c r="G18" s="632">
        <f t="shared" si="0"/>
        <v>221828.21718750001</v>
      </c>
      <c r="J18" s="26"/>
    </row>
    <row r="19" spans="1:11" ht="97.5">
      <c r="A19" s="849">
        <v>8</v>
      </c>
      <c r="B19" s="611" t="s">
        <v>827</v>
      </c>
      <c r="C19" s="87" t="s">
        <v>828</v>
      </c>
      <c r="D19" s="609" t="s">
        <v>822</v>
      </c>
      <c r="E19" s="614">
        <v>12595</v>
      </c>
      <c r="F19" s="438">
        <f>M.S!G125</f>
        <v>660.91500000000008</v>
      </c>
      <c r="G19" s="632">
        <f>E19*F19/100</f>
        <v>83242.244250000003</v>
      </c>
      <c r="H19" s="88"/>
      <c r="I19" s="89" t="s">
        <v>116</v>
      </c>
    </row>
    <row r="20" spans="1:11" ht="48.75">
      <c r="A20" s="1284">
        <v>9</v>
      </c>
      <c r="B20" s="1282" t="s">
        <v>829</v>
      </c>
      <c r="C20" s="90" t="s">
        <v>608</v>
      </c>
      <c r="D20" s="609"/>
      <c r="E20" s="614"/>
      <c r="F20" s="438"/>
      <c r="G20" s="632"/>
      <c r="H20" s="88"/>
      <c r="I20" s="89"/>
    </row>
    <row r="21" spans="1:11">
      <c r="A21" s="1284"/>
      <c r="B21" s="1286"/>
      <c r="C21" s="87" t="s">
        <v>117</v>
      </c>
      <c r="D21" s="609" t="s">
        <v>830</v>
      </c>
      <c r="E21" s="621">
        <v>3127.41</v>
      </c>
      <c r="F21" s="438">
        <f>M.S!G137</f>
        <v>1187.4000000000001</v>
      </c>
      <c r="G21" s="632">
        <f>E21*F21/100</f>
        <v>37134.86634</v>
      </c>
      <c r="H21" s="88"/>
      <c r="I21" s="89"/>
    </row>
    <row r="22" spans="1:11" ht="97.5">
      <c r="A22" s="849">
        <v>10</v>
      </c>
      <c r="B22" s="507" t="s">
        <v>118</v>
      </c>
      <c r="C22" s="83" t="s">
        <v>119</v>
      </c>
      <c r="D22" s="609" t="s">
        <v>822</v>
      </c>
      <c r="E22" s="614">
        <v>12595</v>
      </c>
      <c r="F22" s="438">
        <f>M.S!G142</f>
        <v>2502.5</v>
      </c>
      <c r="G22" s="632">
        <f>E22*F22/100</f>
        <v>315189.875</v>
      </c>
      <c r="H22" s="88"/>
      <c r="I22" s="89"/>
    </row>
    <row r="23" spans="1:11" ht="96.75" customHeight="1">
      <c r="A23" s="849">
        <v>11</v>
      </c>
      <c r="B23" s="1247" t="s">
        <v>832</v>
      </c>
      <c r="C23" s="83" t="s">
        <v>439</v>
      </c>
      <c r="D23" s="609" t="s">
        <v>9</v>
      </c>
      <c r="E23" s="621">
        <f>10.7</f>
        <v>10.7</v>
      </c>
      <c r="F23" s="438">
        <f>M.S!G145</f>
        <v>6410</v>
      </c>
      <c r="G23" s="632">
        <f>E23*F23</f>
        <v>68587</v>
      </c>
      <c r="I23" s="86" t="s">
        <v>120</v>
      </c>
    </row>
    <row r="24" spans="1:11" ht="63.75">
      <c r="A24" s="849">
        <v>12</v>
      </c>
      <c r="B24" s="611" t="s">
        <v>831</v>
      </c>
      <c r="C24" s="91" t="s">
        <v>440</v>
      </c>
      <c r="D24" s="609" t="s">
        <v>830</v>
      </c>
      <c r="E24" s="614">
        <f>778.09</f>
        <v>778.09</v>
      </c>
      <c r="F24" s="438">
        <f>M.S!G167</f>
        <v>3431.52</v>
      </c>
      <c r="G24" s="632">
        <f>E24*F24/100</f>
        <v>26700.313968000002</v>
      </c>
    </row>
    <row r="25" spans="1:11" s="26" customFormat="1" ht="22.5">
      <c r="A25" s="861"/>
      <c r="B25" s="1287" t="s">
        <v>121</v>
      </c>
      <c r="C25" s="1288"/>
      <c r="D25" s="1288"/>
      <c r="E25" s="1288"/>
      <c r="F25" s="1289"/>
      <c r="G25" s="862"/>
    </row>
    <row r="26" spans="1:11" ht="183.75">
      <c r="A26" s="1284">
        <v>1</v>
      </c>
      <c r="B26" s="1282" t="s">
        <v>114</v>
      </c>
      <c r="C26" s="83" t="s">
        <v>505</v>
      </c>
      <c r="D26" s="609"/>
      <c r="E26" s="84"/>
      <c r="F26" s="438"/>
      <c r="G26" s="634"/>
      <c r="J26" t="s">
        <v>122</v>
      </c>
      <c r="K26" s="74" t="e">
        <f>#REF!+#REF!+#REF!</f>
        <v>#REF!</v>
      </c>
    </row>
    <row r="27" spans="1:11">
      <c r="A27" s="1284"/>
      <c r="B27" s="1283"/>
      <c r="C27" s="488" t="s">
        <v>123</v>
      </c>
      <c r="D27" s="609" t="s">
        <v>7</v>
      </c>
      <c r="E27" s="614">
        <v>349</v>
      </c>
      <c r="F27" s="438">
        <f>M.S!G179</f>
        <v>1277.298</v>
      </c>
      <c r="G27" s="634">
        <f>E27*F27</f>
        <v>445777.00199999998</v>
      </c>
    </row>
    <row r="28" spans="1:11" ht="219.75" customHeight="1">
      <c r="A28" s="849">
        <v>2</v>
      </c>
      <c r="B28" s="541" t="s">
        <v>112</v>
      </c>
      <c r="C28" s="83" t="s">
        <v>506</v>
      </c>
      <c r="D28" s="624" t="s">
        <v>7</v>
      </c>
      <c r="E28" s="618">
        <v>337</v>
      </c>
      <c r="F28" s="627">
        <f>M.S!G215</f>
        <v>5284.3175000000001</v>
      </c>
      <c r="G28" s="632">
        <f>E28*F28</f>
        <v>1780814.9975000001</v>
      </c>
      <c r="J28" t="s">
        <v>124</v>
      </c>
      <c r="K28" s="93" t="e">
        <f>G132+#REF!+#REF!</f>
        <v>#REF!</v>
      </c>
    </row>
    <row r="29" spans="1:11" s="1" customFormat="1" ht="64.5" customHeight="1">
      <c r="A29" s="849">
        <v>3</v>
      </c>
      <c r="B29" s="1247" t="s">
        <v>833</v>
      </c>
      <c r="C29" s="87" t="s">
        <v>713</v>
      </c>
      <c r="D29" s="84" t="s">
        <v>822</v>
      </c>
      <c r="E29" s="84">
        <v>13227.41</v>
      </c>
      <c r="F29" s="438">
        <f>M.S!G260</f>
        <v>7591.7160000000013</v>
      </c>
      <c r="G29" s="634">
        <f>F29*E29/100</f>
        <v>1004187.4013556002</v>
      </c>
    </row>
    <row r="30" spans="1:11" ht="60" customHeight="1">
      <c r="A30" s="1284">
        <v>4</v>
      </c>
      <c r="B30" s="1282" t="s">
        <v>835</v>
      </c>
      <c r="C30" s="87" t="s">
        <v>834</v>
      </c>
      <c r="D30" s="609"/>
      <c r="E30" s="84"/>
      <c r="F30" s="438"/>
      <c r="G30" s="634"/>
    </row>
    <row r="31" spans="1:11">
      <c r="A31" s="1284"/>
      <c r="B31" s="1283"/>
      <c r="C31" s="87" t="s">
        <v>125</v>
      </c>
      <c r="D31" s="609" t="s">
        <v>830</v>
      </c>
      <c r="E31" s="614">
        <v>2197.52</v>
      </c>
      <c r="F31" s="438">
        <f>M.S!G298</f>
        <v>17271.056</v>
      </c>
      <c r="G31" s="634">
        <f>E31*F31/100</f>
        <v>379534.90981119999</v>
      </c>
    </row>
    <row r="32" spans="1:11">
      <c r="A32" s="1284"/>
      <c r="B32" s="1286"/>
      <c r="C32" s="87" t="s">
        <v>126</v>
      </c>
      <c r="D32" s="609" t="s">
        <v>830</v>
      </c>
      <c r="E32" s="614">
        <v>2283.9299999999998</v>
      </c>
      <c r="F32" s="438">
        <f>F31</f>
        <v>17271.056</v>
      </c>
      <c r="G32" s="634">
        <f>E32*F32/100</f>
        <v>394458.82930079999</v>
      </c>
    </row>
    <row r="33" spans="1:15" ht="60" customHeight="1">
      <c r="A33" s="1284">
        <v>5</v>
      </c>
      <c r="B33" s="1282" t="s">
        <v>837</v>
      </c>
      <c r="C33" s="87" t="s">
        <v>836</v>
      </c>
      <c r="D33" s="609"/>
      <c r="E33" s="614"/>
      <c r="F33" s="628"/>
      <c r="G33" s="634"/>
    </row>
    <row r="34" spans="1:15">
      <c r="A34" s="1284"/>
      <c r="B34" s="1283"/>
      <c r="C34" s="87" t="s">
        <v>125</v>
      </c>
      <c r="D34" s="609" t="s">
        <v>830</v>
      </c>
      <c r="E34" s="614">
        <v>2197.52</v>
      </c>
      <c r="F34" s="438">
        <f>M.S!G315</f>
        <v>8850.16</v>
      </c>
      <c r="G34" s="634">
        <f t="shared" ref="G34:G40" si="1">E34*F34/100</f>
        <v>194484.036032</v>
      </c>
    </row>
    <row r="35" spans="1:15">
      <c r="A35" s="1284"/>
      <c r="B35" s="1286"/>
      <c r="C35" s="87" t="s">
        <v>126</v>
      </c>
      <c r="D35" s="609" t="s">
        <v>830</v>
      </c>
      <c r="E35" s="614">
        <v>2283.9299999999998</v>
      </c>
      <c r="F35" s="438">
        <f>F34</f>
        <v>8850.16</v>
      </c>
      <c r="G35" s="634">
        <f t="shared" si="1"/>
        <v>202131.45928799998</v>
      </c>
    </row>
    <row r="36" spans="1:15" ht="97.5" customHeight="1">
      <c r="A36" s="849">
        <v>6</v>
      </c>
      <c r="B36" s="847" t="s">
        <v>960</v>
      </c>
      <c r="C36" s="85" t="s">
        <v>961</v>
      </c>
      <c r="D36" s="846" t="s">
        <v>830</v>
      </c>
      <c r="E36" s="614">
        <v>6319.5</v>
      </c>
      <c r="F36" s="509">
        <f>M.S!G322</f>
        <v>7965.1440000000002</v>
      </c>
      <c r="G36" s="634">
        <f>E36*F36/100</f>
        <v>503357.27507999999</v>
      </c>
      <c r="O36">
        <f>O122*0.052</f>
        <v>0</v>
      </c>
    </row>
    <row r="37" spans="1:15" ht="123.75">
      <c r="A37" s="1284">
        <v>7</v>
      </c>
      <c r="B37" s="1247" t="s">
        <v>838</v>
      </c>
      <c r="C37" s="87" t="s">
        <v>714</v>
      </c>
      <c r="D37" s="609" t="s">
        <v>830</v>
      </c>
      <c r="E37" s="614">
        <f>1989.62</f>
        <v>1989.62</v>
      </c>
      <c r="F37" s="438">
        <f>M.S!G326</f>
        <v>17271.056</v>
      </c>
      <c r="G37" s="634">
        <f t="shared" si="1"/>
        <v>343628.3843872</v>
      </c>
    </row>
    <row r="38" spans="1:15" ht="60">
      <c r="A38" s="1284"/>
      <c r="B38" s="611" t="s">
        <v>839</v>
      </c>
      <c r="C38" s="87" t="s">
        <v>577</v>
      </c>
      <c r="D38" s="609" t="s">
        <v>830</v>
      </c>
      <c r="E38" s="614">
        <f>727.38</f>
        <v>727.38</v>
      </c>
      <c r="F38" s="438">
        <f>F37</f>
        <v>17271.056</v>
      </c>
      <c r="G38" s="634">
        <f t="shared" si="1"/>
        <v>125626.2071328</v>
      </c>
    </row>
    <row r="39" spans="1:15" ht="60">
      <c r="A39" s="849">
        <v>8</v>
      </c>
      <c r="B39" s="611" t="s">
        <v>840</v>
      </c>
      <c r="C39" s="94" t="s">
        <v>604</v>
      </c>
      <c r="D39" s="609" t="s">
        <v>830</v>
      </c>
      <c r="E39" s="614">
        <v>442.75</v>
      </c>
      <c r="F39" s="438">
        <f>M.S!G341</f>
        <v>5555.0918000000001</v>
      </c>
      <c r="G39" s="634">
        <f t="shared" si="1"/>
        <v>24595.168944500001</v>
      </c>
      <c r="H39" s="88"/>
    </row>
    <row r="40" spans="1:15" ht="60">
      <c r="A40" s="849">
        <v>9</v>
      </c>
      <c r="B40" s="611" t="s">
        <v>841</v>
      </c>
      <c r="C40" s="94" t="s">
        <v>605</v>
      </c>
      <c r="D40" s="609" t="s">
        <v>830</v>
      </c>
      <c r="E40" s="614">
        <v>1043.9000000000001</v>
      </c>
      <c r="F40" s="438">
        <f>F39</f>
        <v>5555.0918000000001</v>
      </c>
      <c r="G40" s="634">
        <f t="shared" si="1"/>
        <v>57989.603300200004</v>
      </c>
      <c r="H40" s="88"/>
    </row>
    <row r="41" spans="1:15" ht="144.75" customHeight="1">
      <c r="A41" s="1284">
        <v>10</v>
      </c>
      <c r="B41" s="1282" t="s">
        <v>844</v>
      </c>
      <c r="C41" s="83" t="s">
        <v>1400</v>
      </c>
      <c r="D41" s="625"/>
      <c r="E41" s="84"/>
      <c r="F41" s="438"/>
      <c r="G41" s="634"/>
    </row>
    <row r="42" spans="1:15">
      <c r="A42" s="1284"/>
      <c r="B42" s="1283"/>
      <c r="C42" s="83" t="s">
        <v>128</v>
      </c>
      <c r="D42" s="609" t="s">
        <v>4</v>
      </c>
      <c r="E42" s="614">
        <v>902.93</v>
      </c>
      <c r="F42" s="438">
        <f>M.S!G349</f>
        <v>115.5</v>
      </c>
      <c r="G42" s="634">
        <f>E42*F42</f>
        <v>104288.41499999999</v>
      </c>
    </row>
    <row r="43" spans="1:15" ht="60">
      <c r="A43" s="849">
        <v>11</v>
      </c>
      <c r="B43" s="611" t="s">
        <v>845</v>
      </c>
      <c r="C43" s="85" t="s">
        <v>507</v>
      </c>
      <c r="D43" s="609" t="s">
        <v>830</v>
      </c>
      <c r="E43" s="614">
        <f>3841.75</f>
        <v>3841.75</v>
      </c>
      <c r="F43" s="438">
        <f>M.S!G353</f>
        <v>231</v>
      </c>
      <c r="G43" s="634">
        <f>E43*F43/100</f>
        <v>8874.4424999999992</v>
      </c>
      <c r="I43" s="86" t="s">
        <v>129</v>
      </c>
    </row>
    <row r="44" spans="1:15" ht="63.75">
      <c r="A44" s="1284">
        <v>12</v>
      </c>
      <c r="B44" s="507" t="s">
        <v>130</v>
      </c>
      <c r="C44" s="85" t="s">
        <v>511</v>
      </c>
      <c r="D44" s="609"/>
      <c r="E44" s="614"/>
      <c r="F44" s="438"/>
      <c r="G44" s="634"/>
      <c r="H44" s="95"/>
    </row>
    <row r="45" spans="1:15">
      <c r="A45" s="1284"/>
      <c r="B45" s="507" t="s">
        <v>131</v>
      </c>
      <c r="C45" s="96" t="s">
        <v>132</v>
      </c>
      <c r="D45" s="609" t="s">
        <v>830</v>
      </c>
      <c r="E45" s="614">
        <v>521.95000000000005</v>
      </c>
      <c r="F45" s="438">
        <f>M.S!G359</f>
        <v>438</v>
      </c>
      <c r="G45" s="634">
        <f>E45*F45/100</f>
        <v>2286.1410000000001</v>
      </c>
    </row>
    <row r="46" spans="1:15">
      <c r="A46" s="1284"/>
      <c r="B46" s="507" t="s">
        <v>133</v>
      </c>
      <c r="C46" s="96" t="s">
        <v>134</v>
      </c>
      <c r="D46" s="609" t="s">
        <v>830</v>
      </c>
      <c r="E46" s="614">
        <v>374.44</v>
      </c>
      <c r="F46" s="438">
        <f>F45</f>
        <v>438</v>
      </c>
      <c r="G46" s="634">
        <f>E46*F46/100</f>
        <v>1640.0472</v>
      </c>
    </row>
    <row r="47" spans="1:15" ht="103.5" customHeight="1">
      <c r="A47" s="849">
        <v>13</v>
      </c>
      <c r="B47" s="611" t="s">
        <v>847</v>
      </c>
      <c r="C47" s="83" t="s">
        <v>508</v>
      </c>
      <c r="D47" s="609" t="s">
        <v>830</v>
      </c>
      <c r="E47" s="619">
        <v>2548.29</v>
      </c>
      <c r="F47" s="509">
        <f>M.S!G362</f>
        <v>324.64999999999998</v>
      </c>
      <c r="G47" s="633">
        <f>E47*F47/100</f>
        <v>8273.0234849999997</v>
      </c>
      <c r="H47" s="88"/>
    </row>
    <row r="48" spans="1:15" ht="60">
      <c r="A48" s="849">
        <v>14</v>
      </c>
      <c r="B48" s="611" t="s">
        <v>848</v>
      </c>
      <c r="C48" s="83" t="s">
        <v>849</v>
      </c>
      <c r="D48" s="609" t="s">
        <v>3</v>
      </c>
      <c r="E48" s="620">
        <v>1786.13</v>
      </c>
      <c r="F48" s="509">
        <f>M.S!E356</f>
        <v>10</v>
      </c>
      <c r="G48" s="633">
        <f>F48*E48</f>
        <v>17861.300000000003</v>
      </c>
      <c r="H48" s="88"/>
    </row>
    <row r="49" spans="1:12" ht="60">
      <c r="A49" s="849">
        <v>15</v>
      </c>
      <c r="B49" s="611" t="s">
        <v>853</v>
      </c>
      <c r="C49" s="98" t="s">
        <v>851</v>
      </c>
      <c r="D49" s="99" t="s">
        <v>3</v>
      </c>
      <c r="E49" s="614">
        <v>211.75</v>
      </c>
      <c r="F49" s="629">
        <f>M.S!G365</f>
        <v>4</v>
      </c>
      <c r="G49" s="634">
        <f>E49*F49</f>
        <v>847</v>
      </c>
      <c r="H49" s="88"/>
    </row>
    <row r="50" spans="1:12" ht="60">
      <c r="A50" s="1296">
        <v>16</v>
      </c>
      <c r="B50" s="551" t="s">
        <v>854</v>
      </c>
      <c r="C50" s="105" t="s">
        <v>658</v>
      </c>
      <c r="D50" s="557"/>
      <c r="E50" s="617"/>
      <c r="F50" s="617"/>
      <c r="G50" s="632"/>
      <c r="H50" s="1"/>
      <c r="I50" s="1"/>
    </row>
    <row r="51" spans="1:12">
      <c r="A51" s="1297"/>
      <c r="B51" s="552"/>
      <c r="C51" s="77" t="s">
        <v>659</v>
      </c>
      <c r="D51" s="557" t="s">
        <v>660</v>
      </c>
      <c r="E51" s="617">
        <v>53.44</v>
      </c>
      <c r="F51" s="617">
        <f>M.S!G370</f>
        <v>30</v>
      </c>
      <c r="G51" s="635">
        <f>F51*E51</f>
        <v>1603.1999999999998</v>
      </c>
      <c r="H51" s="1"/>
      <c r="I51" s="1"/>
    </row>
    <row r="52" spans="1:12">
      <c r="A52" s="1297"/>
      <c r="B52" s="552"/>
      <c r="C52" s="77" t="s">
        <v>661</v>
      </c>
      <c r="D52" s="557" t="s">
        <v>660</v>
      </c>
      <c r="E52" s="617">
        <v>144.19</v>
      </c>
      <c r="F52" s="617">
        <f>M.S!G373</f>
        <v>50</v>
      </c>
      <c r="G52" s="635">
        <f>F52*E52</f>
        <v>7209.5</v>
      </c>
      <c r="H52" s="1"/>
      <c r="I52" s="1"/>
    </row>
    <row r="53" spans="1:12">
      <c r="A53" s="1297"/>
      <c r="B53" s="552" t="s">
        <v>662</v>
      </c>
      <c r="C53" s="77" t="s">
        <v>663</v>
      </c>
      <c r="D53" s="557" t="s">
        <v>664</v>
      </c>
      <c r="E53" s="617">
        <v>66.55</v>
      </c>
      <c r="F53" s="617">
        <f>M.S!G377</f>
        <v>40</v>
      </c>
      <c r="G53" s="635">
        <f>F53*E53</f>
        <v>2662</v>
      </c>
      <c r="H53" s="1"/>
      <c r="I53" s="1"/>
    </row>
    <row r="54" spans="1:12">
      <c r="A54" s="1297"/>
      <c r="B54" s="552" t="s">
        <v>665</v>
      </c>
      <c r="C54" s="77" t="s">
        <v>666</v>
      </c>
      <c r="D54" s="557" t="s">
        <v>667</v>
      </c>
      <c r="E54" s="617">
        <v>46.64</v>
      </c>
      <c r="F54" s="617">
        <f>M.S!G380</f>
        <v>6</v>
      </c>
      <c r="G54" s="635">
        <f>F54*E54</f>
        <v>279.84000000000003</v>
      </c>
      <c r="H54" s="1"/>
      <c r="I54" s="1"/>
    </row>
    <row r="55" spans="1:12">
      <c r="A55" s="1297"/>
      <c r="B55" s="552" t="s">
        <v>668</v>
      </c>
      <c r="C55" s="77" t="s">
        <v>669</v>
      </c>
      <c r="D55" s="557" t="s">
        <v>855</v>
      </c>
      <c r="E55" s="617">
        <f>166.38</f>
        <v>166.38</v>
      </c>
      <c r="F55" s="617">
        <f>M.S!G383</f>
        <v>80</v>
      </c>
      <c r="G55" s="635">
        <f>F55*E55/100</f>
        <v>133.10399999999998</v>
      </c>
      <c r="H55" s="1"/>
      <c r="I55" s="1"/>
    </row>
    <row r="56" spans="1:12" ht="57" customHeight="1">
      <c r="A56" s="1298"/>
      <c r="B56" s="551" t="s">
        <v>670</v>
      </c>
      <c r="C56" s="77" t="s">
        <v>671</v>
      </c>
      <c r="D56" s="557" t="s">
        <v>28</v>
      </c>
      <c r="E56" s="617">
        <v>226</v>
      </c>
      <c r="F56" s="617">
        <f>M.S!G386</f>
        <v>80</v>
      </c>
      <c r="G56" s="635">
        <f>E56*F56</f>
        <v>18080</v>
      </c>
      <c r="H56" s="1"/>
      <c r="I56" s="1"/>
    </row>
    <row r="57" spans="1:12" ht="78.75">
      <c r="A57" s="1212">
        <v>17</v>
      </c>
      <c r="B57" s="1214" t="s">
        <v>842</v>
      </c>
      <c r="C57" s="94" t="s">
        <v>715</v>
      </c>
      <c r="D57" s="1212" t="s">
        <v>9</v>
      </c>
      <c r="E57" s="614">
        <v>1507.66</v>
      </c>
      <c r="F57" s="438">
        <f>M.S!G394</f>
        <v>408.1</v>
      </c>
      <c r="G57" s="634">
        <f t="shared" ref="G57" si="2">E57*F57</f>
        <v>615276.04600000009</v>
      </c>
      <c r="H57" s="88"/>
    </row>
    <row r="58" spans="1:12" ht="93.75">
      <c r="A58" s="1284">
        <v>18</v>
      </c>
      <c r="B58" s="1282" t="s">
        <v>843</v>
      </c>
      <c r="C58" s="83" t="s">
        <v>716</v>
      </c>
      <c r="D58" s="1212"/>
      <c r="E58" s="614"/>
      <c r="F58" s="438"/>
      <c r="G58" s="634"/>
      <c r="H58" s="88"/>
    </row>
    <row r="59" spans="1:12">
      <c r="A59" s="1284"/>
      <c r="B59" s="1286"/>
      <c r="C59" s="83" t="s">
        <v>127</v>
      </c>
      <c r="D59" s="1212" t="s">
        <v>4</v>
      </c>
      <c r="E59" s="614">
        <v>1647.69</v>
      </c>
      <c r="F59" s="438">
        <f>M.S!G405</f>
        <v>475.2</v>
      </c>
      <c r="G59" s="634">
        <f>E59*F59</f>
        <v>782982.28800000006</v>
      </c>
      <c r="H59" s="88"/>
    </row>
    <row r="60" spans="1:12" ht="63.75">
      <c r="A60" s="1212">
        <v>19</v>
      </c>
      <c r="B60" s="1214" t="s">
        <v>850</v>
      </c>
      <c r="C60" s="85" t="s">
        <v>509</v>
      </c>
      <c r="D60" s="1212" t="s">
        <v>830</v>
      </c>
      <c r="E60" s="614">
        <f>27747.06</f>
        <v>27747.06</v>
      </c>
      <c r="F60" s="438">
        <f>M.S!G413</f>
        <v>324.64999999999998</v>
      </c>
      <c r="G60" s="634">
        <f>E60*F60/100</f>
        <v>90080.830289999998</v>
      </c>
      <c r="I60" s="86" t="s">
        <v>135</v>
      </c>
    </row>
    <row r="61" spans="1:12" ht="79.5" customHeight="1">
      <c r="A61" s="1212">
        <v>20</v>
      </c>
      <c r="B61" s="1214" t="s">
        <v>852</v>
      </c>
      <c r="C61" s="85" t="s">
        <v>510</v>
      </c>
      <c r="D61" s="1212" t="s">
        <v>830</v>
      </c>
      <c r="E61" s="614">
        <f>28299.3</f>
        <v>28299.3</v>
      </c>
      <c r="F61" s="438">
        <f>M.S!G423</f>
        <v>1007.3999999999999</v>
      </c>
      <c r="G61" s="634">
        <f>E61*F61/100</f>
        <v>285087.14819999994</v>
      </c>
    </row>
    <row r="62" spans="1:12" s="1220" customFormat="1" ht="78.75">
      <c r="A62" s="624">
        <v>21</v>
      </c>
      <c r="B62" s="1195" t="s">
        <v>1385</v>
      </c>
      <c r="C62" s="83" t="s">
        <v>1387</v>
      </c>
      <c r="D62" s="1212" t="s">
        <v>1386</v>
      </c>
      <c r="E62" s="84">
        <v>5001.7</v>
      </c>
      <c r="F62" s="509">
        <v>556</v>
      </c>
      <c r="G62" s="632">
        <f>E62*F62</f>
        <v>2780945.1999999997</v>
      </c>
    </row>
    <row r="63" spans="1:12" ht="93.75">
      <c r="A63" s="1212">
        <v>22</v>
      </c>
      <c r="B63" s="1214" t="s">
        <v>846</v>
      </c>
      <c r="C63" s="83" t="s">
        <v>1384</v>
      </c>
      <c r="D63" s="1213" t="s">
        <v>9</v>
      </c>
      <c r="E63" s="614">
        <v>194.16</v>
      </c>
      <c r="F63" s="438">
        <f>M.S!G445</f>
        <v>438</v>
      </c>
      <c r="G63" s="634">
        <f>E63*F63</f>
        <v>85042.08</v>
      </c>
    </row>
    <row r="64" spans="1:12" s="1220" customFormat="1" ht="108.75">
      <c r="A64" s="1212">
        <v>23</v>
      </c>
      <c r="B64" s="1213" t="s">
        <v>958</v>
      </c>
      <c r="C64" s="91" t="s">
        <v>959</v>
      </c>
      <c r="D64" s="1212" t="s">
        <v>564</v>
      </c>
      <c r="E64" s="615">
        <v>228.9</v>
      </c>
      <c r="F64" s="631">
        <f>M.S!G435</f>
        <v>77.5</v>
      </c>
      <c r="G64" s="632">
        <f>F64*E64</f>
        <v>17739.75</v>
      </c>
      <c r="J64" s="1220">
        <v>228.9</v>
      </c>
      <c r="L64" s="1221">
        <f>F64/20</f>
        <v>3.875</v>
      </c>
    </row>
    <row r="65" spans="1:15" ht="18.75">
      <c r="A65" s="92"/>
      <c r="B65" s="1226"/>
      <c r="C65" s="1299" t="s">
        <v>1403</v>
      </c>
      <c r="D65" s="1300"/>
      <c r="E65" s="1300"/>
      <c r="F65" s="1301"/>
      <c r="G65" s="1227">
        <f>SUM(G9:G64)</f>
        <v>12928431.327130115</v>
      </c>
      <c r="I65" s="93" t="e">
        <f>#REF!/1000</f>
        <v>#REF!</v>
      </c>
    </row>
    <row r="66" spans="1:15" ht="18.75">
      <c r="A66" s="852"/>
      <c r="B66" s="1302" t="s">
        <v>964</v>
      </c>
      <c r="C66" s="1302"/>
      <c r="D66" s="1302"/>
      <c r="E66" s="1302"/>
      <c r="F66" s="1302"/>
      <c r="G66" s="862"/>
    </row>
    <row r="67" spans="1:15" ht="183.75">
      <c r="A67" s="1284">
        <v>1</v>
      </c>
      <c r="B67" s="1282" t="s">
        <v>826</v>
      </c>
      <c r="C67" s="83" t="s">
        <v>513</v>
      </c>
      <c r="D67" s="609"/>
      <c r="E67" s="84"/>
      <c r="F67" s="438"/>
      <c r="G67" s="634"/>
      <c r="K67" t="s">
        <v>146</v>
      </c>
    </row>
    <row r="68" spans="1:15">
      <c r="A68" s="1284"/>
      <c r="B68" s="1283"/>
      <c r="C68" s="488" t="s">
        <v>123</v>
      </c>
      <c r="D68" s="609" t="s">
        <v>7</v>
      </c>
      <c r="E68" s="614">
        <v>349</v>
      </c>
      <c r="F68" s="438">
        <f>M.S!G458</f>
        <v>938.02499999999998</v>
      </c>
      <c r="G68" s="634">
        <f>E68*F68</f>
        <v>327370.72499999998</v>
      </c>
    </row>
    <row r="69" spans="1:15" ht="209.25" customHeight="1">
      <c r="A69" s="849">
        <v>2</v>
      </c>
      <c r="B69" s="610" t="s">
        <v>825</v>
      </c>
      <c r="C69" s="83" t="s">
        <v>514</v>
      </c>
      <c r="D69" s="609" t="s">
        <v>7</v>
      </c>
      <c r="E69" s="614">
        <v>337</v>
      </c>
      <c r="F69" s="438">
        <f>M.S!G490</f>
        <v>5501.7183375000004</v>
      </c>
      <c r="G69" s="632">
        <f>E69*F69</f>
        <v>1854079.0797375001</v>
      </c>
    </row>
    <row r="70" spans="1:15" s="437" customFormat="1" ht="60" customHeight="1">
      <c r="A70" s="849">
        <v>3</v>
      </c>
      <c r="B70" s="611" t="s">
        <v>833</v>
      </c>
      <c r="C70" s="87" t="s">
        <v>581</v>
      </c>
      <c r="D70" s="84" t="s">
        <v>822</v>
      </c>
      <c r="E70" s="84">
        <f>13227.41</f>
        <v>13227.41</v>
      </c>
      <c r="F70" s="438">
        <f>M.S!G529</f>
        <v>6147.6925124999989</v>
      </c>
      <c r="G70" s="634">
        <f>F70*E70/100</f>
        <v>813180.49416767608</v>
      </c>
    </row>
    <row r="71" spans="1:15" s="437" customFormat="1" ht="60">
      <c r="A71" s="849"/>
      <c r="B71" s="611" t="s">
        <v>578</v>
      </c>
      <c r="C71" s="1196" t="s">
        <v>856</v>
      </c>
      <c r="D71" s="84" t="s">
        <v>822</v>
      </c>
      <c r="E71" s="438">
        <f>438.63</f>
        <v>438.63</v>
      </c>
      <c r="F71" s="438">
        <f>F70</f>
        <v>6147.6925124999989</v>
      </c>
      <c r="G71" s="634">
        <f>F71*E71/100</f>
        <v>26965.623667578744</v>
      </c>
    </row>
    <row r="72" spans="1:15" ht="48.75">
      <c r="A72" s="1284">
        <v>5</v>
      </c>
      <c r="B72" s="1282" t="s">
        <v>837</v>
      </c>
      <c r="C72" s="87" t="s">
        <v>865</v>
      </c>
      <c r="D72" s="609"/>
      <c r="E72" s="84"/>
      <c r="F72" s="438"/>
      <c r="G72" s="634"/>
    </row>
    <row r="73" spans="1:15">
      <c r="A73" s="1284"/>
      <c r="B73" s="1283"/>
      <c r="C73" s="87" t="s">
        <v>125</v>
      </c>
      <c r="D73" s="609" t="s">
        <v>830</v>
      </c>
      <c r="E73" s="614">
        <f>2197.52*1.13</f>
        <v>2483.1976</v>
      </c>
      <c r="F73" s="438">
        <f>M.S!G567</f>
        <v>14183.4352</v>
      </c>
      <c r="G73" s="634">
        <f>E73*F73/100</f>
        <v>352202.72248395515</v>
      </c>
      <c r="I73" s="93">
        <f>E73*13%+E73</f>
        <v>2806.0132880000001</v>
      </c>
    </row>
    <row r="74" spans="1:15">
      <c r="A74" s="1284"/>
      <c r="B74" s="1286"/>
      <c r="C74" s="87" t="s">
        <v>126</v>
      </c>
      <c r="D74" s="609" t="s">
        <v>830</v>
      </c>
      <c r="E74" s="614">
        <f>2283.93*1.13</f>
        <v>2580.8408999999997</v>
      </c>
      <c r="F74" s="438">
        <f>F73</f>
        <v>14183.4352</v>
      </c>
      <c r="G74" s="634">
        <f>E74*F74/100</f>
        <v>366051.89666659676</v>
      </c>
      <c r="I74" s="93">
        <f>E74*13%+E74</f>
        <v>2916.3502169999997</v>
      </c>
    </row>
    <row r="75" spans="1:15" ht="33.75" customHeight="1">
      <c r="A75" s="1284">
        <v>6</v>
      </c>
      <c r="B75" s="1282" t="s">
        <v>837</v>
      </c>
      <c r="C75" s="87" t="s">
        <v>515</v>
      </c>
      <c r="D75" s="609"/>
      <c r="E75" s="614"/>
      <c r="F75" s="628"/>
      <c r="G75" s="634"/>
    </row>
    <row r="76" spans="1:15">
      <c r="A76" s="1284"/>
      <c r="B76" s="1283"/>
      <c r="C76" s="87" t="s">
        <v>125</v>
      </c>
      <c r="D76" s="609" t="s">
        <v>830</v>
      </c>
      <c r="E76" s="614">
        <f>2197.52*1.13</f>
        <v>2483.1976</v>
      </c>
      <c r="F76" s="438">
        <f>M.S!G582</f>
        <v>7473.2196000000004</v>
      </c>
      <c r="G76" s="634">
        <f t="shared" ref="G76:G82" si="3">E76*F76/100</f>
        <v>185574.80974992961</v>
      </c>
    </row>
    <row r="77" spans="1:15">
      <c r="A77" s="1284"/>
      <c r="B77" s="1286"/>
      <c r="C77" s="87" t="s">
        <v>126</v>
      </c>
      <c r="D77" s="609" t="s">
        <v>830</v>
      </c>
      <c r="E77" s="614">
        <f>2283.93*1.13</f>
        <v>2580.8408999999997</v>
      </c>
      <c r="F77" s="438">
        <f>F76</f>
        <v>7473.2196000000004</v>
      </c>
      <c r="G77" s="634">
        <f t="shared" si="3"/>
        <v>192871.9079836164</v>
      </c>
    </row>
    <row r="78" spans="1:15" ht="78.75">
      <c r="A78" s="849">
        <v>7</v>
      </c>
      <c r="B78" s="847" t="s">
        <v>960</v>
      </c>
      <c r="C78" s="85" t="s">
        <v>961</v>
      </c>
      <c r="D78" s="846" t="s">
        <v>830</v>
      </c>
      <c r="E78" s="614">
        <v>6319.5</v>
      </c>
      <c r="F78" s="509">
        <f>M.S!G589</f>
        <v>6725.8976400000001</v>
      </c>
      <c r="G78" s="634">
        <f>E78*F78/100</f>
        <v>425043.10135980003</v>
      </c>
      <c r="O78">
        <f>O130*0.052</f>
        <v>0</v>
      </c>
    </row>
    <row r="79" spans="1:15" ht="123.75">
      <c r="A79" s="1284">
        <v>8</v>
      </c>
      <c r="B79" s="611" t="s">
        <v>857</v>
      </c>
      <c r="C79" s="87" t="s">
        <v>717</v>
      </c>
      <c r="D79" s="609" t="s">
        <v>830</v>
      </c>
      <c r="E79" s="614">
        <f>1989.62</f>
        <v>1989.62</v>
      </c>
      <c r="F79" s="438">
        <f>M.S!E593</f>
        <v>12894.031999999999</v>
      </c>
      <c r="G79" s="634">
        <f t="shared" si="3"/>
        <v>256542.23947839998</v>
      </c>
    </row>
    <row r="80" spans="1:15" ht="60">
      <c r="A80" s="1284"/>
      <c r="B80" s="611" t="s">
        <v>858</v>
      </c>
      <c r="C80" s="87" t="s">
        <v>576</v>
      </c>
      <c r="D80" s="609" t="s">
        <v>830</v>
      </c>
      <c r="E80" s="614">
        <f>727.38</f>
        <v>727.38</v>
      </c>
      <c r="F80" s="438">
        <f>F79</f>
        <v>12894.031999999999</v>
      </c>
      <c r="G80" s="634">
        <f t="shared" si="3"/>
        <v>93788.609961599985</v>
      </c>
    </row>
    <row r="81" spans="1:10" ht="60">
      <c r="A81" s="849">
        <v>10</v>
      </c>
      <c r="B81" s="611" t="s">
        <v>859</v>
      </c>
      <c r="C81" s="94" t="s">
        <v>516</v>
      </c>
      <c r="D81" s="609" t="s">
        <v>830</v>
      </c>
      <c r="E81" s="614">
        <v>442.75</v>
      </c>
      <c r="F81" s="438">
        <f>M.S!G613</f>
        <v>5900.2375299999994</v>
      </c>
      <c r="G81" s="634">
        <f t="shared" si="3"/>
        <v>26123.301664074999</v>
      </c>
      <c r="J81">
        <f>747.3+6725</f>
        <v>7472.3</v>
      </c>
    </row>
    <row r="82" spans="1:10" ht="60">
      <c r="A82" s="849">
        <v>11</v>
      </c>
      <c r="B82" s="611" t="s">
        <v>841</v>
      </c>
      <c r="C82" s="94" t="s">
        <v>860</v>
      </c>
      <c r="D82" s="609" t="s">
        <v>830</v>
      </c>
      <c r="E82" s="614">
        <v>1043.9000000000001</v>
      </c>
      <c r="F82" s="438">
        <f>F81</f>
        <v>5900.2375299999994</v>
      </c>
      <c r="G82" s="634">
        <f t="shared" si="3"/>
        <v>61592.579575669995</v>
      </c>
    </row>
    <row r="83" spans="1:10" ht="142.5" customHeight="1">
      <c r="A83" s="1284">
        <v>14</v>
      </c>
      <c r="B83" s="1282" t="s">
        <v>844</v>
      </c>
      <c r="C83" s="83" t="s">
        <v>1383</v>
      </c>
      <c r="D83" s="625"/>
      <c r="E83" s="84"/>
      <c r="F83" s="438"/>
      <c r="G83" s="634"/>
    </row>
    <row r="84" spans="1:10">
      <c r="A84" s="1284"/>
      <c r="B84" s="1283"/>
      <c r="C84" s="83" t="s">
        <v>128</v>
      </c>
      <c r="D84" s="609" t="s">
        <v>4</v>
      </c>
      <c r="E84" s="614">
        <v>902.93</v>
      </c>
      <c r="F84" s="438">
        <f>M.S!G622</f>
        <v>69.3</v>
      </c>
      <c r="G84" s="634">
        <f>E84*F84</f>
        <v>62573.048999999992</v>
      </c>
    </row>
    <row r="85" spans="1:10" ht="67.5">
      <c r="A85" s="849">
        <v>15</v>
      </c>
      <c r="B85" s="611" t="s">
        <v>845</v>
      </c>
      <c r="C85" s="85" t="s">
        <v>861</v>
      </c>
      <c r="D85" s="609" t="s">
        <v>830</v>
      </c>
      <c r="E85" s="614">
        <v>3841.75</v>
      </c>
      <c r="F85" s="438">
        <f>M.S!G626</f>
        <v>138.6</v>
      </c>
      <c r="G85" s="634">
        <f>E85*F85/100</f>
        <v>5324.6654999999992</v>
      </c>
    </row>
    <row r="86" spans="1:10" ht="60">
      <c r="A86" s="849">
        <v>17</v>
      </c>
      <c r="B86" s="611" t="s">
        <v>862</v>
      </c>
      <c r="C86" s="83" t="s">
        <v>863</v>
      </c>
      <c r="D86" s="609" t="s">
        <v>3</v>
      </c>
      <c r="E86" s="620">
        <v>1786.13</v>
      </c>
      <c r="F86" s="509">
        <f>M.S!E629</f>
        <v>7</v>
      </c>
      <c r="G86" s="633">
        <f>F86*E86</f>
        <v>12502.91</v>
      </c>
    </row>
    <row r="87" spans="1:10" ht="63.75">
      <c r="A87" s="1284">
        <v>18</v>
      </c>
      <c r="B87" s="507" t="s">
        <v>130</v>
      </c>
      <c r="C87" s="85" t="s">
        <v>520</v>
      </c>
      <c r="D87" s="609"/>
      <c r="E87" s="614"/>
      <c r="F87" s="438"/>
      <c r="G87" s="634"/>
    </row>
    <row r="88" spans="1:10">
      <c r="A88" s="1284"/>
      <c r="B88" s="507" t="s">
        <v>131</v>
      </c>
      <c r="C88" s="96" t="s">
        <v>132</v>
      </c>
      <c r="D88" s="609" t="s">
        <v>830</v>
      </c>
      <c r="E88" s="614">
        <v>521.95000000000005</v>
      </c>
      <c r="F88" s="438">
        <f>M.S!G632</f>
        <v>321.66399999999999</v>
      </c>
      <c r="G88" s="634">
        <f t="shared" ref="G88:G91" si="4">E88*F88/100</f>
        <v>1678.9252480000002</v>
      </c>
    </row>
    <row r="89" spans="1:10">
      <c r="A89" s="1284"/>
      <c r="B89" s="507" t="s">
        <v>133</v>
      </c>
      <c r="C89" s="96" t="s">
        <v>134</v>
      </c>
      <c r="D89" s="609" t="s">
        <v>830</v>
      </c>
      <c r="E89" s="614">
        <v>374.44</v>
      </c>
      <c r="F89" s="438">
        <f>F88</f>
        <v>321.66399999999999</v>
      </c>
      <c r="G89" s="634">
        <f t="shared" si="4"/>
        <v>1204.4386815999999</v>
      </c>
    </row>
    <row r="90" spans="1:10" ht="97.5">
      <c r="A90" s="849">
        <v>19</v>
      </c>
      <c r="B90" s="611" t="s">
        <v>864</v>
      </c>
      <c r="C90" s="83" t="s">
        <v>519</v>
      </c>
      <c r="D90" s="609" t="s">
        <v>830</v>
      </c>
      <c r="E90" s="619">
        <v>2548.29</v>
      </c>
      <c r="F90" s="509">
        <f>M.S!G635</f>
        <v>133.75</v>
      </c>
      <c r="G90" s="633">
        <f t="shared" si="4"/>
        <v>3408.3378749999997</v>
      </c>
    </row>
    <row r="91" spans="1:10" ht="78.75">
      <c r="A91" s="849">
        <v>22</v>
      </c>
      <c r="B91" s="507" t="s">
        <v>147</v>
      </c>
      <c r="C91" s="83" t="s">
        <v>611</v>
      </c>
      <c r="D91" s="609" t="s">
        <v>830</v>
      </c>
      <c r="E91" s="614">
        <v>4411.82</v>
      </c>
      <c r="F91" s="438">
        <f>M.S!G638</f>
        <v>6870</v>
      </c>
      <c r="G91" s="634">
        <f t="shared" si="4"/>
        <v>303092.03399999999</v>
      </c>
    </row>
    <row r="92" spans="1:10" ht="153.75" customHeight="1">
      <c r="A92" s="849">
        <v>23</v>
      </c>
      <c r="B92" s="507" t="s">
        <v>148</v>
      </c>
      <c r="C92" s="91" t="s">
        <v>149</v>
      </c>
      <c r="D92" s="609" t="s">
        <v>67</v>
      </c>
      <c r="E92" s="614">
        <v>54.7</v>
      </c>
      <c r="F92" s="438">
        <f>M.S!G641</f>
        <v>6870</v>
      </c>
      <c r="G92" s="634">
        <f t="shared" ref="G92:G93" si="5">E92*F92</f>
        <v>375789</v>
      </c>
    </row>
    <row r="93" spans="1:10" ht="61.5" customHeight="1">
      <c r="A93" s="849">
        <v>24</v>
      </c>
      <c r="B93" s="507" t="s">
        <v>136</v>
      </c>
      <c r="C93" s="98" t="s">
        <v>517</v>
      </c>
      <c r="D93" s="99" t="s">
        <v>3</v>
      </c>
      <c r="E93" s="614">
        <v>211.75</v>
      </c>
      <c r="F93" s="629">
        <f>M.S!G644</f>
        <v>5</v>
      </c>
      <c r="G93" s="634">
        <f t="shared" si="5"/>
        <v>1058.75</v>
      </c>
    </row>
    <row r="94" spans="1:10" ht="78.75">
      <c r="A94" s="1212">
        <v>25</v>
      </c>
      <c r="B94" s="1214" t="s">
        <v>842</v>
      </c>
      <c r="C94" s="94" t="s">
        <v>715</v>
      </c>
      <c r="D94" s="1212" t="s">
        <v>9</v>
      </c>
      <c r="E94" s="614">
        <v>1507.66</v>
      </c>
      <c r="F94" s="438">
        <f>M.S!G654</f>
        <v>442.75</v>
      </c>
      <c r="G94" s="634">
        <f t="shared" ref="G94" si="6">E94*F94</f>
        <v>667516.46500000008</v>
      </c>
    </row>
    <row r="95" spans="1:10" ht="93.75">
      <c r="A95" s="1284">
        <v>26</v>
      </c>
      <c r="B95" s="1282" t="s">
        <v>843</v>
      </c>
      <c r="C95" s="83" t="s">
        <v>718</v>
      </c>
      <c r="D95" s="1212"/>
      <c r="E95" s="614"/>
      <c r="F95" s="438"/>
      <c r="G95" s="634"/>
    </row>
    <row r="96" spans="1:10">
      <c r="A96" s="1284"/>
      <c r="B96" s="1286"/>
      <c r="C96" s="83" t="s">
        <v>127</v>
      </c>
      <c r="D96" s="1212" t="s">
        <v>4</v>
      </c>
      <c r="E96" s="614">
        <v>1647.69</v>
      </c>
      <c r="F96" s="438">
        <f>M.S!G662</f>
        <v>382.8</v>
      </c>
      <c r="G96" s="634">
        <f>E96*F96</f>
        <v>630735.73200000008</v>
      </c>
    </row>
    <row r="97" spans="1:12" ht="63.75">
      <c r="A97" s="1212">
        <v>27</v>
      </c>
      <c r="B97" s="1214" t="s">
        <v>850</v>
      </c>
      <c r="C97" s="85" t="s">
        <v>518</v>
      </c>
      <c r="D97" s="1212" t="s">
        <v>830</v>
      </c>
      <c r="E97" s="614">
        <f>27747.06</f>
        <v>27747.06</v>
      </c>
      <c r="F97" s="438">
        <f>M.S!G667</f>
        <v>133.75</v>
      </c>
      <c r="G97" s="634">
        <f>E97*F97/100</f>
        <v>37111.692750000002</v>
      </c>
    </row>
    <row r="98" spans="1:12" ht="63.75">
      <c r="A98" s="1212">
        <v>28</v>
      </c>
      <c r="B98" s="1214" t="s">
        <v>852</v>
      </c>
      <c r="C98" s="85" t="s">
        <v>609</v>
      </c>
      <c r="D98" s="1212" t="s">
        <v>830</v>
      </c>
      <c r="E98" s="614">
        <f>28299.3</f>
        <v>28299.3</v>
      </c>
      <c r="F98" s="438">
        <f>M.S!G674</f>
        <v>430</v>
      </c>
      <c r="G98" s="634">
        <f>E98*F98/100</f>
        <v>121686.99</v>
      </c>
    </row>
    <row r="99" spans="1:12" ht="78.75">
      <c r="A99" s="1194">
        <v>29</v>
      </c>
      <c r="B99" s="1195" t="s">
        <v>1385</v>
      </c>
      <c r="C99" s="83" t="s">
        <v>1387</v>
      </c>
      <c r="D99" s="1212" t="s">
        <v>1386</v>
      </c>
      <c r="E99" s="84">
        <v>5001.7</v>
      </c>
      <c r="F99" s="509">
        <v>398</v>
      </c>
      <c r="G99" s="632">
        <f>E99*F99</f>
        <v>1990676.5999999999</v>
      </c>
      <c r="I99" s="74">
        <f>SUM(G70:G130)</f>
        <v>38553515.963765606</v>
      </c>
      <c r="K99" s="93" t="e">
        <f>I99+I117+#REF!</f>
        <v>#REF!</v>
      </c>
    </row>
    <row r="100" spans="1:12" ht="108.75">
      <c r="A100" s="1212">
        <v>30</v>
      </c>
      <c r="B100" s="1213" t="s">
        <v>958</v>
      </c>
      <c r="C100" s="91" t="s">
        <v>959</v>
      </c>
      <c r="D100" s="1212" t="s">
        <v>564</v>
      </c>
      <c r="E100" s="615">
        <v>228.9</v>
      </c>
      <c r="F100" s="631">
        <f>M.S!G685</f>
        <v>46.5</v>
      </c>
      <c r="G100" s="632">
        <f>F100*E100</f>
        <v>10643.85</v>
      </c>
      <c r="J100">
        <v>228.9</v>
      </c>
      <c r="L100" s="93">
        <f>F100/20</f>
        <v>2.3250000000000002</v>
      </c>
    </row>
    <row r="101" spans="1:12" ht="93.75">
      <c r="A101" s="1212">
        <v>31</v>
      </c>
      <c r="B101" s="1214" t="s">
        <v>846</v>
      </c>
      <c r="C101" s="83" t="s">
        <v>610</v>
      </c>
      <c r="D101" s="1213" t="s">
        <v>9</v>
      </c>
      <c r="E101" s="614">
        <v>194.16</v>
      </c>
      <c r="F101" s="438">
        <f>M.S!G693</f>
        <v>321.66399999999999</v>
      </c>
      <c r="G101" s="634">
        <f>E101*F101</f>
        <v>62454.282239999993</v>
      </c>
    </row>
    <row r="102" spans="1:12" ht="18.75">
      <c r="A102" s="92"/>
      <c r="B102" s="1226"/>
      <c r="C102" s="1313" t="s">
        <v>1404</v>
      </c>
      <c r="D102" s="1314"/>
      <c r="E102" s="1314"/>
      <c r="F102" s="1315"/>
      <c r="G102" s="1227">
        <f>SUM(G67:G101)</f>
        <v>9268844.8137909975</v>
      </c>
      <c r="I102" s="93" t="e">
        <f>#REF!/1000</f>
        <v>#REF!</v>
      </c>
    </row>
    <row r="103" spans="1:12" ht="18.75">
      <c r="A103" s="1225"/>
      <c r="B103" s="1228"/>
      <c r="C103" s="1303" t="s">
        <v>1405</v>
      </c>
      <c r="D103" s="1303"/>
      <c r="E103" s="1303"/>
      <c r="F103" s="1303"/>
      <c r="G103" s="1227">
        <f>G102+G65</f>
        <v>22197276.140921112</v>
      </c>
      <c r="I103" s="93"/>
    </row>
    <row r="104" spans="1:12" ht="18">
      <c r="A104" s="1308" t="s">
        <v>965</v>
      </c>
      <c r="B104" s="1308"/>
      <c r="C104" s="1308"/>
      <c r="D104" s="1308"/>
      <c r="E104" s="1308"/>
      <c r="F104" s="1308"/>
      <c r="G104" s="1308"/>
    </row>
    <row r="105" spans="1:12" ht="19.5">
      <c r="A105" s="851"/>
      <c r="B105" s="863"/>
      <c r="C105" s="1312" t="s">
        <v>512</v>
      </c>
      <c r="D105" s="1312"/>
      <c r="E105" s="1312"/>
      <c r="F105" s="1312"/>
      <c r="G105" s="864"/>
    </row>
    <row r="106" spans="1:12">
      <c r="B106" s="554"/>
      <c r="C106" s="553"/>
      <c r="D106" s="549"/>
      <c r="E106" s="550"/>
      <c r="F106" s="623"/>
    </row>
    <row r="107" spans="1:12" ht="81" customHeight="1">
      <c r="A107" s="849">
        <v>1</v>
      </c>
      <c r="B107" s="809" t="s">
        <v>615</v>
      </c>
      <c r="C107" s="866" t="s">
        <v>968</v>
      </c>
      <c r="D107" s="550" t="s">
        <v>7</v>
      </c>
      <c r="E107" s="550"/>
      <c r="F107" s="614">
        <f>M.S!G710</f>
        <v>4571.6666666666661</v>
      </c>
      <c r="G107" s="634"/>
    </row>
    <row r="108" spans="1:12" ht="48.75">
      <c r="A108" s="1284">
        <v>2</v>
      </c>
      <c r="B108" s="1307" t="s">
        <v>140</v>
      </c>
      <c r="C108" s="87" t="s">
        <v>970</v>
      </c>
      <c r="D108" s="609"/>
      <c r="E108" s="84"/>
      <c r="F108" s="630"/>
      <c r="G108" s="634"/>
    </row>
    <row r="109" spans="1:12" ht="16.5" customHeight="1">
      <c r="A109" s="1284"/>
      <c r="B109" s="1307"/>
      <c r="C109" s="87" t="s">
        <v>139</v>
      </c>
      <c r="D109" s="612" t="s">
        <v>84</v>
      </c>
      <c r="E109" s="84"/>
      <c r="F109" s="630">
        <f>M.S!G713</f>
        <v>323.6031599589744</v>
      </c>
      <c r="G109" s="634"/>
    </row>
    <row r="110" spans="1:12" ht="18.75" customHeight="1">
      <c r="A110" s="1284"/>
      <c r="B110" s="1307"/>
      <c r="C110" s="87" t="s">
        <v>559</v>
      </c>
      <c r="D110" s="612" t="s">
        <v>84</v>
      </c>
      <c r="E110" s="84"/>
      <c r="F110" s="630">
        <f>M.S!G714</f>
        <v>492.64600000000002</v>
      </c>
      <c r="G110" s="634"/>
    </row>
    <row r="111" spans="1:12" ht="18" customHeight="1">
      <c r="A111" s="1284"/>
      <c r="B111" s="1307"/>
      <c r="C111" s="555" t="s">
        <v>560</v>
      </c>
      <c r="D111" s="612" t="s">
        <v>84</v>
      </c>
      <c r="E111" s="84"/>
      <c r="F111" s="630">
        <f>M.S!G715</f>
        <v>771.52407199999993</v>
      </c>
      <c r="G111" s="634"/>
    </row>
    <row r="112" spans="1:12" ht="16.5" customHeight="1">
      <c r="A112" s="1284"/>
      <c r="B112" s="1307"/>
      <c r="C112" s="555" t="s">
        <v>561</v>
      </c>
      <c r="D112" s="612" t="s">
        <v>84</v>
      </c>
      <c r="E112" s="84"/>
      <c r="F112" s="630">
        <f>M.S!G716</f>
        <v>142.37684999999999</v>
      </c>
      <c r="G112" s="634"/>
    </row>
    <row r="113" spans="1:10" ht="16.5" customHeight="1">
      <c r="A113" s="1284"/>
      <c r="B113" s="1307"/>
      <c r="C113" s="555" t="s">
        <v>562</v>
      </c>
      <c r="D113" s="612" t="s">
        <v>84</v>
      </c>
      <c r="E113" s="84"/>
      <c r="F113" s="630">
        <f>M.S!G717</f>
        <v>572.3945920000001</v>
      </c>
      <c r="G113" s="634"/>
    </row>
    <row r="114" spans="1:10" ht="123.75">
      <c r="A114" s="849">
        <v>3</v>
      </c>
      <c r="B114" s="854" t="s">
        <v>140</v>
      </c>
      <c r="C114" s="83" t="s">
        <v>969</v>
      </c>
      <c r="D114" s="550" t="s">
        <v>7</v>
      </c>
      <c r="E114" s="614"/>
      <c r="F114" s="701">
        <f>M.S!G727</f>
        <v>352.73333333333329</v>
      </c>
      <c r="G114" s="702"/>
      <c r="I114" s="703">
        <f>F122+F130</f>
        <v>12010.83851</v>
      </c>
      <c r="J114" s="93">
        <f>I114/1000</f>
        <v>12.010838509999999</v>
      </c>
    </row>
    <row r="115" spans="1:10">
      <c r="A115" s="849"/>
      <c r="B115" s="646"/>
      <c r="C115" s="555"/>
      <c r="D115" s="645"/>
      <c r="E115" s="84"/>
      <c r="F115" s="630"/>
      <c r="G115" s="634"/>
    </row>
    <row r="116" spans="1:10" ht="18.75">
      <c r="A116" s="849"/>
      <c r="B116" s="502"/>
      <c r="C116" s="1309" t="s">
        <v>966</v>
      </c>
      <c r="D116" s="1310"/>
      <c r="E116" s="1310"/>
      <c r="F116" s="1311"/>
      <c r="G116" s="865"/>
      <c r="H116" s="88"/>
    </row>
    <row r="117" spans="1:10" ht="63.75">
      <c r="A117" s="549">
        <v>2</v>
      </c>
      <c r="B117" s="809" t="s">
        <v>143</v>
      </c>
      <c r="C117" s="83" t="s">
        <v>971</v>
      </c>
      <c r="D117" s="849" t="s">
        <v>4</v>
      </c>
      <c r="E117" s="614"/>
      <c r="F117" s="438">
        <f>M.S!G744</f>
        <v>6419.8753299999998</v>
      </c>
      <c r="G117" s="634"/>
      <c r="I117" s="74">
        <f>SUM(G29:G122)</f>
        <v>61724581.725940511</v>
      </c>
    </row>
    <row r="118" spans="1:10" ht="108.75">
      <c r="A118" s="549">
        <v>3</v>
      </c>
      <c r="B118" s="809" t="s">
        <v>144</v>
      </c>
      <c r="C118" s="83" t="s">
        <v>972</v>
      </c>
      <c r="D118" s="849" t="s">
        <v>4</v>
      </c>
      <c r="E118" s="614"/>
      <c r="F118" s="438">
        <f>M.S!G766</f>
        <v>348.66998100000001</v>
      </c>
      <c r="G118" s="634"/>
    </row>
    <row r="119" spans="1:10" s="312" customFormat="1" ht="138.75">
      <c r="A119" s="549">
        <v>4</v>
      </c>
      <c r="B119" s="556" t="s">
        <v>142</v>
      </c>
      <c r="C119" s="83" t="s">
        <v>973</v>
      </c>
      <c r="D119" s="84" t="s">
        <v>9</v>
      </c>
      <c r="E119" s="84"/>
      <c r="F119" s="509">
        <f>M.S!G772</f>
        <v>159.745</v>
      </c>
      <c r="G119" s="633"/>
    </row>
    <row r="120" spans="1:10" s="312" customFormat="1" ht="108.75">
      <c r="A120" s="549">
        <v>5</v>
      </c>
      <c r="B120" s="556" t="s">
        <v>143</v>
      </c>
      <c r="C120" s="83" t="s">
        <v>977</v>
      </c>
      <c r="D120" s="84" t="s">
        <v>9</v>
      </c>
      <c r="E120" s="84"/>
      <c r="F120" s="509">
        <f>M.S!G776</f>
        <v>39.695</v>
      </c>
      <c r="G120" s="633"/>
    </row>
    <row r="121" spans="1:10" ht="78.75">
      <c r="A121" s="549">
        <v>6</v>
      </c>
      <c r="B121" s="556" t="s">
        <v>144</v>
      </c>
      <c r="C121" s="867" t="s">
        <v>974</v>
      </c>
      <c r="D121" s="849" t="s">
        <v>652</v>
      </c>
      <c r="E121" s="614"/>
      <c r="F121" s="509">
        <v>25</v>
      </c>
    </row>
    <row r="122" spans="1:10" s="487" customFormat="1" ht="78" customHeight="1">
      <c r="A122" s="849">
        <v>7</v>
      </c>
      <c r="B122" s="850" t="s">
        <v>145</v>
      </c>
      <c r="C122" s="87" t="s">
        <v>975</v>
      </c>
      <c r="D122" s="849" t="s">
        <v>9</v>
      </c>
      <c r="E122" s="614"/>
      <c r="F122" s="438">
        <f>M.S!G798</f>
        <v>6110.6009800000002</v>
      </c>
      <c r="G122" s="634"/>
    </row>
    <row r="123" spans="1:10" ht="18.75">
      <c r="A123" s="1193"/>
      <c r="B123" s="508"/>
      <c r="C123" s="1304" t="s">
        <v>1391</v>
      </c>
      <c r="D123" s="1305"/>
      <c r="E123" s="1305"/>
      <c r="F123" s="1306"/>
      <c r="G123" s="636"/>
    </row>
    <row r="124" spans="1:10" ht="18.75">
      <c r="A124" s="849"/>
      <c r="B124" s="502"/>
      <c r="C124" s="1309" t="s">
        <v>967</v>
      </c>
      <c r="D124" s="1310"/>
      <c r="E124" s="1310"/>
      <c r="F124" s="1311"/>
      <c r="G124" s="865"/>
    </row>
    <row r="125" spans="1:10" ht="63.75">
      <c r="A125" s="549">
        <v>2</v>
      </c>
      <c r="B125" s="507" t="s">
        <v>140</v>
      </c>
      <c r="C125" s="83" t="s">
        <v>971</v>
      </c>
      <c r="D125" s="849" t="s">
        <v>4</v>
      </c>
      <c r="E125" s="614"/>
      <c r="F125" s="438">
        <f>M.S!G816</f>
        <v>5434.9726860000001</v>
      </c>
      <c r="G125" s="634"/>
    </row>
    <row r="126" spans="1:10" ht="108.75">
      <c r="A126" s="549">
        <v>3</v>
      </c>
      <c r="B126" s="507" t="s">
        <v>141</v>
      </c>
      <c r="C126" s="83" t="s">
        <v>972</v>
      </c>
      <c r="D126" s="849" t="s">
        <v>4</v>
      </c>
      <c r="E126" s="614"/>
      <c r="F126" s="438">
        <f>M.S!G832</f>
        <v>377.97375</v>
      </c>
      <c r="G126" s="634"/>
    </row>
    <row r="127" spans="1:10" ht="141" customHeight="1">
      <c r="A127" s="849">
        <v>4</v>
      </c>
      <c r="B127" s="850" t="s">
        <v>142</v>
      </c>
      <c r="C127" s="83" t="s">
        <v>521</v>
      </c>
      <c r="D127" s="84" t="s">
        <v>9</v>
      </c>
      <c r="E127" s="84"/>
      <c r="F127" s="509">
        <f>M.S!G839</f>
        <v>1480.05</v>
      </c>
      <c r="G127" s="634"/>
    </row>
    <row r="128" spans="1:10" s="312" customFormat="1" ht="108.75">
      <c r="A128" s="549">
        <v>5</v>
      </c>
      <c r="B128" s="556" t="s">
        <v>143</v>
      </c>
      <c r="C128" s="83" t="s">
        <v>977</v>
      </c>
      <c r="D128" s="84" t="s">
        <v>9</v>
      </c>
      <c r="E128" s="84"/>
      <c r="F128" s="509">
        <f>M.S!G845</f>
        <v>1280.4949999999999</v>
      </c>
      <c r="G128" s="633"/>
    </row>
    <row r="129" spans="1:9" s="312" customFormat="1" ht="53.25" customHeight="1">
      <c r="A129" s="549">
        <v>6</v>
      </c>
      <c r="B129" s="556" t="s">
        <v>144</v>
      </c>
      <c r="C129" s="867" t="s">
        <v>974</v>
      </c>
      <c r="D129" s="849" t="s">
        <v>652</v>
      </c>
      <c r="E129" s="614"/>
      <c r="F129" s="509">
        <f>M.S!G850</f>
        <v>35</v>
      </c>
      <c r="G129" s="633"/>
    </row>
    <row r="130" spans="1:9" s="487" customFormat="1" ht="78" customHeight="1">
      <c r="A130" s="849">
        <v>7</v>
      </c>
      <c r="B130" s="850" t="s">
        <v>145</v>
      </c>
      <c r="C130" s="87" t="s">
        <v>975</v>
      </c>
      <c r="D130" s="849" t="s">
        <v>9</v>
      </c>
      <c r="E130" s="614"/>
      <c r="F130" s="438">
        <f>M.S!G869</f>
        <v>5900.2375299999994</v>
      </c>
      <c r="G130" s="634"/>
    </row>
    <row r="131" spans="1:9">
      <c r="A131" s="849"/>
      <c r="B131" s="783"/>
      <c r="C131" s="810"/>
      <c r="D131" s="811"/>
      <c r="E131" s="812"/>
      <c r="F131" s="813"/>
      <c r="G131" s="634"/>
    </row>
    <row r="132" spans="1:9" ht="18.75">
      <c r="A132" s="849"/>
      <c r="B132" s="508"/>
      <c r="C132" s="1304" t="s">
        <v>1392</v>
      </c>
      <c r="D132" s="1305"/>
      <c r="E132" s="1305"/>
      <c r="F132" s="1306"/>
      <c r="G132" s="636"/>
    </row>
    <row r="133" spans="1:9" ht="18.75">
      <c r="A133" s="1225"/>
      <c r="B133" s="1228"/>
      <c r="C133" s="1303" t="s">
        <v>1412</v>
      </c>
      <c r="D133" s="1303"/>
      <c r="E133" s="1303"/>
      <c r="F133" s="1303"/>
      <c r="G133" s="1227"/>
      <c r="I133" s="93"/>
    </row>
  </sheetData>
  <mergeCells count="58">
    <mergeCell ref="C133:F133"/>
    <mergeCell ref="C132:F132"/>
    <mergeCell ref="A83:A84"/>
    <mergeCell ref="B83:B84"/>
    <mergeCell ref="A87:A89"/>
    <mergeCell ref="A108:A113"/>
    <mergeCell ref="B108:B113"/>
    <mergeCell ref="A104:G104"/>
    <mergeCell ref="C116:F116"/>
    <mergeCell ref="C105:F105"/>
    <mergeCell ref="C102:F102"/>
    <mergeCell ref="C103:F103"/>
    <mergeCell ref="C124:F124"/>
    <mergeCell ref="C123:F123"/>
    <mergeCell ref="C65:F65"/>
    <mergeCell ref="B66:F66"/>
    <mergeCell ref="A95:A96"/>
    <mergeCell ref="B75:B77"/>
    <mergeCell ref="A75:A77"/>
    <mergeCell ref="B95:B96"/>
    <mergeCell ref="A79:A80"/>
    <mergeCell ref="B30:B32"/>
    <mergeCell ref="A37:A38"/>
    <mergeCell ref="A58:A59"/>
    <mergeCell ref="A72:A74"/>
    <mergeCell ref="B72:B74"/>
    <mergeCell ref="A67:A68"/>
    <mergeCell ref="B67:B68"/>
    <mergeCell ref="A41:A42"/>
    <mergeCell ref="B41:B42"/>
    <mergeCell ref="A44:A46"/>
    <mergeCell ref="A30:A32"/>
    <mergeCell ref="B33:B35"/>
    <mergeCell ref="A33:A35"/>
    <mergeCell ref="B58:B59"/>
    <mergeCell ref="A50:A56"/>
    <mergeCell ref="G7:G8"/>
    <mergeCell ref="C7:C8"/>
    <mergeCell ref="D7:D8"/>
    <mergeCell ref="A7:A8"/>
    <mergeCell ref="B7:B8"/>
    <mergeCell ref="F7:F8"/>
    <mergeCell ref="A1:G1"/>
    <mergeCell ref="A3:G3"/>
    <mergeCell ref="A4:G4"/>
    <mergeCell ref="A5:G5"/>
    <mergeCell ref="C6:F6"/>
    <mergeCell ref="A2:G2"/>
    <mergeCell ref="A11:A12"/>
    <mergeCell ref="B26:B27"/>
    <mergeCell ref="A15:A16"/>
    <mergeCell ref="B15:B16"/>
    <mergeCell ref="A17:A18"/>
    <mergeCell ref="B17:B18"/>
    <mergeCell ref="B20:B21"/>
    <mergeCell ref="A20:A21"/>
    <mergeCell ref="A26:A27"/>
    <mergeCell ref="B25:F25"/>
  </mergeCells>
  <pageMargins left="0.5" right="0.25" top="0.5" bottom="0.5" header="0.3" footer="0.3"/>
  <pageSetup scale="86" fitToHeight="0" orientation="portrait" r:id="rId1"/>
  <rowBreaks count="5" manualBreakCount="5">
    <brk id="24" max="6" man="1"/>
    <brk id="65" max="6" man="1"/>
    <brk id="103" max="6" man="1"/>
    <brk id="115" max="6" man="1"/>
    <brk id="123" max="6" man="1"/>
  </rowBreaks>
</worksheet>
</file>

<file path=xl/worksheets/sheet8.xml><?xml version="1.0" encoding="utf-8"?>
<worksheet xmlns="http://schemas.openxmlformats.org/spreadsheetml/2006/main" xmlns:r="http://schemas.openxmlformats.org/officeDocument/2006/relationships">
  <sheetPr>
    <pageSetUpPr fitToPage="1"/>
  </sheetPr>
  <dimension ref="A1:Q869"/>
  <sheetViews>
    <sheetView view="pageBreakPreview" topLeftCell="A56" zoomScale="115" zoomScaleSheetLayoutView="115" workbookViewId="0">
      <selection activeCell="B8" sqref="B8:H8"/>
    </sheetView>
  </sheetViews>
  <sheetFormatPr defaultRowHeight="15"/>
  <cols>
    <col min="1" max="1" width="5.140625" style="1" customWidth="1"/>
    <col min="2" max="2" width="39.28515625" style="1" customWidth="1"/>
    <col min="3" max="3" width="5.140625" style="1" customWidth="1"/>
    <col min="4" max="4" width="15.85546875" style="292" customWidth="1"/>
    <col min="5" max="5" width="10.28515625" style="292" customWidth="1"/>
    <col min="6" max="6" width="8.7109375" style="292" bestFit="1" customWidth="1"/>
    <col min="7" max="7" width="9.28515625" style="1" bestFit="1" customWidth="1"/>
    <col min="8" max="8" width="6" style="1" customWidth="1"/>
    <col min="10" max="10" width="8.42578125" customWidth="1"/>
    <col min="11" max="11" width="16.7109375" customWidth="1"/>
  </cols>
  <sheetData>
    <row r="1" spans="1:10" ht="18" customHeight="1">
      <c r="A1" s="1249" t="s">
        <v>447</v>
      </c>
      <c r="B1" s="1249"/>
      <c r="C1" s="1249"/>
      <c r="D1" s="1249"/>
      <c r="E1" s="1249"/>
      <c r="F1" s="1249"/>
      <c r="G1" s="1249"/>
      <c r="H1" s="1249"/>
    </row>
    <row r="2" spans="1:10" ht="18" customHeight="1">
      <c r="A2" s="1249" t="s">
        <v>474</v>
      </c>
      <c r="B2" s="1249"/>
      <c r="C2" s="1249"/>
      <c r="D2" s="1249"/>
      <c r="E2" s="1249"/>
      <c r="F2" s="1249"/>
      <c r="G2" s="1249"/>
      <c r="H2" s="1249"/>
    </row>
    <row r="3" spans="1:10" ht="18" customHeight="1">
      <c r="A3" s="1249" t="s">
        <v>476</v>
      </c>
      <c r="B3" s="1249"/>
      <c r="C3" s="1249"/>
      <c r="D3" s="1249"/>
      <c r="E3" s="1249"/>
      <c r="F3" s="1249"/>
      <c r="G3" s="1249"/>
      <c r="H3" s="1249"/>
    </row>
    <row r="4" spans="1:10" ht="18" customHeight="1">
      <c r="A4" s="1370" t="s">
        <v>239</v>
      </c>
      <c r="B4" s="1370"/>
      <c r="C4" s="1370"/>
      <c r="D4" s="1370"/>
      <c r="E4" s="1370"/>
      <c r="F4" s="1370"/>
      <c r="G4" s="1370"/>
      <c r="H4" s="1370"/>
    </row>
    <row r="5" spans="1:10">
      <c r="A5" s="270" t="s">
        <v>240</v>
      </c>
      <c r="B5" s="270" t="s">
        <v>0</v>
      </c>
      <c r="C5" s="270" t="s">
        <v>5</v>
      </c>
      <c r="D5" s="271" t="s">
        <v>241</v>
      </c>
      <c r="E5" s="271" t="s">
        <v>242</v>
      </c>
      <c r="F5" s="271" t="s">
        <v>243</v>
      </c>
      <c r="G5" s="270" t="s">
        <v>6</v>
      </c>
      <c r="H5" s="270" t="s">
        <v>1</v>
      </c>
    </row>
    <row r="6" spans="1:10" ht="18.75">
      <c r="A6" s="272"/>
      <c r="B6" s="1347" t="s">
        <v>244</v>
      </c>
      <c r="C6" s="1347"/>
      <c r="D6" s="1347"/>
      <c r="E6" s="1347"/>
      <c r="F6" s="1347"/>
      <c r="G6" s="1347"/>
      <c r="H6" s="1347"/>
    </row>
    <row r="7" spans="1:10" ht="36.75" customHeight="1">
      <c r="A7" s="1215"/>
      <c r="B7" s="1320" t="s">
        <v>1399</v>
      </c>
      <c r="C7" s="1321"/>
      <c r="D7" s="1321"/>
      <c r="E7" s="1321"/>
      <c r="F7" s="1321"/>
      <c r="G7" s="1321"/>
      <c r="H7" s="1322"/>
    </row>
    <row r="8" spans="1:10">
      <c r="A8" s="270"/>
      <c r="B8" s="1317" t="s">
        <v>245</v>
      </c>
      <c r="C8" s="1317"/>
      <c r="D8" s="1317"/>
      <c r="E8" s="1317"/>
      <c r="F8" s="1317"/>
      <c r="G8" s="1317"/>
      <c r="H8" s="1317"/>
    </row>
    <row r="9" spans="1:10" ht="15.75">
      <c r="A9" s="276"/>
      <c r="B9" s="277" t="s">
        <v>246</v>
      </c>
      <c r="C9" s="22"/>
      <c r="D9" s="278"/>
      <c r="E9" s="278"/>
      <c r="F9" s="278"/>
      <c r="G9" s="22"/>
      <c r="H9" s="22"/>
    </row>
    <row r="10" spans="1:10">
      <c r="A10" s="273"/>
      <c r="B10" s="279" t="s">
        <v>876</v>
      </c>
      <c r="C10" s="113">
        <v>4</v>
      </c>
      <c r="D10" s="100">
        <v>8</v>
      </c>
      <c r="E10" s="280">
        <v>9</v>
      </c>
      <c r="F10" s="281">
        <f>5+10/12</f>
        <v>5.833333333333333</v>
      </c>
      <c r="G10" s="280">
        <f>C10*D10*E10*F10</f>
        <v>1680</v>
      </c>
      <c r="H10" s="273" t="s">
        <v>7</v>
      </c>
    </row>
    <row r="11" spans="1:10">
      <c r="A11" s="273"/>
      <c r="B11" s="279" t="s">
        <v>877</v>
      </c>
      <c r="C11" s="113">
        <v>2</v>
      </c>
      <c r="D11" s="100">
        <v>10</v>
      </c>
      <c r="E11" s="280">
        <v>11</v>
      </c>
      <c r="F11" s="281">
        <f t="shared" ref="F11:F14" si="0">5+10/12</f>
        <v>5.833333333333333</v>
      </c>
      <c r="G11" s="280">
        <f t="shared" ref="G11:G15" si="1">C11*D11*E11*F11</f>
        <v>1283.3333333333333</v>
      </c>
      <c r="H11" s="22" t="s">
        <v>247</v>
      </c>
    </row>
    <row r="12" spans="1:10">
      <c r="A12" s="273"/>
      <c r="B12" s="279" t="s">
        <v>878</v>
      </c>
      <c r="C12" s="113">
        <v>12</v>
      </c>
      <c r="D12" s="100">
        <v>7</v>
      </c>
      <c r="E12" s="280">
        <v>8</v>
      </c>
      <c r="F12" s="281">
        <f t="shared" si="0"/>
        <v>5.833333333333333</v>
      </c>
      <c r="G12" s="280">
        <f t="shared" si="1"/>
        <v>3920</v>
      </c>
      <c r="H12" s="22" t="s">
        <v>247</v>
      </c>
    </row>
    <row r="13" spans="1:10">
      <c r="A13" s="273"/>
      <c r="B13" s="279" t="s">
        <v>879</v>
      </c>
      <c r="C13" s="113">
        <v>9</v>
      </c>
      <c r="D13" s="100">
        <v>9</v>
      </c>
      <c r="E13" s="269">
        <v>10</v>
      </c>
      <c r="F13" s="281">
        <f t="shared" si="0"/>
        <v>5.833333333333333</v>
      </c>
      <c r="G13" s="280">
        <f t="shared" si="1"/>
        <v>4725</v>
      </c>
      <c r="H13" s="22" t="s">
        <v>247</v>
      </c>
    </row>
    <row r="14" spans="1:10">
      <c r="A14" s="273"/>
      <c r="B14" s="279" t="s">
        <v>880</v>
      </c>
      <c r="C14" s="113">
        <v>2</v>
      </c>
      <c r="D14" s="100">
        <v>5</v>
      </c>
      <c r="E14" s="269">
        <v>6</v>
      </c>
      <c r="F14" s="281">
        <f t="shared" si="0"/>
        <v>5.833333333333333</v>
      </c>
      <c r="G14" s="280">
        <f t="shared" si="1"/>
        <v>350</v>
      </c>
      <c r="H14" s="22" t="s">
        <v>247</v>
      </c>
    </row>
    <row r="15" spans="1:10">
      <c r="A15" s="273"/>
      <c r="B15" s="279" t="s">
        <v>919</v>
      </c>
      <c r="C15" s="414">
        <v>1</v>
      </c>
      <c r="D15" s="100">
        <v>16.5</v>
      </c>
      <c r="E15" s="282">
        <v>23.25</v>
      </c>
      <c r="F15" s="281">
        <v>5.83</v>
      </c>
      <c r="G15" s="728">
        <f t="shared" si="1"/>
        <v>2236.5337500000001</v>
      </c>
      <c r="H15" s="22"/>
    </row>
    <row r="16" spans="1:10">
      <c r="A16" s="273"/>
      <c r="B16" s="284" t="s">
        <v>249</v>
      </c>
      <c r="C16" s="285"/>
      <c r="D16" s="286"/>
      <c r="E16" s="286"/>
      <c r="F16" s="286"/>
      <c r="G16" s="287"/>
      <c r="H16" s="22"/>
      <c r="J16">
        <f>18.25+0.67+2</f>
        <v>20.92</v>
      </c>
    </row>
    <row r="17" spans="1:13">
      <c r="A17" s="273"/>
      <c r="B17" s="284" t="s">
        <v>248</v>
      </c>
      <c r="C17" s="285">
        <v>1</v>
      </c>
      <c r="D17" s="280">
        <v>353.16</v>
      </c>
      <c r="E17" s="280">
        <v>1.5</v>
      </c>
      <c r="F17" s="286">
        <v>1.5</v>
      </c>
      <c r="G17" s="287">
        <f>F17*E17*D17*C17</f>
        <v>794.61</v>
      </c>
      <c r="H17" s="22" t="s">
        <v>247</v>
      </c>
    </row>
    <row r="18" spans="1:13">
      <c r="A18" s="273"/>
      <c r="B18" s="279" t="s">
        <v>250</v>
      </c>
      <c r="C18" s="285">
        <v>1</v>
      </c>
      <c r="D18" s="280">
        <v>327.54000000000002</v>
      </c>
      <c r="E18" s="280">
        <v>1.5</v>
      </c>
      <c r="F18" s="286">
        <v>1.5</v>
      </c>
      <c r="G18" s="287">
        <f>F18*E18*D18*C18</f>
        <v>736.96500000000003</v>
      </c>
      <c r="H18" s="22" t="s">
        <v>247</v>
      </c>
    </row>
    <row r="19" spans="1:13">
      <c r="A19" s="273"/>
      <c r="B19" s="288" t="s">
        <v>100</v>
      </c>
      <c r="C19" s="22"/>
      <c r="D19" s="278"/>
      <c r="E19" s="278"/>
      <c r="F19" s="281"/>
      <c r="G19" s="289">
        <f>SUM(G10:G18)</f>
        <v>15726.442083333333</v>
      </c>
      <c r="H19" s="273" t="s">
        <v>7</v>
      </c>
    </row>
    <row r="20" spans="1:13">
      <c r="A20" s="273"/>
      <c r="B20" s="284" t="s">
        <v>251</v>
      </c>
      <c r="C20" s="22"/>
      <c r="D20" s="278"/>
      <c r="E20" s="278"/>
      <c r="F20" s="281"/>
      <c r="G20" s="278"/>
      <c r="H20" s="22"/>
    </row>
    <row r="21" spans="1:13" s="437" customFormat="1">
      <c r="A21" s="273"/>
      <c r="B21" s="279" t="s">
        <v>876</v>
      </c>
      <c r="C21" s="414">
        <v>5</v>
      </c>
      <c r="D21" s="100">
        <v>8</v>
      </c>
      <c r="E21" s="648">
        <v>1.5</v>
      </c>
      <c r="F21" s="281">
        <v>1.5</v>
      </c>
      <c r="G21" s="278">
        <f>F21*E21*D21*C21</f>
        <v>90</v>
      </c>
      <c r="H21" s="22" t="s">
        <v>247</v>
      </c>
    </row>
    <row r="22" spans="1:13" s="437" customFormat="1">
      <c r="A22" s="273"/>
      <c r="B22" s="279" t="s">
        <v>877</v>
      </c>
      <c r="C22" s="414">
        <v>1</v>
      </c>
      <c r="D22" s="100">
        <v>10</v>
      </c>
      <c r="E22" s="648">
        <v>1.5</v>
      </c>
      <c r="F22" s="281">
        <v>1.5</v>
      </c>
      <c r="G22" s="278">
        <f>F22*E22*D22*C22</f>
        <v>22.5</v>
      </c>
      <c r="H22" s="22" t="s">
        <v>247</v>
      </c>
    </row>
    <row r="23" spans="1:13" s="437" customFormat="1">
      <c r="A23" s="273"/>
      <c r="B23" s="279" t="s">
        <v>878</v>
      </c>
      <c r="C23" s="414">
        <v>23</v>
      </c>
      <c r="D23" s="100">
        <v>7</v>
      </c>
      <c r="E23" s="648">
        <v>1.5</v>
      </c>
      <c r="F23" s="281">
        <v>1.5</v>
      </c>
      <c r="G23" s="278">
        <f>F23*E23*D23*C23</f>
        <v>362.25</v>
      </c>
      <c r="H23" s="22" t="s">
        <v>247</v>
      </c>
    </row>
    <row r="24" spans="1:13">
      <c r="A24" s="273"/>
      <c r="B24" s="279"/>
      <c r="C24" s="414"/>
      <c r="D24" s="100"/>
      <c r="E24" s="648"/>
      <c r="F24" s="281"/>
      <c r="G24" s="278"/>
      <c r="H24" s="22"/>
    </row>
    <row r="25" spans="1:13">
      <c r="A25" s="273"/>
      <c r="B25" s="279"/>
      <c r="C25" s="113"/>
      <c r="D25" s="278"/>
      <c r="E25" s="280"/>
      <c r="F25" s="281"/>
      <c r="G25" s="289">
        <f>SUM(G21:G23)</f>
        <v>474.75</v>
      </c>
      <c r="H25" s="22" t="s">
        <v>247</v>
      </c>
    </row>
    <row r="26" spans="1:13">
      <c r="A26" s="22"/>
      <c r="B26" s="290"/>
      <c r="C26" s="22"/>
      <c r="D26" s="278"/>
      <c r="E26" s="278"/>
      <c r="F26" s="271" t="s">
        <v>252</v>
      </c>
      <c r="G26" s="271">
        <f>G19-G25</f>
        <v>15251.692083333333</v>
      </c>
      <c r="H26" s="273" t="s">
        <v>7</v>
      </c>
      <c r="L26" s="291"/>
      <c r="M26" s="292"/>
    </row>
    <row r="27" spans="1:13">
      <c r="A27" s="73"/>
      <c r="B27" s="1316" t="s">
        <v>253</v>
      </c>
      <c r="C27" s="1317"/>
      <c r="D27" s="1317"/>
      <c r="E27" s="1317"/>
      <c r="F27" s="1317"/>
      <c r="G27" s="1317"/>
      <c r="H27" s="1317"/>
      <c r="J27" s="317"/>
      <c r="K27" s="334"/>
      <c r="L27" s="319"/>
      <c r="M27" s="335"/>
    </row>
    <row r="28" spans="1:13">
      <c r="A28" s="274"/>
      <c r="B28" s="293" t="s">
        <v>254</v>
      </c>
      <c r="C28" s="112">
        <v>1</v>
      </c>
      <c r="D28" s="294">
        <f>1/3*(G26)</f>
        <v>5083.8973611111105</v>
      </c>
      <c r="E28" s="294"/>
      <c r="F28" s="295" t="s">
        <v>252</v>
      </c>
      <c r="G28" s="295">
        <f>D28</f>
        <v>5083.8973611111105</v>
      </c>
      <c r="H28" s="296"/>
    </row>
    <row r="29" spans="1:13">
      <c r="A29" s="297"/>
      <c r="B29" s="298"/>
      <c r="C29" s="112"/>
      <c r="D29" s="294"/>
      <c r="E29" s="294"/>
      <c r="F29" s="295" t="s">
        <v>100</v>
      </c>
      <c r="G29" s="295">
        <f>SUM(G28:G28)</f>
        <v>5083.8973611111105</v>
      </c>
      <c r="H29" s="296" t="s">
        <v>7</v>
      </c>
    </row>
    <row r="30" spans="1:13">
      <c r="A30" s="299"/>
      <c r="B30" s="1316" t="s">
        <v>255</v>
      </c>
      <c r="C30" s="1317"/>
      <c r="D30" s="1317"/>
      <c r="E30" s="1317"/>
      <c r="F30" s="1317"/>
      <c r="G30" s="1317"/>
      <c r="H30" s="1317"/>
    </row>
    <row r="31" spans="1:13" ht="15.75">
      <c r="A31" s="297"/>
      <c r="B31" s="300" t="s">
        <v>256</v>
      </c>
      <c r="C31" s="301"/>
      <c r="D31" s="302"/>
      <c r="E31" s="302"/>
      <c r="F31" s="302"/>
      <c r="G31" s="301"/>
      <c r="H31" s="273"/>
    </row>
    <row r="32" spans="1:13">
      <c r="A32" s="297"/>
      <c r="B32" s="298" t="s">
        <v>257</v>
      </c>
      <c r="C32" s="112">
        <v>1</v>
      </c>
      <c r="D32" s="1372">
        <v>6410</v>
      </c>
      <c r="E32" s="1372"/>
      <c r="F32" s="302">
        <v>3</v>
      </c>
      <c r="G32" s="303">
        <f>F32*D32*C32</f>
        <v>19230</v>
      </c>
      <c r="H32" s="112" t="s">
        <v>258</v>
      </c>
    </row>
    <row r="33" spans="1:14">
      <c r="A33" s="297"/>
      <c r="B33" s="298"/>
      <c r="C33" s="112"/>
      <c r="D33" s="294"/>
      <c r="E33" s="294"/>
      <c r="F33" s="295" t="s">
        <v>252</v>
      </c>
      <c r="G33" s="295">
        <f>((SUM(G32:G32))-G29)</f>
        <v>14146.102638888889</v>
      </c>
      <c r="H33" s="296" t="s">
        <v>7</v>
      </c>
    </row>
    <row r="34" spans="1:14">
      <c r="A34" s="22"/>
      <c r="B34" s="1316" t="s">
        <v>259</v>
      </c>
      <c r="C34" s="1317"/>
      <c r="D34" s="1317"/>
      <c r="E34" s="1317"/>
      <c r="F34" s="1317"/>
      <c r="G34" s="1317"/>
      <c r="H34" s="1317"/>
      <c r="K34" s="1"/>
      <c r="L34" s="292"/>
      <c r="M34" s="292"/>
      <c r="N34" s="304"/>
    </row>
    <row r="35" spans="1:14" ht="15.75">
      <c r="A35" s="22"/>
      <c r="B35" s="300" t="s">
        <v>260</v>
      </c>
      <c r="C35" s="22"/>
      <c r="D35" s="278"/>
      <c r="E35" s="278"/>
      <c r="F35" s="271"/>
      <c r="G35" s="305"/>
      <c r="H35" s="273"/>
      <c r="K35" s="1"/>
      <c r="L35" s="292"/>
      <c r="M35" s="292"/>
      <c r="N35" s="304"/>
    </row>
    <row r="36" spans="1:14">
      <c r="A36" s="22"/>
      <c r="B36" s="290" t="s">
        <v>261</v>
      </c>
      <c r="C36" s="22">
        <v>1</v>
      </c>
      <c r="D36" s="1334">
        <f>D32</f>
        <v>6410</v>
      </c>
      <c r="E36" s="1334"/>
      <c r="F36" s="271"/>
      <c r="G36" s="302">
        <f>D36*C36</f>
        <v>6410</v>
      </c>
      <c r="H36" s="22" t="s">
        <v>9</v>
      </c>
      <c r="K36" s="1"/>
      <c r="L36" s="292"/>
      <c r="M36" s="292"/>
      <c r="N36" s="304"/>
    </row>
    <row r="37" spans="1:14">
      <c r="A37" s="22"/>
      <c r="B37" s="290"/>
      <c r="C37" s="283"/>
      <c r="D37" s="280"/>
      <c r="E37" s="280"/>
      <c r="F37" s="271" t="s">
        <v>252</v>
      </c>
      <c r="G37" s="271">
        <f>SUM(G36:G36)</f>
        <v>6410</v>
      </c>
      <c r="H37" s="273" t="s">
        <v>9</v>
      </c>
      <c r="L37" s="292"/>
      <c r="M37" s="292"/>
      <c r="N37" s="304"/>
    </row>
    <row r="38" spans="1:14">
      <c r="A38" s="22"/>
      <c r="B38" s="1316" t="s">
        <v>262</v>
      </c>
      <c r="C38" s="1317"/>
      <c r="D38" s="1317"/>
      <c r="E38" s="1317"/>
      <c r="F38" s="1317"/>
      <c r="G38" s="1317"/>
      <c r="H38" s="1317"/>
      <c r="L38" s="291"/>
      <c r="M38" s="292"/>
    </row>
    <row r="39" spans="1:14" ht="15.75">
      <c r="A39" s="276"/>
      <c r="B39" s="300" t="s">
        <v>263</v>
      </c>
      <c r="C39" s="22"/>
      <c r="D39" s="278"/>
      <c r="E39" s="278"/>
      <c r="F39" s="278"/>
      <c r="G39" s="22"/>
      <c r="H39" s="22"/>
      <c r="L39" s="291"/>
      <c r="M39" s="292"/>
    </row>
    <row r="40" spans="1:14" ht="15.75">
      <c r="A40" s="276"/>
      <c r="B40" s="300" t="s">
        <v>436</v>
      </c>
      <c r="C40" s="22"/>
      <c r="D40" s="278"/>
      <c r="E40" s="278"/>
      <c r="F40" s="278"/>
      <c r="G40" s="22"/>
      <c r="H40" s="22"/>
      <c r="J40">
        <f>4/12</f>
        <v>0.33333333333333331</v>
      </c>
      <c r="L40" s="291"/>
      <c r="M40" s="292"/>
    </row>
    <row r="41" spans="1:14">
      <c r="A41" s="273"/>
      <c r="B41" s="279" t="s">
        <v>876</v>
      </c>
      <c r="C41" s="414">
        <v>4</v>
      </c>
      <c r="D41" s="100">
        <v>8</v>
      </c>
      <c r="E41" s="648">
        <v>9</v>
      </c>
      <c r="F41" s="275">
        <f>4/12</f>
        <v>0.33333333333333331</v>
      </c>
      <c r="G41" s="275">
        <f t="shared" ref="G41:G47" si="2">C41*D41*E41*F41</f>
        <v>96</v>
      </c>
      <c r="H41" s="270" t="s">
        <v>11</v>
      </c>
      <c r="L41" s="291"/>
      <c r="M41" s="292"/>
    </row>
    <row r="42" spans="1:14">
      <c r="A42" s="273"/>
      <c r="B42" s="279" t="s">
        <v>877</v>
      </c>
      <c r="C42" s="414">
        <v>2</v>
      </c>
      <c r="D42" s="100">
        <v>10</v>
      </c>
      <c r="E42" s="648">
        <v>11</v>
      </c>
      <c r="F42" s="275">
        <f t="shared" ref="F42:F46" si="3">4/12</f>
        <v>0.33333333333333331</v>
      </c>
      <c r="G42" s="275">
        <f t="shared" si="2"/>
        <v>73.333333333333329</v>
      </c>
      <c r="H42" s="22" t="s">
        <v>247</v>
      </c>
      <c r="L42" s="291"/>
      <c r="M42" s="292"/>
    </row>
    <row r="43" spans="1:14">
      <c r="A43" s="273"/>
      <c r="B43" s="279" t="s">
        <v>878</v>
      </c>
      <c r="C43" s="414">
        <v>12</v>
      </c>
      <c r="D43" s="100">
        <v>7</v>
      </c>
      <c r="E43" s="648">
        <v>8</v>
      </c>
      <c r="F43" s="275">
        <f t="shared" si="3"/>
        <v>0.33333333333333331</v>
      </c>
      <c r="G43" s="275">
        <f t="shared" si="2"/>
        <v>224</v>
      </c>
      <c r="H43" s="22"/>
      <c r="L43" s="291"/>
      <c r="M43" s="292"/>
    </row>
    <row r="44" spans="1:14">
      <c r="A44" s="273"/>
      <c r="B44" s="279" t="s">
        <v>879</v>
      </c>
      <c r="C44" s="414">
        <v>9</v>
      </c>
      <c r="D44" s="100">
        <v>9</v>
      </c>
      <c r="E44" s="269">
        <v>10</v>
      </c>
      <c r="F44" s="275">
        <f t="shared" si="3"/>
        <v>0.33333333333333331</v>
      </c>
      <c r="G44" s="275">
        <f t="shared" si="2"/>
        <v>270</v>
      </c>
      <c r="H44" s="22"/>
      <c r="L44" s="291"/>
      <c r="M44" s="292"/>
    </row>
    <row r="45" spans="1:14">
      <c r="A45" s="273"/>
      <c r="B45" s="279" t="s">
        <v>880</v>
      </c>
      <c r="C45" s="414">
        <v>2</v>
      </c>
      <c r="D45" s="100">
        <v>5</v>
      </c>
      <c r="E45" s="282">
        <v>6</v>
      </c>
      <c r="F45" s="275">
        <f t="shared" si="3"/>
        <v>0.33333333333333331</v>
      </c>
      <c r="G45" s="275">
        <f t="shared" si="2"/>
        <v>20</v>
      </c>
      <c r="H45" s="22"/>
      <c r="L45" s="291"/>
      <c r="M45" s="292"/>
    </row>
    <row r="46" spans="1:14">
      <c r="A46" s="273"/>
      <c r="B46" s="279" t="s">
        <v>248</v>
      </c>
      <c r="C46" s="113">
        <v>29</v>
      </c>
      <c r="D46" s="100">
        <v>3.67</v>
      </c>
      <c r="E46" s="280">
        <v>3.17</v>
      </c>
      <c r="F46" s="275">
        <f t="shared" si="3"/>
        <v>0.33333333333333331</v>
      </c>
      <c r="G46" s="275">
        <f t="shared" si="2"/>
        <v>112.46103333333332</v>
      </c>
      <c r="H46" s="22" t="s">
        <v>247</v>
      </c>
      <c r="L46" s="291"/>
      <c r="M46" s="292"/>
    </row>
    <row r="47" spans="1:14">
      <c r="A47" s="273"/>
      <c r="B47" s="279" t="s">
        <v>919</v>
      </c>
      <c r="C47" s="414">
        <v>1</v>
      </c>
      <c r="D47" s="100">
        <v>65</v>
      </c>
      <c r="E47" s="728">
        <v>23.25</v>
      </c>
      <c r="F47" s="275">
        <v>0.33</v>
      </c>
      <c r="G47" s="275">
        <f t="shared" si="2"/>
        <v>498.71250000000003</v>
      </c>
      <c r="H47" s="22"/>
      <c r="L47" s="291"/>
      <c r="M47" s="292"/>
    </row>
    <row r="48" spans="1:14">
      <c r="A48" s="273"/>
      <c r="B48" s="290"/>
      <c r="C48" s="274"/>
      <c r="D48" s="275"/>
      <c r="E48" s="275"/>
      <c r="F48" s="289" t="s">
        <v>264</v>
      </c>
      <c r="G48" s="289">
        <f>SUM(G41:G47)</f>
        <v>1294.5068666666666</v>
      </c>
      <c r="H48" s="270" t="s">
        <v>11</v>
      </c>
      <c r="L48" s="291"/>
      <c r="M48" s="292"/>
    </row>
    <row r="49" spans="1:13">
      <c r="A49" s="273"/>
      <c r="B49" s="306" t="s">
        <v>265</v>
      </c>
      <c r="C49" s="274"/>
      <c r="D49" s="275"/>
      <c r="E49" s="275"/>
      <c r="F49" s="278"/>
      <c r="G49" s="307"/>
      <c r="H49" s="22"/>
      <c r="L49" s="291"/>
      <c r="M49" s="292"/>
    </row>
    <row r="50" spans="1:13">
      <c r="A50" s="273"/>
      <c r="B50" s="308" t="s">
        <v>248</v>
      </c>
      <c r="C50" s="274">
        <v>1</v>
      </c>
      <c r="D50" s="275">
        <v>353.16</v>
      </c>
      <c r="E50" s="286">
        <v>1.5</v>
      </c>
      <c r="F50" s="281">
        <v>0.5</v>
      </c>
      <c r="G50" s="280">
        <f>C50*D50*E50*F50</f>
        <v>264.87</v>
      </c>
      <c r="H50" s="270" t="s">
        <v>11</v>
      </c>
      <c r="L50" s="291"/>
      <c r="M50" s="292"/>
    </row>
    <row r="51" spans="1:13">
      <c r="A51" s="273"/>
      <c r="B51" s="279" t="s">
        <v>250</v>
      </c>
      <c r="C51" s="285">
        <v>1</v>
      </c>
      <c r="D51" s="280">
        <v>327.54000000000002</v>
      </c>
      <c r="E51" s="286">
        <v>1.5</v>
      </c>
      <c r="F51" s="281">
        <v>0.5</v>
      </c>
      <c r="G51" s="280">
        <f>C51*D51*E51*F51</f>
        <v>245.65500000000003</v>
      </c>
      <c r="H51" s="283" t="s">
        <v>247</v>
      </c>
      <c r="L51" s="291"/>
      <c r="M51" s="292"/>
    </row>
    <row r="52" spans="1:13">
      <c r="A52" s="273"/>
      <c r="B52" s="290"/>
      <c r="C52" s="22"/>
      <c r="D52" s="278"/>
      <c r="E52" s="278"/>
      <c r="F52" s="289" t="s">
        <v>264</v>
      </c>
      <c r="G52" s="289">
        <f>SUM(G50:G51)</f>
        <v>510.52500000000003</v>
      </c>
      <c r="H52" s="270" t="s">
        <v>11</v>
      </c>
      <c r="J52" s="292"/>
    </row>
    <row r="53" spans="1:13" ht="15.75">
      <c r="A53" s="22"/>
      <c r="B53" s="300" t="s">
        <v>266</v>
      </c>
      <c r="C53" s="22"/>
      <c r="D53" s="278"/>
      <c r="E53" s="278"/>
      <c r="F53" s="275"/>
      <c r="G53" s="278"/>
      <c r="H53" s="283" t="s">
        <v>247</v>
      </c>
    </row>
    <row r="54" spans="1:13">
      <c r="A54" s="22"/>
      <c r="B54" s="309" t="s">
        <v>267</v>
      </c>
      <c r="C54" s="22"/>
      <c r="D54" s="278"/>
      <c r="E54" s="278"/>
      <c r="F54" s="275"/>
      <c r="G54" s="278"/>
      <c r="H54" s="283"/>
    </row>
    <row r="55" spans="1:13">
      <c r="A55" s="22"/>
      <c r="B55" s="279" t="s">
        <v>268</v>
      </c>
      <c r="C55" s="113">
        <v>3</v>
      </c>
      <c r="D55" s="310">
        <v>20</v>
      </c>
      <c r="E55" s="311">
        <v>1.5</v>
      </c>
      <c r="F55" s="281">
        <v>0.5</v>
      </c>
      <c r="G55" s="280">
        <f t="shared" ref="G55:G60" si="4">C55*D55*E55*F55</f>
        <v>45</v>
      </c>
      <c r="H55" s="270" t="s">
        <v>11</v>
      </c>
    </row>
    <row r="56" spans="1:13">
      <c r="A56" s="22"/>
      <c r="B56" s="279" t="s">
        <v>269</v>
      </c>
      <c r="C56" s="113">
        <v>1</v>
      </c>
      <c r="D56" s="310">
        <v>10</v>
      </c>
      <c r="E56" s="311">
        <v>1.5</v>
      </c>
      <c r="F56" s="281">
        <v>0.5</v>
      </c>
      <c r="G56" s="280">
        <f t="shared" si="4"/>
        <v>7.5</v>
      </c>
      <c r="H56" s="283" t="s">
        <v>247</v>
      </c>
    </row>
    <row r="57" spans="1:13">
      <c r="A57" s="22"/>
      <c r="B57" s="279" t="s">
        <v>270</v>
      </c>
      <c r="C57" s="113">
        <v>1</v>
      </c>
      <c r="D57" s="310">
        <v>67.5</v>
      </c>
      <c r="E57" s="311">
        <v>1.5</v>
      </c>
      <c r="F57" s="281">
        <v>0.5</v>
      </c>
      <c r="G57" s="280">
        <f t="shared" si="4"/>
        <v>50.625</v>
      </c>
      <c r="H57" s="283" t="s">
        <v>247</v>
      </c>
    </row>
    <row r="58" spans="1:13">
      <c r="A58" s="22"/>
      <c r="B58" s="279" t="s">
        <v>271</v>
      </c>
      <c r="C58" s="113">
        <v>1</v>
      </c>
      <c r="D58" s="310">
        <v>17.75</v>
      </c>
      <c r="E58" s="311">
        <v>1.5</v>
      </c>
      <c r="F58" s="281">
        <v>0.5</v>
      </c>
      <c r="G58" s="280">
        <f t="shared" si="4"/>
        <v>13.3125</v>
      </c>
      <c r="H58" s="283" t="s">
        <v>247</v>
      </c>
    </row>
    <row r="59" spans="1:13">
      <c r="A59" s="22"/>
      <c r="B59" s="279" t="s">
        <v>272</v>
      </c>
      <c r="C59" s="113">
        <v>1</v>
      </c>
      <c r="D59" s="310">
        <v>7</v>
      </c>
      <c r="E59" s="311">
        <v>1.5</v>
      </c>
      <c r="F59" s="281">
        <v>0.5</v>
      </c>
      <c r="G59" s="280">
        <f t="shared" si="4"/>
        <v>5.25</v>
      </c>
      <c r="H59" s="283" t="s">
        <v>247</v>
      </c>
    </row>
    <row r="60" spans="1:13">
      <c r="A60" s="22"/>
      <c r="B60" s="279" t="s">
        <v>273</v>
      </c>
      <c r="C60" s="113">
        <v>1</v>
      </c>
      <c r="D60" s="310">
        <v>50.75</v>
      </c>
      <c r="E60" s="311">
        <v>1.5</v>
      </c>
      <c r="F60" s="281">
        <v>0.5</v>
      </c>
      <c r="G60" s="280">
        <f t="shared" si="4"/>
        <v>38.0625</v>
      </c>
      <c r="H60" s="283" t="s">
        <v>247</v>
      </c>
    </row>
    <row r="61" spans="1:13">
      <c r="A61" s="22"/>
      <c r="B61" s="309" t="s">
        <v>274</v>
      </c>
      <c r="C61" s="113"/>
      <c r="D61" s="310"/>
      <c r="E61" s="311"/>
      <c r="F61" s="281"/>
      <c r="G61" s="280"/>
      <c r="H61" s="283"/>
    </row>
    <row r="62" spans="1:13">
      <c r="A62" s="22"/>
      <c r="B62" s="279" t="s">
        <v>268</v>
      </c>
      <c r="C62" s="113">
        <v>1</v>
      </c>
      <c r="D62" s="310">
        <v>56.25</v>
      </c>
      <c r="E62" s="311">
        <v>1.5</v>
      </c>
      <c r="F62" s="281">
        <v>0.5</v>
      </c>
      <c r="G62" s="280">
        <f>C62*D62*E62*F62</f>
        <v>42.1875</v>
      </c>
      <c r="H62" s="283" t="s">
        <v>247</v>
      </c>
    </row>
    <row r="63" spans="1:13" ht="26.25" customHeight="1">
      <c r="A63" s="22"/>
      <c r="B63" s="279" t="s">
        <v>275</v>
      </c>
      <c r="C63" s="113">
        <v>7</v>
      </c>
      <c r="D63" s="310">
        <v>22.33</v>
      </c>
      <c r="E63" s="311">
        <v>1.5</v>
      </c>
      <c r="F63" s="281">
        <v>0.5</v>
      </c>
      <c r="G63" s="280">
        <f>C63*D63*E63*F63</f>
        <v>117.2325</v>
      </c>
      <c r="H63" s="283" t="s">
        <v>247</v>
      </c>
    </row>
    <row r="64" spans="1:13">
      <c r="A64" s="22"/>
      <c r="B64" s="279" t="s">
        <v>276</v>
      </c>
      <c r="C64" s="113">
        <v>1</v>
      </c>
      <c r="D64" s="310">
        <v>17.579999999999998</v>
      </c>
      <c r="E64" s="311">
        <v>1.5</v>
      </c>
      <c r="F64" s="281">
        <v>0.5</v>
      </c>
      <c r="G64" s="280">
        <f>C64*D64*E64*F64</f>
        <v>13.184999999999999</v>
      </c>
      <c r="H64" s="283" t="s">
        <v>247</v>
      </c>
    </row>
    <row r="65" spans="1:13">
      <c r="A65" s="22"/>
      <c r="B65" s="279" t="s">
        <v>277</v>
      </c>
      <c r="C65" s="113">
        <v>1</v>
      </c>
      <c r="D65" s="310">
        <v>10</v>
      </c>
      <c r="E65" s="311">
        <v>1.5</v>
      </c>
      <c r="F65" s="281">
        <v>0.5</v>
      </c>
      <c r="G65" s="280">
        <f>C65*D65*E65*F65</f>
        <v>7.5</v>
      </c>
      <c r="H65" s="283" t="s">
        <v>247</v>
      </c>
    </row>
    <row r="66" spans="1:13">
      <c r="A66" s="22"/>
      <c r="B66" s="279" t="s">
        <v>278</v>
      </c>
      <c r="C66" s="113">
        <v>2</v>
      </c>
      <c r="D66" s="310">
        <v>5</v>
      </c>
      <c r="E66" s="311">
        <v>1.5</v>
      </c>
      <c r="F66" s="281">
        <v>0.5</v>
      </c>
      <c r="G66" s="280">
        <f>C66*D66*E66*F66</f>
        <v>7.5</v>
      </c>
      <c r="H66" s="283" t="s">
        <v>247</v>
      </c>
    </row>
    <row r="67" spans="1:13">
      <c r="A67" s="273"/>
      <c r="B67" s="284" t="s">
        <v>251</v>
      </c>
      <c r="C67" s="22"/>
      <c r="D67" s="278"/>
      <c r="E67" s="278"/>
      <c r="F67" s="278"/>
      <c r="G67" s="313"/>
      <c r="H67" s="22"/>
      <c r="I67" s="312"/>
    </row>
    <row r="68" spans="1:13">
      <c r="A68" s="273"/>
      <c r="B68" s="279" t="s">
        <v>881</v>
      </c>
      <c r="C68" s="113">
        <v>-27</v>
      </c>
      <c r="D68" s="100">
        <v>2</v>
      </c>
      <c r="E68" s="280">
        <v>0.75</v>
      </c>
      <c r="F68" s="275">
        <v>0.5</v>
      </c>
      <c r="G68" s="275">
        <f>C68*D68*E68*F68</f>
        <v>-20.25</v>
      </c>
      <c r="H68" s="270" t="s">
        <v>11</v>
      </c>
      <c r="I68" s="312"/>
    </row>
    <row r="69" spans="1:13">
      <c r="A69" s="273"/>
      <c r="B69" s="279" t="s">
        <v>882</v>
      </c>
      <c r="C69" s="113">
        <v>-2</v>
      </c>
      <c r="D69" s="100">
        <v>1.5</v>
      </c>
      <c r="E69" s="280">
        <v>0.75</v>
      </c>
      <c r="F69" s="275">
        <v>0.5</v>
      </c>
      <c r="G69" s="275">
        <f>C69*D69*E69*F69</f>
        <v>-1.125</v>
      </c>
      <c r="H69" s="283" t="s">
        <v>247</v>
      </c>
      <c r="I69" s="312"/>
    </row>
    <row r="70" spans="1:13">
      <c r="A70" s="273"/>
      <c r="B70" s="279" t="s">
        <v>248</v>
      </c>
      <c r="C70" s="113">
        <v>-29</v>
      </c>
      <c r="D70" s="100">
        <v>1</v>
      </c>
      <c r="E70" s="280">
        <v>0.75</v>
      </c>
      <c r="F70" s="275">
        <v>0.5</v>
      </c>
      <c r="G70" s="275">
        <f>C70*D70*E70*F70</f>
        <v>-10.875</v>
      </c>
      <c r="H70" s="283" t="s">
        <v>247</v>
      </c>
      <c r="I70" s="312"/>
    </row>
    <row r="71" spans="1:13">
      <c r="A71" s="273"/>
      <c r="B71" s="290"/>
      <c r="C71" s="22"/>
      <c r="D71" s="278"/>
      <c r="E71" s="278"/>
      <c r="F71" s="271" t="s">
        <v>252</v>
      </c>
      <c r="G71" s="271">
        <f>SUM(G55:G70)+G52+G48</f>
        <v>2120.1368666666667</v>
      </c>
      <c r="H71" s="270" t="s">
        <v>7</v>
      </c>
      <c r="I71" s="312"/>
    </row>
    <row r="72" spans="1:13">
      <c r="A72" s="273"/>
      <c r="B72" s="1316" t="s">
        <v>280</v>
      </c>
      <c r="C72" s="1317"/>
      <c r="D72" s="1317"/>
      <c r="E72" s="1317"/>
      <c r="F72" s="1317"/>
      <c r="G72" s="1317"/>
      <c r="H72" s="1317"/>
    </row>
    <row r="73" spans="1:13" ht="15.75">
      <c r="A73" s="22"/>
      <c r="B73" s="300" t="s">
        <v>281</v>
      </c>
      <c r="C73" s="22"/>
      <c r="D73" s="278"/>
      <c r="E73" s="278"/>
      <c r="F73" s="271"/>
      <c r="G73" s="305"/>
      <c r="H73" s="273"/>
    </row>
    <row r="74" spans="1:13">
      <c r="A74" s="22"/>
      <c r="B74" s="284" t="s">
        <v>282</v>
      </c>
      <c r="C74" s="22"/>
      <c r="D74" s="278"/>
      <c r="E74" s="278"/>
      <c r="F74" s="271"/>
      <c r="G74" s="314"/>
      <c r="H74" s="273"/>
      <c r="K74" t="s">
        <v>283</v>
      </c>
      <c r="L74">
        <f>1.75+0.5</f>
        <v>2.25</v>
      </c>
    </row>
    <row r="75" spans="1:13">
      <c r="A75" s="22"/>
      <c r="B75" s="279" t="s">
        <v>876</v>
      </c>
      <c r="C75" s="414">
        <v>4</v>
      </c>
      <c r="D75" s="100">
        <v>7</v>
      </c>
      <c r="E75" s="648">
        <v>8</v>
      </c>
      <c r="F75" s="302">
        <v>1.5</v>
      </c>
      <c r="G75" s="280">
        <f t="shared" ref="G75:G79" si="5">C75*D75*E75*F75</f>
        <v>336</v>
      </c>
      <c r="H75" s="283" t="s">
        <v>7</v>
      </c>
      <c r="M75">
        <f>5-L74</f>
        <v>2.75</v>
      </c>
    </row>
    <row r="76" spans="1:13">
      <c r="A76" s="22"/>
      <c r="B76" s="279" t="s">
        <v>877</v>
      </c>
      <c r="C76" s="414">
        <v>2</v>
      </c>
      <c r="D76" s="100">
        <v>9</v>
      </c>
      <c r="E76" s="648">
        <v>10</v>
      </c>
      <c r="F76" s="302">
        <v>2</v>
      </c>
      <c r="G76" s="280">
        <f t="shared" si="5"/>
        <v>360</v>
      </c>
      <c r="H76" s="301" t="s">
        <v>247</v>
      </c>
      <c r="J76">
        <v>8</v>
      </c>
    </row>
    <row r="77" spans="1:13">
      <c r="A77" s="22"/>
      <c r="B77" s="279" t="s">
        <v>878</v>
      </c>
      <c r="C77" s="414">
        <v>12</v>
      </c>
      <c r="D77" s="100">
        <v>6</v>
      </c>
      <c r="E77" s="648">
        <v>7</v>
      </c>
      <c r="F77" s="302">
        <v>1.5</v>
      </c>
      <c r="G77" s="280">
        <f t="shared" si="5"/>
        <v>756</v>
      </c>
      <c r="H77" s="301" t="s">
        <v>247</v>
      </c>
    </row>
    <row r="78" spans="1:13">
      <c r="A78" s="22"/>
      <c r="B78" s="279" t="s">
        <v>879</v>
      </c>
      <c r="C78" s="414">
        <v>9</v>
      </c>
      <c r="D78" s="100">
        <v>8</v>
      </c>
      <c r="E78" s="269">
        <v>9</v>
      </c>
      <c r="F78" s="302">
        <v>1.75</v>
      </c>
      <c r="G78" s="280">
        <f t="shared" si="5"/>
        <v>1134</v>
      </c>
      <c r="H78" s="301" t="s">
        <v>247</v>
      </c>
    </row>
    <row r="79" spans="1:13">
      <c r="A79" s="22"/>
      <c r="B79" s="279" t="s">
        <v>880</v>
      </c>
      <c r="C79" s="414">
        <v>2</v>
      </c>
      <c r="D79" s="100">
        <v>4</v>
      </c>
      <c r="E79" s="269">
        <v>5</v>
      </c>
      <c r="F79" s="302">
        <v>1.25</v>
      </c>
      <c r="G79" s="280">
        <f t="shared" si="5"/>
        <v>50</v>
      </c>
      <c r="H79" s="301" t="s">
        <v>247</v>
      </c>
      <c r="K79">
        <f>21/12</f>
        <v>1.75</v>
      </c>
    </row>
    <row r="80" spans="1:13">
      <c r="A80" s="22"/>
      <c r="B80" s="279" t="s">
        <v>248</v>
      </c>
      <c r="C80" s="113">
        <v>29</v>
      </c>
      <c r="D80" s="100">
        <v>3</v>
      </c>
      <c r="E80" s="315">
        <v>2.5</v>
      </c>
      <c r="F80" s="302">
        <v>0.75</v>
      </c>
      <c r="G80" s="280">
        <f>C80*D80*E80*F80</f>
        <v>163.125</v>
      </c>
      <c r="H80" s="301" t="s">
        <v>247</v>
      </c>
    </row>
    <row r="81" spans="1:17">
      <c r="A81" s="22"/>
      <c r="B81" s="290"/>
      <c r="C81" s="22"/>
      <c r="D81" s="278"/>
      <c r="E81" s="278"/>
      <c r="F81" s="271" t="s">
        <v>252</v>
      </c>
      <c r="G81" s="271">
        <f>SUM(G75:G80)</f>
        <v>2799.125</v>
      </c>
      <c r="H81" s="270" t="s">
        <v>7</v>
      </c>
      <c r="K81" s="317"/>
      <c r="L81" s="318"/>
      <c r="M81" s="319"/>
      <c r="N81" s="319"/>
      <c r="O81" s="304"/>
      <c r="P81" s="316"/>
      <c r="Q81" s="316" t="s">
        <v>7</v>
      </c>
    </row>
    <row r="82" spans="1:17">
      <c r="A82" s="22"/>
      <c r="B82" s="284" t="s">
        <v>284</v>
      </c>
      <c r="C82" s="22"/>
      <c r="D82" s="278"/>
      <c r="E82" s="278"/>
      <c r="F82" s="271"/>
      <c r="G82" s="305"/>
      <c r="H82" s="270"/>
      <c r="Q82" s="316" t="s">
        <v>247</v>
      </c>
    </row>
    <row r="83" spans="1:17">
      <c r="A83" s="22"/>
      <c r="B83" s="306" t="s">
        <v>265</v>
      </c>
      <c r="C83" s="22"/>
      <c r="D83" s="278"/>
      <c r="E83" s="278"/>
      <c r="F83" s="278"/>
      <c r="G83" s="313"/>
      <c r="H83" s="283"/>
      <c r="Q83" s="316" t="s">
        <v>247</v>
      </c>
    </row>
    <row r="84" spans="1:17">
      <c r="A84" s="22"/>
      <c r="B84" s="308" t="s">
        <v>248</v>
      </c>
      <c r="C84" s="22">
        <v>1</v>
      </c>
      <c r="D84" s="278">
        <v>353.16</v>
      </c>
      <c r="E84" s="311">
        <v>0.75</v>
      </c>
      <c r="F84" s="278">
        <v>2</v>
      </c>
      <c r="G84" s="280">
        <f t="shared" ref="G84:G99" si="6">C84*D84*E84*F84</f>
        <v>529.74</v>
      </c>
      <c r="H84" s="283"/>
      <c r="L84">
        <f>5-1.25</f>
        <v>3.75</v>
      </c>
      <c r="M84">
        <f>0.75+0.5</f>
        <v>1.25</v>
      </c>
      <c r="Q84" s="316"/>
    </row>
    <row r="85" spans="1:17">
      <c r="A85" s="22"/>
      <c r="B85" s="279" t="s">
        <v>250</v>
      </c>
      <c r="C85" s="285">
        <v>1</v>
      </c>
      <c r="D85" s="286">
        <v>327.54000000000002</v>
      </c>
      <c r="E85" s="311">
        <v>0.75</v>
      </c>
      <c r="F85" s="278">
        <v>2</v>
      </c>
      <c r="G85" s="280">
        <f t="shared" si="6"/>
        <v>491.31000000000006</v>
      </c>
      <c r="H85" s="283" t="s">
        <v>7</v>
      </c>
      <c r="Q85" s="316"/>
    </row>
    <row r="86" spans="1:17" ht="15.75">
      <c r="A86" s="22"/>
      <c r="B86" s="300" t="s">
        <v>266</v>
      </c>
      <c r="C86" s="22"/>
      <c r="D86" s="278"/>
      <c r="E86" s="311"/>
      <c r="F86" s="278"/>
      <c r="G86" s="280"/>
      <c r="H86" s="301"/>
      <c r="Q86" s="316"/>
    </row>
    <row r="87" spans="1:17">
      <c r="A87" s="22"/>
      <c r="B87" s="309" t="s">
        <v>267</v>
      </c>
      <c r="C87" s="22"/>
      <c r="D87" s="278"/>
      <c r="E87" s="278"/>
      <c r="F87" s="278"/>
      <c r="G87" s="280"/>
      <c r="H87" s="301"/>
      <c r="Q87" s="316"/>
    </row>
    <row r="88" spans="1:17">
      <c r="A88" s="22"/>
      <c r="B88" s="279" t="s">
        <v>268</v>
      </c>
      <c r="C88" s="113">
        <v>3</v>
      </c>
      <c r="D88" s="310">
        <v>20</v>
      </c>
      <c r="E88" s="311">
        <v>0.75</v>
      </c>
      <c r="F88" s="278">
        <v>2</v>
      </c>
      <c r="G88" s="280">
        <f t="shared" si="6"/>
        <v>90</v>
      </c>
      <c r="H88" s="301" t="s">
        <v>247</v>
      </c>
      <c r="Q88" s="316"/>
    </row>
    <row r="89" spans="1:17">
      <c r="A89" s="22"/>
      <c r="B89" s="279" t="s">
        <v>269</v>
      </c>
      <c r="C89" s="113">
        <v>1</v>
      </c>
      <c r="D89" s="310">
        <v>10</v>
      </c>
      <c r="E89" s="311">
        <v>0.75</v>
      </c>
      <c r="F89" s="278">
        <v>2</v>
      </c>
      <c r="G89" s="280">
        <f t="shared" si="6"/>
        <v>15</v>
      </c>
      <c r="H89" s="301" t="s">
        <v>247</v>
      </c>
      <c r="Q89" s="316"/>
    </row>
    <row r="90" spans="1:17">
      <c r="A90" s="22"/>
      <c r="B90" s="279" t="s">
        <v>270</v>
      </c>
      <c r="C90" s="113">
        <v>1</v>
      </c>
      <c r="D90" s="310">
        <v>67.5</v>
      </c>
      <c r="E90" s="311">
        <v>0.75</v>
      </c>
      <c r="F90" s="278">
        <v>2</v>
      </c>
      <c r="G90" s="280">
        <f t="shared" si="6"/>
        <v>101.25</v>
      </c>
      <c r="H90" s="301" t="s">
        <v>247</v>
      </c>
      <c r="Q90" s="316"/>
    </row>
    <row r="91" spans="1:17">
      <c r="A91" s="22"/>
      <c r="B91" s="279" t="s">
        <v>271</v>
      </c>
      <c r="C91" s="113">
        <v>1</v>
      </c>
      <c r="D91" s="310">
        <v>17.75</v>
      </c>
      <c r="E91" s="311">
        <v>0.75</v>
      </c>
      <c r="F91" s="278">
        <v>2</v>
      </c>
      <c r="G91" s="280">
        <f t="shared" si="6"/>
        <v>26.625</v>
      </c>
      <c r="H91" s="301" t="s">
        <v>247</v>
      </c>
      <c r="Q91" s="316"/>
    </row>
    <row r="92" spans="1:17">
      <c r="A92" s="22"/>
      <c r="B92" s="279" t="s">
        <v>272</v>
      </c>
      <c r="C92" s="113">
        <v>1</v>
      </c>
      <c r="D92" s="310">
        <v>7</v>
      </c>
      <c r="E92" s="311">
        <v>0.75</v>
      </c>
      <c r="F92" s="278">
        <v>2</v>
      </c>
      <c r="G92" s="280">
        <f t="shared" si="6"/>
        <v>10.5</v>
      </c>
      <c r="H92" s="301" t="s">
        <v>247</v>
      </c>
      <c r="Q92" s="316"/>
    </row>
    <row r="93" spans="1:17">
      <c r="A93" s="22"/>
      <c r="B93" s="279" t="s">
        <v>273</v>
      </c>
      <c r="C93" s="113">
        <v>1</v>
      </c>
      <c r="D93" s="310">
        <v>50.75</v>
      </c>
      <c r="E93" s="311">
        <v>0.75</v>
      </c>
      <c r="F93" s="278">
        <v>2</v>
      </c>
      <c r="G93" s="280">
        <f t="shared" si="6"/>
        <v>76.125</v>
      </c>
      <c r="H93" s="301"/>
      <c r="Q93" s="316"/>
    </row>
    <row r="94" spans="1:17">
      <c r="A94" s="22"/>
      <c r="B94" s="309" t="s">
        <v>274</v>
      </c>
      <c r="C94" s="113"/>
      <c r="D94" s="310"/>
      <c r="E94" s="311"/>
      <c r="F94" s="278"/>
      <c r="G94" s="280"/>
      <c r="H94" s="301" t="s">
        <v>247</v>
      </c>
      <c r="Q94" s="316"/>
    </row>
    <row r="95" spans="1:17">
      <c r="A95" s="22"/>
      <c r="B95" s="279" t="s">
        <v>268</v>
      </c>
      <c r="C95" s="113">
        <v>1</v>
      </c>
      <c r="D95" s="310">
        <v>56.25</v>
      </c>
      <c r="E95" s="311">
        <v>0.75</v>
      </c>
      <c r="F95" s="278">
        <v>2</v>
      </c>
      <c r="G95" s="280">
        <f t="shared" si="6"/>
        <v>84.375</v>
      </c>
      <c r="H95" s="301" t="s">
        <v>247</v>
      </c>
      <c r="Q95" s="316"/>
    </row>
    <row r="96" spans="1:17">
      <c r="A96" s="22"/>
      <c r="B96" s="320" t="s">
        <v>275</v>
      </c>
      <c r="C96" s="113">
        <v>7</v>
      </c>
      <c r="D96" s="310">
        <v>22.33</v>
      </c>
      <c r="E96" s="311">
        <v>0.75</v>
      </c>
      <c r="F96" s="278">
        <v>2</v>
      </c>
      <c r="G96" s="280">
        <f t="shared" si="6"/>
        <v>234.465</v>
      </c>
      <c r="H96" s="301" t="s">
        <v>247</v>
      </c>
      <c r="Q96" s="316"/>
    </row>
    <row r="97" spans="1:17">
      <c r="A97" s="22"/>
      <c r="B97" s="279" t="s">
        <v>276</v>
      </c>
      <c r="C97" s="113">
        <v>1</v>
      </c>
      <c r="D97" s="310">
        <v>17.579999999999998</v>
      </c>
      <c r="E97" s="311">
        <v>0.75</v>
      </c>
      <c r="F97" s="278">
        <v>2</v>
      </c>
      <c r="G97" s="280">
        <f t="shared" si="6"/>
        <v>26.369999999999997</v>
      </c>
      <c r="H97" s="301" t="s">
        <v>247</v>
      </c>
      <c r="Q97" s="316"/>
    </row>
    <row r="98" spans="1:17">
      <c r="A98" s="22"/>
      <c r="B98" s="279" t="s">
        <v>277</v>
      </c>
      <c r="C98" s="113">
        <v>1</v>
      </c>
      <c r="D98" s="310">
        <v>10</v>
      </c>
      <c r="E98" s="311">
        <v>0.75</v>
      </c>
      <c r="F98" s="278">
        <v>2</v>
      </c>
      <c r="G98" s="280">
        <f t="shared" si="6"/>
        <v>15</v>
      </c>
      <c r="H98" s="301"/>
      <c r="Q98" s="316"/>
    </row>
    <row r="99" spans="1:17">
      <c r="A99" s="22"/>
      <c r="B99" s="279" t="s">
        <v>278</v>
      </c>
      <c r="C99" s="113">
        <v>2</v>
      </c>
      <c r="D99" s="310">
        <v>5</v>
      </c>
      <c r="E99" s="311">
        <v>0.75</v>
      </c>
      <c r="F99" s="278">
        <v>2</v>
      </c>
      <c r="G99" s="280">
        <f t="shared" si="6"/>
        <v>15</v>
      </c>
      <c r="H99" s="301" t="s">
        <v>247</v>
      </c>
      <c r="Q99" s="316"/>
    </row>
    <row r="100" spans="1:17">
      <c r="A100" s="73"/>
      <c r="B100" s="290"/>
      <c r="C100" s="22"/>
      <c r="D100" s="278"/>
      <c r="E100" s="278"/>
      <c r="F100" s="271" t="s">
        <v>252</v>
      </c>
      <c r="G100" s="271">
        <f>SUM(G85:G99)</f>
        <v>1186.02</v>
      </c>
      <c r="H100" s="270" t="s">
        <v>7</v>
      </c>
    </row>
    <row r="101" spans="1:17">
      <c r="A101" s="73"/>
      <c r="B101" s="321" t="s">
        <v>285</v>
      </c>
      <c r="C101" s="273"/>
      <c r="D101" s="305">
        <f>G100+G81</f>
        <v>3985.145</v>
      </c>
      <c r="E101" s="289" t="s">
        <v>7</v>
      </c>
      <c r="F101" s="271"/>
      <c r="G101" s="305"/>
      <c r="H101" s="273"/>
    </row>
    <row r="102" spans="1:17">
      <c r="A102" s="73"/>
      <c r="B102" s="321" t="s">
        <v>286</v>
      </c>
      <c r="C102" s="273"/>
      <c r="D102" s="305">
        <f>(D101*10%)+D101</f>
        <v>4383.6594999999998</v>
      </c>
      <c r="E102" s="289"/>
      <c r="F102" s="271"/>
      <c r="G102" s="305"/>
      <c r="H102" s="273"/>
    </row>
    <row r="103" spans="1:17">
      <c r="A103" s="22"/>
      <c r="B103" s="1316" t="s">
        <v>287</v>
      </c>
      <c r="C103" s="1317"/>
      <c r="D103" s="1317"/>
      <c r="E103" s="1317"/>
      <c r="F103" s="1317"/>
      <c r="G103" s="1317"/>
      <c r="H103" s="1317"/>
    </row>
    <row r="104" spans="1:17" ht="15.75">
      <c r="A104" s="22"/>
      <c r="B104" s="300" t="s">
        <v>288</v>
      </c>
      <c r="C104" s="22"/>
      <c r="D104" s="278"/>
      <c r="E104" s="278"/>
      <c r="F104" s="271"/>
      <c r="G104" s="305"/>
      <c r="H104" s="273"/>
    </row>
    <row r="105" spans="1:17">
      <c r="A105" s="22"/>
      <c r="B105" s="284" t="s">
        <v>289</v>
      </c>
      <c r="C105" s="22"/>
      <c r="D105" s="278"/>
      <c r="E105" s="278"/>
      <c r="F105" s="271"/>
      <c r="G105" s="305"/>
      <c r="H105" s="273"/>
    </row>
    <row r="106" spans="1:17">
      <c r="A106" s="22"/>
      <c r="B106" s="279" t="s">
        <v>881</v>
      </c>
      <c r="C106" s="113">
        <v>27</v>
      </c>
      <c r="D106" s="100">
        <v>2</v>
      </c>
      <c r="E106" s="280">
        <v>0.75</v>
      </c>
      <c r="F106" s="322">
        <v>6.5</v>
      </c>
      <c r="G106" s="322">
        <f>C106*D106*E106*F106</f>
        <v>263.25</v>
      </c>
      <c r="H106" s="270" t="s">
        <v>7</v>
      </c>
    </row>
    <row r="107" spans="1:17">
      <c r="A107" s="22"/>
      <c r="B107" s="279" t="s">
        <v>882</v>
      </c>
      <c r="C107" s="113">
        <v>2</v>
      </c>
      <c r="D107" s="100">
        <v>1.5</v>
      </c>
      <c r="E107" s="280">
        <v>0.75</v>
      </c>
      <c r="F107" s="322">
        <v>6.5</v>
      </c>
      <c r="G107" s="322">
        <f>C107*D107*E107*F107</f>
        <v>14.625</v>
      </c>
      <c r="H107" s="283" t="s">
        <v>258</v>
      </c>
    </row>
    <row r="108" spans="1:17">
      <c r="A108" s="22"/>
      <c r="B108" s="279" t="s">
        <v>248</v>
      </c>
      <c r="C108" s="113">
        <v>29</v>
      </c>
      <c r="D108" s="100">
        <v>1</v>
      </c>
      <c r="E108" s="280">
        <v>0.75</v>
      </c>
      <c r="F108" s="322">
        <v>5.75</v>
      </c>
      <c r="G108" s="322">
        <f>C108*D108*E108*F108</f>
        <v>125.0625</v>
      </c>
      <c r="H108" s="283" t="s">
        <v>258</v>
      </c>
    </row>
    <row r="109" spans="1:17">
      <c r="A109" s="22"/>
      <c r="B109" s="279"/>
      <c r="C109" s="414">
        <v>2</v>
      </c>
      <c r="D109" s="100">
        <v>10</v>
      </c>
      <c r="E109" s="728">
        <v>0.75</v>
      </c>
      <c r="F109" s="322">
        <v>5.33</v>
      </c>
      <c r="G109" s="322">
        <f t="shared" ref="G109:G111" si="7">C109*D109*E109*F109</f>
        <v>79.95</v>
      </c>
      <c r="H109" s="726"/>
    </row>
    <row r="110" spans="1:17">
      <c r="A110" s="22"/>
      <c r="B110" s="279"/>
      <c r="C110" s="414">
        <v>1</v>
      </c>
      <c r="D110" s="100">
        <v>18.25</v>
      </c>
      <c r="E110" s="728">
        <v>0.75</v>
      </c>
      <c r="F110" s="322">
        <v>5.33</v>
      </c>
      <c r="G110" s="322">
        <f t="shared" si="7"/>
        <v>72.954374999999999</v>
      </c>
      <c r="H110" s="726"/>
    </row>
    <row r="111" spans="1:17">
      <c r="A111" s="22"/>
      <c r="B111" s="279"/>
      <c r="C111" s="414">
        <v>2</v>
      </c>
      <c r="D111" s="100">
        <v>2.75</v>
      </c>
      <c r="E111" s="728">
        <v>0.75</v>
      </c>
      <c r="F111" s="322">
        <v>5.33</v>
      </c>
      <c r="G111" s="322">
        <f t="shared" si="7"/>
        <v>21.986250000000002</v>
      </c>
      <c r="H111" s="726"/>
    </row>
    <row r="112" spans="1:17">
      <c r="A112" s="22"/>
      <c r="B112" s="279"/>
      <c r="C112" s="414"/>
      <c r="D112" s="100"/>
      <c r="E112" s="728"/>
      <c r="F112" s="322"/>
      <c r="G112" s="322"/>
      <c r="H112" s="726"/>
    </row>
    <row r="113" spans="1:15">
      <c r="A113" s="22"/>
      <c r="B113" s="290"/>
      <c r="C113" s="274"/>
      <c r="D113" s="278"/>
      <c r="E113" s="278"/>
      <c r="F113" s="271" t="s">
        <v>252</v>
      </c>
      <c r="G113" s="271">
        <f>SUM(G106:G111)</f>
        <v>577.828125</v>
      </c>
      <c r="H113" s="270" t="s">
        <v>7</v>
      </c>
    </row>
    <row r="114" spans="1:15">
      <c r="A114" s="22"/>
      <c r="B114" s="290"/>
      <c r="C114" s="274"/>
      <c r="D114" s="1368" t="s">
        <v>286</v>
      </c>
      <c r="E114" s="1371"/>
      <c r="F114" s="1369"/>
      <c r="G114" s="271">
        <f>(G113*10%)+G113</f>
        <v>635.61093749999998</v>
      </c>
      <c r="H114" s="270" t="s">
        <v>7</v>
      </c>
    </row>
    <row r="115" spans="1:15">
      <c r="A115" s="22"/>
      <c r="B115" s="1316" t="s">
        <v>290</v>
      </c>
      <c r="C115" s="1317"/>
      <c r="D115" s="1317"/>
      <c r="E115" s="1317"/>
      <c r="F115" s="1317"/>
      <c r="G115" s="1317"/>
      <c r="H115" s="1317"/>
    </row>
    <row r="116" spans="1:15" ht="15.75">
      <c r="A116" s="276"/>
      <c r="B116" s="300" t="s">
        <v>438</v>
      </c>
      <c r="C116" s="270"/>
      <c r="D116" s="271"/>
      <c r="E116" s="271"/>
      <c r="F116" s="271"/>
      <c r="G116" s="270"/>
      <c r="H116" s="270"/>
    </row>
    <row r="117" spans="1:15" ht="15.75">
      <c r="A117" s="276"/>
      <c r="B117" s="323" t="s">
        <v>248</v>
      </c>
      <c r="C117" s="324">
        <v>1</v>
      </c>
      <c r="D117" s="302">
        <v>353.16</v>
      </c>
      <c r="E117" s="311">
        <v>0.75</v>
      </c>
      <c r="F117" s="281">
        <v>2</v>
      </c>
      <c r="G117" s="280">
        <f>C117*D117*E117*F117</f>
        <v>529.74</v>
      </c>
      <c r="H117" s="270" t="s">
        <v>7</v>
      </c>
    </row>
    <row r="118" spans="1:15" ht="15.75">
      <c r="A118" s="276"/>
      <c r="B118" s="279" t="s">
        <v>250</v>
      </c>
      <c r="C118" s="285">
        <v>1</v>
      </c>
      <c r="D118" s="280">
        <v>327.54000000000002</v>
      </c>
      <c r="E118" s="311">
        <v>0.75</v>
      </c>
      <c r="F118" s="281">
        <v>2</v>
      </c>
      <c r="G118" s="280">
        <f>C118*D118*E118*F118</f>
        <v>491.31000000000006</v>
      </c>
      <c r="H118" s="283" t="s">
        <v>247</v>
      </c>
    </row>
    <row r="119" spans="1:15" s="1" customFormat="1" ht="15.75">
      <c r="A119" s="276"/>
      <c r="B119" s="288" t="s">
        <v>100</v>
      </c>
      <c r="C119" s="285"/>
      <c r="D119" s="278"/>
      <c r="E119" s="311"/>
      <c r="F119" s="281"/>
      <c r="G119" s="289">
        <f>SUM(G117:G118)</f>
        <v>1021.0500000000001</v>
      </c>
      <c r="H119" s="270" t="s">
        <v>7</v>
      </c>
      <c r="I119"/>
      <c r="J119"/>
      <c r="K119"/>
    </row>
    <row r="120" spans="1:15" s="1" customFormat="1">
      <c r="A120" s="22"/>
      <c r="B120" s="284" t="s">
        <v>251</v>
      </c>
      <c r="C120" s="285"/>
      <c r="D120" s="278"/>
      <c r="E120" s="311"/>
      <c r="F120" s="281"/>
      <c r="G120" s="278"/>
      <c r="H120" s="22"/>
      <c r="I120"/>
      <c r="J120"/>
    </row>
    <row r="121" spans="1:15" s="1" customFormat="1">
      <c r="A121" s="22"/>
      <c r="B121" s="279" t="s">
        <v>881</v>
      </c>
      <c r="C121" s="325">
        <v>27</v>
      </c>
      <c r="D121" s="100">
        <v>7.67</v>
      </c>
      <c r="E121" s="280">
        <v>0.75</v>
      </c>
      <c r="F121" s="281">
        <v>2</v>
      </c>
      <c r="G121" s="275">
        <f>F121*E121*D121*C121</f>
        <v>310.63499999999999</v>
      </c>
      <c r="H121" s="270" t="s">
        <v>7</v>
      </c>
      <c r="I121"/>
      <c r="J121"/>
    </row>
    <row r="122" spans="1:15" s="1" customFormat="1">
      <c r="A122" s="22"/>
      <c r="B122" s="279" t="s">
        <v>882</v>
      </c>
      <c r="C122" s="325">
        <v>2</v>
      </c>
      <c r="D122" s="100">
        <v>2</v>
      </c>
      <c r="E122" s="280">
        <v>0.75</v>
      </c>
      <c r="F122" s="281">
        <v>2</v>
      </c>
      <c r="G122" s="275">
        <f>F122*E122*D122*C122</f>
        <v>6</v>
      </c>
      <c r="H122" s="283" t="s">
        <v>258</v>
      </c>
      <c r="I122"/>
      <c r="J122"/>
    </row>
    <row r="123" spans="1:15" s="1" customFormat="1">
      <c r="A123" s="22"/>
      <c r="B123" s="279" t="s">
        <v>248</v>
      </c>
      <c r="C123" s="326">
        <v>29</v>
      </c>
      <c r="D123" s="100">
        <v>1</v>
      </c>
      <c r="E123" s="280">
        <v>0.75</v>
      </c>
      <c r="F123" s="281">
        <v>2</v>
      </c>
      <c r="G123" s="275">
        <f>F123*E123*D123*C123</f>
        <v>43.5</v>
      </c>
      <c r="H123" s="283" t="s">
        <v>258</v>
      </c>
      <c r="I123"/>
      <c r="J123"/>
    </row>
    <row r="124" spans="1:15" s="1" customFormat="1">
      <c r="A124" s="22"/>
      <c r="B124" s="288" t="s">
        <v>100</v>
      </c>
      <c r="C124" s="22"/>
      <c r="D124" s="278"/>
      <c r="E124" s="278"/>
      <c r="F124" s="278"/>
      <c r="G124" s="289">
        <f>SUM(G121:G123)</f>
        <v>360.13499999999999</v>
      </c>
      <c r="H124" s="270" t="s">
        <v>7</v>
      </c>
      <c r="I124"/>
    </row>
    <row r="125" spans="1:15" s="1" customFormat="1">
      <c r="A125" s="22"/>
      <c r="B125" s="290"/>
      <c r="C125" s="22"/>
      <c r="D125" s="278"/>
      <c r="E125" s="278"/>
      <c r="F125" s="271" t="s">
        <v>252</v>
      </c>
      <c r="G125" s="271">
        <f>G119-G124</f>
        <v>660.91500000000008</v>
      </c>
      <c r="H125" s="270" t="s">
        <v>7</v>
      </c>
      <c r="I125"/>
      <c r="L125" s="317"/>
      <c r="M125" s="327"/>
      <c r="N125" s="328"/>
      <c r="O125" s="328">
        <v>0.91600000000000004</v>
      </c>
    </row>
    <row r="126" spans="1:15" s="1" customFormat="1">
      <c r="A126" s="22"/>
      <c r="B126" s="1316" t="s">
        <v>291</v>
      </c>
      <c r="C126" s="1317"/>
      <c r="D126" s="1317"/>
      <c r="E126" s="1317"/>
      <c r="F126" s="1317"/>
      <c r="G126" s="1317"/>
      <c r="H126" s="1317"/>
      <c r="I126"/>
      <c r="L126" s="317"/>
      <c r="M126" s="329"/>
      <c r="N126" s="328"/>
      <c r="O126" s="328">
        <v>0.91600000000000004</v>
      </c>
    </row>
    <row r="127" spans="1:15" s="1" customFormat="1" ht="15.75">
      <c r="A127" s="276">
        <v>4</v>
      </c>
      <c r="B127" s="300" t="s">
        <v>292</v>
      </c>
      <c r="C127" s="22"/>
      <c r="D127" s="278"/>
      <c r="E127" s="278"/>
      <c r="F127" s="271"/>
      <c r="G127" s="305"/>
      <c r="H127" s="273"/>
      <c r="I127"/>
      <c r="L127" s="317"/>
      <c r="M127" s="329"/>
      <c r="N127" s="328"/>
      <c r="O127" s="328">
        <v>0.91600000000000004</v>
      </c>
    </row>
    <row r="128" spans="1:15" s="1" customFormat="1" ht="15.75">
      <c r="A128" s="276"/>
      <c r="B128" s="300" t="s">
        <v>293</v>
      </c>
      <c r="C128" s="22"/>
      <c r="D128" s="278"/>
      <c r="E128" s="278"/>
      <c r="F128" s="271"/>
      <c r="G128" s="305"/>
      <c r="H128" s="273"/>
      <c r="I128"/>
      <c r="L128" s="317"/>
      <c r="M128" s="329"/>
      <c r="N128" s="328"/>
      <c r="O128" s="328">
        <v>0.75</v>
      </c>
    </row>
    <row r="129" spans="1:15" s="1" customFormat="1" ht="15" customHeight="1">
      <c r="A129" s="276"/>
      <c r="B129" s="323" t="s">
        <v>248</v>
      </c>
      <c r="C129" s="22">
        <v>1</v>
      </c>
      <c r="D129" s="278">
        <v>353.16</v>
      </c>
      <c r="E129" s="278"/>
      <c r="F129" s="330">
        <v>2</v>
      </c>
      <c r="G129" s="302">
        <f>F129*D129*C129</f>
        <v>706.32</v>
      </c>
      <c r="H129" s="283" t="s">
        <v>10</v>
      </c>
      <c r="I129"/>
      <c r="L129" s="317"/>
      <c r="M129" s="329"/>
      <c r="N129" s="328"/>
      <c r="O129" s="328"/>
    </row>
    <row r="130" spans="1:15" s="1" customFormat="1" ht="15.75">
      <c r="A130" s="276"/>
      <c r="B130" s="279" t="s">
        <v>250</v>
      </c>
      <c r="C130" s="285">
        <v>1</v>
      </c>
      <c r="D130" s="286">
        <v>327.54000000000002</v>
      </c>
      <c r="E130" s="311" t="s">
        <v>294</v>
      </c>
      <c r="F130" s="330">
        <v>2</v>
      </c>
      <c r="G130" s="302">
        <f>F130*D130*C130</f>
        <v>655.08000000000004</v>
      </c>
      <c r="H130" s="283" t="s">
        <v>10</v>
      </c>
      <c r="I130"/>
      <c r="L130" s="317"/>
      <c r="M130" s="329"/>
      <c r="N130" s="328"/>
      <c r="O130" s="328">
        <v>0.91600000000000004</v>
      </c>
    </row>
    <row r="131" spans="1:15">
      <c r="A131" s="22"/>
      <c r="B131" s="288" t="s">
        <v>100</v>
      </c>
      <c r="C131" s="22"/>
      <c r="D131" s="278"/>
      <c r="E131" s="278"/>
      <c r="F131" s="275"/>
      <c r="G131" s="289">
        <f>SUM(G129:G130)</f>
        <v>1361.4</v>
      </c>
      <c r="H131" s="283" t="s">
        <v>10</v>
      </c>
      <c r="J131" s="1"/>
      <c r="K131" s="1"/>
    </row>
    <row r="132" spans="1:15">
      <c r="A132" s="22"/>
      <c r="B132" s="290" t="s">
        <v>251</v>
      </c>
      <c r="C132" s="22"/>
      <c r="D132" s="278"/>
      <c r="E132" s="278"/>
      <c r="F132" s="275"/>
      <c r="G132" s="278"/>
      <c r="H132" s="22"/>
      <c r="J132" s="1"/>
    </row>
    <row r="133" spans="1:15" s="1" customFormat="1">
      <c r="A133" s="22"/>
      <c r="B133" s="279" t="s">
        <v>881</v>
      </c>
      <c r="C133" s="113">
        <v>27</v>
      </c>
      <c r="D133" s="331">
        <v>2</v>
      </c>
      <c r="E133" s="311" t="s">
        <v>294</v>
      </c>
      <c r="F133" s="275">
        <v>2</v>
      </c>
      <c r="G133" s="280">
        <f>F133*D133*C133</f>
        <v>108</v>
      </c>
      <c r="H133" s="283" t="s">
        <v>10</v>
      </c>
      <c r="I133"/>
      <c r="J133"/>
    </row>
    <row r="134" spans="1:15" s="1" customFormat="1">
      <c r="A134" s="22"/>
      <c r="B134" s="279" t="s">
        <v>882</v>
      </c>
      <c r="C134" s="113">
        <v>2</v>
      </c>
      <c r="D134" s="331">
        <v>2</v>
      </c>
      <c r="E134" s="311" t="s">
        <v>294</v>
      </c>
      <c r="F134" s="275">
        <v>2</v>
      </c>
      <c r="G134" s="280">
        <f>F134*D134*C134</f>
        <v>8</v>
      </c>
      <c r="H134" s="283" t="s">
        <v>258</v>
      </c>
      <c r="I134"/>
      <c r="J134"/>
    </row>
    <row r="135" spans="1:15" s="1" customFormat="1">
      <c r="A135" s="22"/>
      <c r="B135" s="279" t="s">
        <v>248</v>
      </c>
      <c r="C135" s="113">
        <v>29</v>
      </c>
      <c r="D135" s="331">
        <v>1</v>
      </c>
      <c r="E135" s="311"/>
      <c r="F135" s="275">
        <v>2</v>
      </c>
      <c r="G135" s="280">
        <f>F135*D135*C135</f>
        <v>58</v>
      </c>
      <c r="H135" s="283" t="s">
        <v>258</v>
      </c>
      <c r="I135"/>
      <c r="J135"/>
    </row>
    <row r="136" spans="1:15">
      <c r="A136" s="22"/>
      <c r="B136" s="288" t="s">
        <v>100</v>
      </c>
      <c r="C136" s="22"/>
      <c r="D136" s="278"/>
      <c r="E136" s="278"/>
      <c r="F136" s="278"/>
      <c r="G136" s="289">
        <f>SUM(G133:G135)</f>
        <v>174</v>
      </c>
      <c r="H136" s="270" t="s">
        <v>9</v>
      </c>
      <c r="J136" s="1"/>
    </row>
    <row r="137" spans="1:15">
      <c r="A137" s="22"/>
      <c r="B137" s="290"/>
      <c r="C137" s="22"/>
      <c r="D137" s="278"/>
      <c r="E137" s="278"/>
      <c r="F137" s="271" t="s">
        <v>252</v>
      </c>
      <c r="G137" s="289">
        <f>G131-G136</f>
        <v>1187.4000000000001</v>
      </c>
      <c r="H137" s="270" t="s">
        <v>9</v>
      </c>
      <c r="J137" s="1"/>
      <c r="L137" s="26"/>
    </row>
    <row r="138" spans="1:15">
      <c r="A138" s="22"/>
      <c r="B138" s="1316" t="s">
        <v>295</v>
      </c>
      <c r="C138" s="1317"/>
      <c r="D138" s="1317"/>
      <c r="E138" s="1317"/>
      <c r="F138" s="1317"/>
      <c r="G138" s="1317"/>
      <c r="H138" s="1317"/>
      <c r="K138" s="1"/>
      <c r="L138" s="292"/>
      <c r="M138" s="292"/>
      <c r="N138" s="304"/>
    </row>
    <row r="139" spans="1:15" ht="15.75">
      <c r="A139" s="22"/>
      <c r="B139" s="300" t="s">
        <v>296</v>
      </c>
      <c r="C139" s="22"/>
      <c r="D139" s="278"/>
      <c r="E139" s="278"/>
      <c r="F139" s="271"/>
      <c r="G139" s="305"/>
      <c r="H139" s="273"/>
      <c r="K139" s="1"/>
    </row>
    <row r="140" spans="1:15">
      <c r="A140" s="22"/>
      <c r="B140" s="290" t="s">
        <v>297</v>
      </c>
      <c r="C140" s="22"/>
      <c r="D140" s="278"/>
      <c r="E140" s="280"/>
      <c r="F140" s="302">
        <v>0.25</v>
      </c>
      <c r="G140" s="302">
        <f>G146*F140</f>
        <v>1602.5</v>
      </c>
      <c r="H140" s="22" t="s">
        <v>298</v>
      </c>
      <c r="K140" s="1"/>
      <c r="L140" s="292"/>
      <c r="M140" s="292"/>
      <c r="N140" s="304"/>
    </row>
    <row r="141" spans="1:15">
      <c r="A141" s="22"/>
      <c r="B141" s="290" t="s">
        <v>441</v>
      </c>
      <c r="C141" s="22"/>
      <c r="D141" s="278">
        <v>1200</v>
      </c>
      <c r="E141" s="280">
        <v>3</v>
      </c>
      <c r="F141" s="302">
        <v>0.25</v>
      </c>
      <c r="G141" s="302">
        <f>F141*E141*D141</f>
        <v>900</v>
      </c>
      <c r="H141" s="22" t="s">
        <v>298</v>
      </c>
      <c r="K141" s="1"/>
      <c r="L141" s="292"/>
      <c r="M141" s="292"/>
      <c r="N141" s="304"/>
    </row>
    <row r="142" spans="1:15">
      <c r="A142" s="22"/>
      <c r="B142" s="290"/>
      <c r="C142" s="22"/>
      <c r="D142" s="278"/>
      <c r="E142" s="278"/>
      <c r="F142" s="271" t="s">
        <v>252</v>
      </c>
      <c r="G142" s="271">
        <f>SUM(G140:G141)</f>
        <v>2502.5</v>
      </c>
      <c r="H142" s="273" t="s">
        <v>298</v>
      </c>
      <c r="K142" s="1"/>
      <c r="L142" s="292"/>
      <c r="M142" s="292"/>
      <c r="N142" s="304"/>
    </row>
    <row r="143" spans="1:15">
      <c r="A143" s="22"/>
      <c r="B143" s="1316" t="s">
        <v>299</v>
      </c>
      <c r="C143" s="1317"/>
      <c r="D143" s="1317"/>
      <c r="E143" s="1317"/>
      <c r="F143" s="1317"/>
      <c r="G143" s="1317"/>
      <c r="H143" s="1317"/>
      <c r="L143" s="292"/>
      <c r="M143" s="292"/>
      <c r="N143" s="304"/>
    </row>
    <row r="144" spans="1:15" ht="15.75">
      <c r="A144" s="276"/>
      <c r="B144" s="332" t="s">
        <v>300</v>
      </c>
      <c r="C144" s="22"/>
      <c r="D144" s="278"/>
      <c r="E144" s="278"/>
      <c r="F144" s="271"/>
      <c r="G144" s="305"/>
      <c r="H144" s="273"/>
      <c r="J144" s="312"/>
      <c r="L144" s="292"/>
      <c r="M144" s="292"/>
      <c r="N144" s="304"/>
    </row>
    <row r="145" spans="1:14" ht="15.75">
      <c r="A145" s="276"/>
      <c r="B145" s="290" t="s">
        <v>301</v>
      </c>
      <c r="C145" s="22">
        <v>1</v>
      </c>
      <c r="D145" s="1334">
        <f>G37</f>
        <v>6410</v>
      </c>
      <c r="E145" s="1334"/>
      <c r="F145" s="271"/>
      <c r="G145" s="302">
        <f>D145*C145</f>
        <v>6410</v>
      </c>
      <c r="H145" s="22" t="s">
        <v>247</v>
      </c>
      <c r="J145" s="312"/>
    </row>
    <row r="146" spans="1:14" ht="15.75">
      <c r="A146" s="276"/>
      <c r="B146" s="332"/>
      <c r="C146" s="22"/>
      <c r="D146" s="278"/>
      <c r="E146" s="278"/>
      <c r="F146" s="271" t="s">
        <v>252</v>
      </c>
      <c r="G146" s="271">
        <f>SUM(G145:G145)</f>
        <v>6410</v>
      </c>
      <c r="H146" s="273" t="s">
        <v>9</v>
      </c>
      <c r="K146" s="1"/>
    </row>
    <row r="147" spans="1:14">
      <c r="A147" s="22"/>
      <c r="B147" s="290"/>
      <c r="C147" s="22"/>
      <c r="D147" s="278"/>
      <c r="E147" s="278"/>
      <c r="F147" s="271"/>
      <c r="G147" s="305"/>
      <c r="H147" s="273"/>
      <c r="K147" s="1"/>
      <c r="L147" s="292"/>
      <c r="M147" s="292"/>
      <c r="N147" s="304"/>
    </row>
    <row r="148" spans="1:14">
      <c r="A148" s="273"/>
      <c r="B148" s="1316" t="s">
        <v>302</v>
      </c>
      <c r="C148" s="1317"/>
      <c r="D148" s="1317"/>
      <c r="E148" s="1317"/>
      <c r="F148" s="1317"/>
      <c r="G148" s="1317"/>
      <c r="H148" s="1317"/>
    </row>
    <row r="149" spans="1:14">
      <c r="A149" s="274"/>
      <c r="B149" s="284" t="s">
        <v>307</v>
      </c>
      <c r="C149" s="22"/>
      <c r="D149" s="278"/>
      <c r="E149" s="278"/>
      <c r="F149" s="271"/>
      <c r="G149" s="305"/>
      <c r="H149" s="273"/>
      <c r="I149" s="312"/>
      <c r="J149" s="1"/>
    </row>
    <row r="150" spans="1:14" ht="15.75">
      <c r="A150" s="274"/>
      <c r="B150" s="300" t="s">
        <v>303</v>
      </c>
      <c r="C150" s="283"/>
      <c r="D150" s="280"/>
      <c r="E150" s="286"/>
      <c r="F150" s="302"/>
      <c r="G150" s="314"/>
      <c r="H150" s="273"/>
      <c r="I150" s="312"/>
      <c r="J150" s="1"/>
    </row>
    <row r="151" spans="1:14">
      <c r="A151" s="274"/>
      <c r="B151" s="279" t="s">
        <v>250</v>
      </c>
      <c r="C151" s="285">
        <v>1</v>
      </c>
      <c r="D151" s="286">
        <v>327.54000000000002</v>
      </c>
      <c r="E151" s="280" t="s">
        <v>294</v>
      </c>
      <c r="F151" s="302">
        <v>3</v>
      </c>
      <c r="G151" s="302">
        <f>F151*D151*C151</f>
        <v>982.62000000000012</v>
      </c>
      <c r="H151" s="270" t="s">
        <v>9</v>
      </c>
      <c r="I151" s="312"/>
      <c r="J151" s="1"/>
    </row>
    <row r="152" spans="1:14">
      <c r="A152" s="274"/>
      <c r="B152" s="279" t="s">
        <v>248</v>
      </c>
      <c r="C152" s="285">
        <v>1</v>
      </c>
      <c r="D152" s="286">
        <v>353.16</v>
      </c>
      <c r="E152" s="280"/>
      <c r="F152" s="302">
        <v>3</v>
      </c>
      <c r="G152" s="302">
        <f>F152*D152*C152</f>
        <v>1059.48</v>
      </c>
      <c r="H152" s="270" t="s">
        <v>258</v>
      </c>
      <c r="I152" s="312"/>
      <c r="J152" s="1"/>
    </row>
    <row r="153" spans="1:14">
      <c r="A153" s="274"/>
      <c r="B153" s="309" t="s">
        <v>304</v>
      </c>
      <c r="C153" s="113"/>
      <c r="D153" s="333"/>
      <c r="E153" s="280"/>
      <c r="F153" s="302"/>
      <c r="G153" s="302"/>
      <c r="H153" s="301"/>
      <c r="I153" s="312"/>
      <c r="J153" s="1"/>
    </row>
    <row r="154" spans="1:14">
      <c r="A154" s="274"/>
      <c r="B154" s="309" t="s">
        <v>267</v>
      </c>
      <c r="C154" s="22"/>
      <c r="D154" s="278"/>
      <c r="E154" s="280"/>
      <c r="F154" s="302"/>
      <c r="G154" s="302"/>
      <c r="H154" s="301"/>
      <c r="I154" s="312"/>
      <c r="J154" s="1"/>
    </row>
    <row r="155" spans="1:14">
      <c r="A155" s="274"/>
      <c r="B155" s="279" t="s">
        <v>268</v>
      </c>
      <c r="C155" s="113">
        <v>3</v>
      </c>
      <c r="D155" s="310">
        <v>20</v>
      </c>
      <c r="E155" s="280" t="s">
        <v>294</v>
      </c>
      <c r="F155" s="302">
        <v>3</v>
      </c>
      <c r="G155" s="302">
        <f t="shared" ref="G155:G166" si="8">F155*D155*C155</f>
        <v>180</v>
      </c>
      <c r="H155" s="301" t="s">
        <v>258</v>
      </c>
      <c r="I155" s="312"/>
      <c r="J155" s="1"/>
    </row>
    <row r="156" spans="1:14">
      <c r="A156" s="274"/>
      <c r="B156" s="279" t="s">
        <v>269</v>
      </c>
      <c r="C156" s="113">
        <v>1</v>
      </c>
      <c r="D156" s="310">
        <v>10</v>
      </c>
      <c r="E156" s="280" t="s">
        <v>294</v>
      </c>
      <c r="F156" s="302">
        <v>3</v>
      </c>
      <c r="G156" s="302">
        <f t="shared" si="8"/>
        <v>30</v>
      </c>
      <c r="H156" s="301" t="s">
        <v>258</v>
      </c>
      <c r="I156" s="312"/>
      <c r="J156" s="1"/>
    </row>
    <row r="157" spans="1:14">
      <c r="A157" s="274"/>
      <c r="B157" s="279" t="s">
        <v>270</v>
      </c>
      <c r="C157" s="113">
        <v>1</v>
      </c>
      <c r="D157" s="310">
        <v>67.5</v>
      </c>
      <c r="E157" s="280" t="s">
        <v>294</v>
      </c>
      <c r="F157" s="302">
        <v>3</v>
      </c>
      <c r="G157" s="302">
        <f t="shared" si="8"/>
        <v>202.5</v>
      </c>
      <c r="H157" s="301" t="s">
        <v>258</v>
      </c>
      <c r="I157" s="312"/>
      <c r="J157" s="1"/>
    </row>
    <row r="158" spans="1:14">
      <c r="A158" s="274"/>
      <c r="B158" s="279" t="s">
        <v>271</v>
      </c>
      <c r="C158" s="113">
        <v>1</v>
      </c>
      <c r="D158" s="310">
        <v>17.75</v>
      </c>
      <c r="E158" s="280" t="s">
        <v>294</v>
      </c>
      <c r="F158" s="302">
        <v>3</v>
      </c>
      <c r="G158" s="302">
        <f t="shared" si="8"/>
        <v>53.25</v>
      </c>
      <c r="H158" s="301" t="s">
        <v>258</v>
      </c>
      <c r="I158" s="312"/>
      <c r="J158" s="1"/>
    </row>
    <row r="159" spans="1:14">
      <c r="A159" s="274"/>
      <c r="B159" s="279" t="s">
        <v>272</v>
      </c>
      <c r="C159" s="113">
        <v>1</v>
      </c>
      <c r="D159" s="310">
        <v>7</v>
      </c>
      <c r="E159" s="280" t="s">
        <v>294</v>
      </c>
      <c r="F159" s="302">
        <v>3</v>
      </c>
      <c r="G159" s="302">
        <f t="shared" si="8"/>
        <v>21</v>
      </c>
      <c r="H159" s="301" t="s">
        <v>258</v>
      </c>
      <c r="I159" s="312"/>
      <c r="J159" s="1"/>
    </row>
    <row r="160" spans="1:14">
      <c r="A160" s="274"/>
      <c r="B160" s="279" t="s">
        <v>273</v>
      </c>
      <c r="C160" s="113">
        <v>1</v>
      </c>
      <c r="D160" s="310">
        <v>50.75</v>
      </c>
      <c r="E160" s="280" t="s">
        <v>294</v>
      </c>
      <c r="F160" s="302">
        <v>3</v>
      </c>
      <c r="G160" s="302">
        <f t="shared" si="8"/>
        <v>152.25</v>
      </c>
      <c r="H160" s="283" t="s">
        <v>258</v>
      </c>
      <c r="I160" s="312"/>
      <c r="J160" s="1"/>
    </row>
    <row r="161" spans="1:17">
      <c r="A161" s="274"/>
      <c r="B161" s="309" t="s">
        <v>274</v>
      </c>
      <c r="C161" s="113"/>
      <c r="D161" s="310"/>
      <c r="E161" s="280"/>
      <c r="F161" s="302"/>
      <c r="G161" s="302"/>
      <c r="H161" s="301"/>
      <c r="I161" s="312"/>
      <c r="J161" s="1"/>
    </row>
    <row r="162" spans="1:17">
      <c r="A162" s="274"/>
      <c r="B162" s="279" t="s">
        <v>268</v>
      </c>
      <c r="C162" s="113">
        <v>1</v>
      </c>
      <c r="D162" s="310">
        <v>56.25</v>
      </c>
      <c r="E162" s="280" t="s">
        <v>294</v>
      </c>
      <c r="F162" s="302">
        <v>3</v>
      </c>
      <c r="G162" s="302">
        <f t="shared" si="8"/>
        <v>168.75</v>
      </c>
      <c r="H162" s="301" t="s">
        <v>258</v>
      </c>
      <c r="I162" s="312"/>
      <c r="J162" s="1"/>
    </row>
    <row r="163" spans="1:17">
      <c r="A163" s="274"/>
      <c r="B163" s="320" t="s">
        <v>275</v>
      </c>
      <c r="C163" s="113">
        <v>7</v>
      </c>
      <c r="D163" s="310">
        <v>22.33</v>
      </c>
      <c r="E163" s="280" t="s">
        <v>294</v>
      </c>
      <c r="F163" s="302">
        <v>3</v>
      </c>
      <c r="G163" s="302">
        <f t="shared" si="8"/>
        <v>468.92999999999995</v>
      </c>
      <c r="H163" s="301" t="s">
        <v>258</v>
      </c>
      <c r="I163" s="312"/>
      <c r="J163" s="1"/>
    </row>
    <row r="164" spans="1:17">
      <c r="A164" s="274"/>
      <c r="B164" s="279" t="s">
        <v>276</v>
      </c>
      <c r="C164" s="113">
        <v>1</v>
      </c>
      <c r="D164" s="310">
        <v>17.579999999999998</v>
      </c>
      <c r="E164" s="280" t="s">
        <v>294</v>
      </c>
      <c r="F164" s="302">
        <v>3</v>
      </c>
      <c r="G164" s="302">
        <f t="shared" si="8"/>
        <v>52.739999999999995</v>
      </c>
      <c r="H164" s="301" t="s">
        <v>258</v>
      </c>
      <c r="I164" s="312"/>
      <c r="J164" s="317"/>
      <c r="K164" s="334"/>
      <c r="L164" s="328"/>
      <c r="M164" s="335"/>
    </row>
    <row r="165" spans="1:17">
      <c r="A165" s="274"/>
      <c r="B165" s="279" t="s">
        <v>305</v>
      </c>
      <c r="C165" s="113">
        <v>1</v>
      </c>
      <c r="D165" s="310">
        <v>10</v>
      </c>
      <c r="E165" s="280"/>
      <c r="F165" s="302">
        <v>3</v>
      </c>
      <c r="G165" s="302">
        <f t="shared" si="8"/>
        <v>30</v>
      </c>
      <c r="H165" s="283" t="s">
        <v>258</v>
      </c>
      <c r="I165" s="312"/>
      <c r="J165" s="317"/>
      <c r="K165" s="334"/>
      <c r="L165" s="328"/>
      <c r="M165" s="335"/>
    </row>
    <row r="166" spans="1:17" ht="19.5" customHeight="1">
      <c r="A166" s="274"/>
      <c r="B166" s="279" t="s">
        <v>278</v>
      </c>
      <c r="C166" s="113">
        <v>2</v>
      </c>
      <c r="D166" s="310">
        <v>5</v>
      </c>
      <c r="E166" s="280" t="s">
        <v>294</v>
      </c>
      <c r="F166" s="302">
        <v>3</v>
      </c>
      <c r="G166" s="302">
        <f t="shared" si="8"/>
        <v>30</v>
      </c>
      <c r="H166" s="301" t="s">
        <v>258</v>
      </c>
      <c r="I166" s="312"/>
      <c r="J166" s="317"/>
      <c r="K166" s="334"/>
      <c r="L166" s="328"/>
      <c r="M166" s="335"/>
    </row>
    <row r="167" spans="1:17">
      <c r="A167" s="73"/>
      <c r="B167" s="279"/>
      <c r="C167" s="113"/>
      <c r="D167" s="286"/>
      <c r="E167" s="278"/>
      <c r="F167" s="271" t="s">
        <v>252</v>
      </c>
      <c r="G167" s="271">
        <f>SUM(G151:G166)</f>
        <v>3431.52</v>
      </c>
      <c r="H167" s="273" t="s">
        <v>9</v>
      </c>
      <c r="J167" s="317"/>
      <c r="K167" s="334"/>
      <c r="L167" s="319"/>
      <c r="M167" s="335"/>
    </row>
    <row r="168" spans="1:17" ht="18.75">
      <c r="A168" s="22"/>
      <c r="B168" s="1335" t="s">
        <v>311</v>
      </c>
      <c r="C168" s="1336"/>
      <c r="D168" s="1336"/>
      <c r="E168" s="1336"/>
      <c r="F168" s="1336"/>
      <c r="G168" s="1336"/>
      <c r="H168" s="1336"/>
      <c r="L168" s="292"/>
      <c r="M168" s="292"/>
      <c r="N168" s="1"/>
      <c r="O168" s="1"/>
      <c r="P168" s="292"/>
      <c r="Q168" s="292"/>
    </row>
    <row r="169" spans="1:17">
      <c r="A169" s="273"/>
      <c r="B169" s="1316" t="s">
        <v>245</v>
      </c>
      <c r="C169" s="1317"/>
      <c r="D169" s="1317"/>
      <c r="E169" s="1317"/>
      <c r="F169" s="1317"/>
      <c r="G169" s="1317"/>
      <c r="H169" s="1317"/>
    </row>
    <row r="170" spans="1:17" ht="15.75">
      <c r="A170" s="273"/>
      <c r="B170" s="300" t="s">
        <v>312</v>
      </c>
      <c r="C170" s="22"/>
      <c r="D170" s="278"/>
      <c r="E170" s="278"/>
      <c r="F170" s="271"/>
      <c r="G170" s="305"/>
      <c r="H170" s="273"/>
    </row>
    <row r="171" spans="1:17">
      <c r="A171" s="22"/>
      <c r="B171" s="284" t="s">
        <v>313</v>
      </c>
      <c r="C171" s="22"/>
      <c r="D171" s="278"/>
      <c r="E171" s="278"/>
      <c r="F171" s="271"/>
      <c r="G171" s="305"/>
      <c r="H171" s="273"/>
    </row>
    <row r="172" spans="1:17">
      <c r="A172" s="22"/>
      <c r="B172" s="279" t="s">
        <v>883</v>
      </c>
      <c r="C172" s="113">
        <v>27</v>
      </c>
      <c r="D172" s="100">
        <v>2</v>
      </c>
      <c r="E172" s="728">
        <v>0.75</v>
      </c>
      <c r="F172" s="302">
        <v>12</v>
      </c>
      <c r="G172" s="314">
        <f t="shared" ref="G172:G176" si="9">F172*E172*D172*C172</f>
        <v>486</v>
      </c>
      <c r="H172" s="270" t="s">
        <v>7</v>
      </c>
    </row>
    <row r="173" spans="1:17">
      <c r="A173" s="22"/>
      <c r="B173" s="279" t="s">
        <v>882</v>
      </c>
      <c r="C173" s="113">
        <v>2</v>
      </c>
      <c r="D173" s="100">
        <v>1.5</v>
      </c>
      <c r="E173" s="728">
        <v>0.75</v>
      </c>
      <c r="F173" s="302">
        <v>12</v>
      </c>
      <c r="G173" s="314">
        <f t="shared" si="9"/>
        <v>27</v>
      </c>
      <c r="H173" s="270" t="s">
        <v>258</v>
      </c>
    </row>
    <row r="174" spans="1:17">
      <c r="A174" s="22"/>
      <c r="B174" s="279" t="s">
        <v>248</v>
      </c>
      <c r="C174" s="113">
        <v>29</v>
      </c>
      <c r="D174" s="100">
        <v>1</v>
      </c>
      <c r="E174" s="728">
        <v>0.75</v>
      </c>
      <c r="F174" s="302">
        <v>12</v>
      </c>
      <c r="G174" s="314">
        <f t="shared" si="9"/>
        <v>261</v>
      </c>
      <c r="H174" s="270" t="s">
        <v>258</v>
      </c>
    </row>
    <row r="175" spans="1:17">
      <c r="A175" s="22"/>
      <c r="B175" s="279" t="s">
        <v>314</v>
      </c>
      <c r="C175" s="414">
        <v>2</v>
      </c>
      <c r="D175" s="100">
        <v>10</v>
      </c>
      <c r="E175" s="269">
        <v>0.75</v>
      </c>
      <c r="F175" s="730">
        <v>12</v>
      </c>
      <c r="G175" s="314">
        <f t="shared" si="9"/>
        <v>180</v>
      </c>
      <c r="H175" s="729"/>
    </row>
    <row r="176" spans="1:17">
      <c r="A176" s="22"/>
      <c r="B176" s="279"/>
      <c r="C176" s="414">
        <v>1</v>
      </c>
      <c r="D176" s="100">
        <v>18.25</v>
      </c>
      <c r="E176" s="269">
        <v>0.72</v>
      </c>
      <c r="F176" s="730">
        <v>12</v>
      </c>
      <c r="G176" s="314">
        <f t="shared" si="9"/>
        <v>157.68</v>
      </c>
      <c r="H176" s="729"/>
    </row>
    <row r="177" spans="1:12">
      <c r="A177" s="22"/>
      <c r="B177" s="279"/>
      <c r="C177" s="414">
        <v>2</v>
      </c>
      <c r="D177" s="100">
        <v>2.75</v>
      </c>
      <c r="E177" s="269">
        <v>0.75</v>
      </c>
      <c r="F177" s="730">
        <v>12</v>
      </c>
      <c r="G177" s="314">
        <f>F177*E177*D177*C177</f>
        <v>49.5</v>
      </c>
      <c r="H177" s="729"/>
    </row>
    <row r="178" spans="1:12" ht="15.75">
      <c r="A178" s="276"/>
      <c r="B178" s="341"/>
      <c r="C178" s="274"/>
      <c r="D178" s="73"/>
      <c r="E178" s="275"/>
      <c r="F178" s="271" t="s">
        <v>252</v>
      </c>
      <c r="G178" s="271">
        <f>SUM(G171:G177)</f>
        <v>1161.18</v>
      </c>
      <c r="H178" s="270" t="s">
        <v>7</v>
      </c>
    </row>
    <row r="179" spans="1:12">
      <c r="A179" s="73"/>
      <c r="B179" s="290"/>
      <c r="C179" s="22"/>
      <c r="D179" s="278"/>
      <c r="E179" s="1373" t="s">
        <v>315</v>
      </c>
      <c r="F179" s="1373"/>
      <c r="G179" s="271">
        <f>(G178*10%)+G178</f>
        <v>1277.298</v>
      </c>
      <c r="H179" s="270" t="s">
        <v>7</v>
      </c>
    </row>
    <row r="180" spans="1:12">
      <c r="A180" s="273"/>
      <c r="B180" s="1316" t="s">
        <v>253</v>
      </c>
      <c r="C180" s="1317"/>
      <c r="D180" s="1317"/>
      <c r="E180" s="1317"/>
      <c r="F180" s="1317"/>
      <c r="G180" s="1317"/>
      <c r="H180" s="1317"/>
    </row>
    <row r="181" spans="1:12" ht="15.75">
      <c r="A181" s="273"/>
      <c r="B181" s="300" t="s">
        <v>316</v>
      </c>
      <c r="C181" s="22"/>
      <c r="D181" s="278"/>
      <c r="E181" s="278"/>
      <c r="F181" s="271"/>
      <c r="G181" s="305"/>
      <c r="H181" s="273"/>
    </row>
    <row r="182" spans="1:12" ht="15.75">
      <c r="A182" s="276"/>
      <c r="B182" s="284" t="s">
        <v>317</v>
      </c>
      <c r="C182" s="22"/>
      <c r="D182" s="278"/>
      <c r="E182" s="278"/>
      <c r="F182" s="271"/>
      <c r="G182" s="305"/>
      <c r="H182" s="273"/>
    </row>
    <row r="183" spans="1:12" ht="15.75">
      <c r="A183" s="276"/>
      <c r="B183" s="279" t="s">
        <v>318</v>
      </c>
      <c r="C183" s="285">
        <v>1</v>
      </c>
      <c r="D183" s="286">
        <v>327.54000000000002</v>
      </c>
      <c r="E183" s="311">
        <v>0.75</v>
      </c>
      <c r="F183" s="280">
        <v>2.5</v>
      </c>
      <c r="G183" s="278">
        <f>F183*E183*D183*C183</f>
        <v>614.13750000000005</v>
      </c>
      <c r="H183" s="283" t="s">
        <v>7</v>
      </c>
    </row>
    <row r="184" spans="1:12" ht="15.75">
      <c r="A184" s="276"/>
      <c r="B184" s="309" t="s">
        <v>304</v>
      </c>
      <c r="C184" s="113"/>
      <c r="D184" s="333"/>
      <c r="E184" s="311"/>
      <c r="F184" s="280"/>
      <c r="G184" s="278"/>
      <c r="H184" s="22"/>
      <c r="J184">
        <f>30/12</f>
        <v>2.5</v>
      </c>
      <c r="K184" s="342"/>
      <c r="L184" s="343"/>
    </row>
    <row r="185" spans="1:12" ht="15.75">
      <c r="A185" s="276"/>
      <c r="B185" s="309" t="s">
        <v>267</v>
      </c>
      <c r="C185" s="22"/>
      <c r="D185" s="278"/>
      <c r="E185" s="311"/>
      <c r="F185" s="280"/>
      <c r="G185" s="278"/>
      <c r="H185" s="22"/>
      <c r="K185" s="342"/>
      <c r="L185" s="343"/>
    </row>
    <row r="186" spans="1:12" ht="15.75">
      <c r="A186" s="276"/>
      <c r="B186" s="279" t="s">
        <v>268</v>
      </c>
      <c r="C186" s="113">
        <v>3</v>
      </c>
      <c r="D186" s="310">
        <v>20</v>
      </c>
      <c r="E186" s="311">
        <v>0.75</v>
      </c>
      <c r="F186" s="280">
        <v>2.5</v>
      </c>
      <c r="G186" s="278">
        <f t="shared" ref="G186:G196" si="10">F186*E186*D186*C186</f>
        <v>112.5</v>
      </c>
      <c r="H186" s="283" t="s">
        <v>247</v>
      </c>
      <c r="K186" s="342"/>
      <c r="L186" s="343"/>
    </row>
    <row r="187" spans="1:12" ht="15.75">
      <c r="A187" s="276"/>
      <c r="B187" s="279" t="s">
        <v>269</v>
      </c>
      <c r="C187" s="113">
        <v>1</v>
      </c>
      <c r="D187" s="310">
        <v>10</v>
      </c>
      <c r="E187" s="311">
        <v>0.75</v>
      </c>
      <c r="F187" s="280">
        <v>2.5</v>
      </c>
      <c r="G187" s="278">
        <f t="shared" si="10"/>
        <v>18.75</v>
      </c>
      <c r="H187" s="283" t="s">
        <v>247</v>
      </c>
      <c r="K187" s="342"/>
      <c r="L187" s="343"/>
    </row>
    <row r="188" spans="1:12" ht="15.75">
      <c r="A188" s="276"/>
      <c r="B188" s="279" t="s">
        <v>270</v>
      </c>
      <c r="C188" s="113">
        <v>1</v>
      </c>
      <c r="D188" s="310">
        <v>67.5</v>
      </c>
      <c r="E188" s="311">
        <v>0.75</v>
      </c>
      <c r="F188" s="280">
        <v>2.5</v>
      </c>
      <c r="G188" s="278">
        <f t="shared" si="10"/>
        <v>126.5625</v>
      </c>
      <c r="H188" s="283" t="s">
        <v>247</v>
      </c>
      <c r="K188" s="342"/>
      <c r="L188" s="343"/>
    </row>
    <row r="189" spans="1:12" ht="15.75">
      <c r="A189" s="276"/>
      <c r="B189" s="279" t="s">
        <v>271</v>
      </c>
      <c r="C189" s="113">
        <v>1</v>
      </c>
      <c r="D189" s="310">
        <v>17.75</v>
      </c>
      <c r="E189" s="311">
        <v>0.75</v>
      </c>
      <c r="F189" s="280">
        <v>2.5</v>
      </c>
      <c r="G189" s="278">
        <f t="shared" si="10"/>
        <v>33.28125</v>
      </c>
      <c r="H189" s="283" t="s">
        <v>247</v>
      </c>
      <c r="K189" s="342"/>
      <c r="L189" s="343"/>
    </row>
    <row r="190" spans="1:12" ht="15.75">
      <c r="A190" s="276"/>
      <c r="B190" s="279" t="s">
        <v>272</v>
      </c>
      <c r="C190" s="113">
        <v>1</v>
      </c>
      <c r="D190" s="310">
        <v>7</v>
      </c>
      <c r="E190" s="311">
        <v>0.75</v>
      </c>
      <c r="F190" s="280">
        <v>2.5</v>
      </c>
      <c r="G190" s="278">
        <f t="shared" si="10"/>
        <v>13.125</v>
      </c>
      <c r="H190" s="283" t="s">
        <v>247</v>
      </c>
      <c r="K190" s="342"/>
      <c r="L190" s="343"/>
    </row>
    <row r="191" spans="1:12" ht="15.75">
      <c r="A191" s="276"/>
      <c r="B191" s="279" t="s">
        <v>273</v>
      </c>
      <c r="C191" s="113">
        <v>1</v>
      </c>
      <c r="D191" s="310">
        <v>50.75</v>
      </c>
      <c r="E191" s="311">
        <v>0.75</v>
      </c>
      <c r="F191" s="280">
        <v>2.5</v>
      </c>
      <c r="G191" s="278">
        <f t="shared" si="10"/>
        <v>95.15625</v>
      </c>
      <c r="H191" s="283" t="s">
        <v>247</v>
      </c>
      <c r="K191" s="342"/>
      <c r="L191" s="343"/>
    </row>
    <row r="192" spans="1:12" ht="15.75">
      <c r="A192" s="276"/>
      <c r="B192" s="309" t="s">
        <v>274</v>
      </c>
      <c r="C192" s="113"/>
      <c r="D192" s="310"/>
      <c r="E192" s="311"/>
      <c r="F192" s="280"/>
      <c r="G192" s="278"/>
      <c r="H192" s="283"/>
      <c r="K192" s="342"/>
      <c r="L192" s="343"/>
    </row>
    <row r="193" spans="1:12" ht="15.75">
      <c r="A193" s="276"/>
      <c r="B193" s="279" t="s">
        <v>268</v>
      </c>
      <c r="C193" s="113">
        <v>1</v>
      </c>
      <c r="D193" s="310">
        <v>56.25</v>
      </c>
      <c r="E193" s="311">
        <v>0.75</v>
      </c>
      <c r="F193" s="280">
        <v>2.5</v>
      </c>
      <c r="G193" s="278">
        <f t="shared" si="10"/>
        <v>105.46875</v>
      </c>
      <c r="H193" s="283" t="s">
        <v>247</v>
      </c>
      <c r="K193" s="342"/>
      <c r="L193" s="343"/>
    </row>
    <row r="194" spans="1:12" ht="15.75">
      <c r="A194" s="276"/>
      <c r="B194" s="320" t="s">
        <v>275</v>
      </c>
      <c r="C194" s="113">
        <v>7</v>
      </c>
      <c r="D194" s="310">
        <v>22.33</v>
      </c>
      <c r="E194" s="311">
        <v>0.75</v>
      </c>
      <c r="F194" s="280">
        <v>2.5</v>
      </c>
      <c r="G194" s="278">
        <f t="shared" si="10"/>
        <v>293.08125000000001</v>
      </c>
      <c r="H194" s="283" t="s">
        <v>247</v>
      </c>
      <c r="K194" s="342"/>
      <c r="L194" s="343"/>
    </row>
    <row r="195" spans="1:12" ht="15.75">
      <c r="A195" s="276"/>
      <c r="B195" s="279" t="s">
        <v>319</v>
      </c>
      <c r="C195" s="113">
        <v>1</v>
      </c>
      <c r="D195" s="310">
        <v>28.16</v>
      </c>
      <c r="E195" s="311">
        <v>0.75</v>
      </c>
      <c r="F195" s="280">
        <v>2.5</v>
      </c>
      <c r="G195" s="278">
        <f t="shared" si="10"/>
        <v>52.8</v>
      </c>
      <c r="H195" s="283" t="s">
        <v>247</v>
      </c>
      <c r="K195" s="342"/>
      <c r="L195" s="343"/>
    </row>
    <row r="196" spans="1:12" ht="15.75">
      <c r="A196" s="276"/>
      <c r="B196" s="279" t="s">
        <v>278</v>
      </c>
      <c r="C196" s="113">
        <v>2</v>
      </c>
      <c r="D196" s="310">
        <v>5</v>
      </c>
      <c r="E196" s="311">
        <v>0.75</v>
      </c>
      <c r="F196" s="280">
        <v>2.5</v>
      </c>
      <c r="G196" s="278">
        <f t="shared" si="10"/>
        <v>18.75</v>
      </c>
      <c r="H196" s="283" t="s">
        <v>247</v>
      </c>
      <c r="K196" s="342"/>
      <c r="L196" s="343"/>
    </row>
    <row r="197" spans="1:12" ht="15.75">
      <c r="A197" s="276"/>
      <c r="B197" s="279"/>
      <c r="C197" s="113"/>
      <c r="D197" s="310"/>
      <c r="E197" s="311"/>
      <c r="F197" s="345" t="s">
        <v>320</v>
      </c>
      <c r="G197" s="271">
        <f>SUM(G183:G196)</f>
        <v>1483.6125</v>
      </c>
      <c r="H197" s="270" t="s">
        <v>7</v>
      </c>
      <c r="K197" s="342"/>
      <c r="L197" s="343"/>
    </row>
    <row r="198" spans="1:12">
      <c r="A198" s="73"/>
      <c r="B198" s="344" t="s">
        <v>321</v>
      </c>
      <c r="C198" s="22"/>
      <c r="D198" s="278"/>
      <c r="E198" s="278"/>
      <c r="F198" s="345"/>
      <c r="G198" s="271"/>
      <c r="H198" s="273"/>
      <c r="K198" s="342"/>
      <c r="L198" s="292"/>
    </row>
    <row r="199" spans="1:12">
      <c r="A199" s="73"/>
      <c r="B199" s="290" t="s">
        <v>322</v>
      </c>
      <c r="C199" s="112">
        <v>1</v>
      </c>
      <c r="D199" s="1364">
        <v>6410</v>
      </c>
      <c r="E199" s="1364"/>
      <c r="F199" s="355">
        <v>0.5</v>
      </c>
      <c r="G199" s="294">
        <f>F199*D199*C199</f>
        <v>3205</v>
      </c>
      <c r="H199" s="283" t="s">
        <v>247</v>
      </c>
      <c r="K199" s="342"/>
      <c r="L199" s="292"/>
    </row>
    <row r="200" spans="1:12">
      <c r="A200" s="73"/>
      <c r="B200" s="298"/>
      <c r="C200" s="112"/>
      <c r="D200" s="278"/>
      <c r="E200" s="278"/>
      <c r="F200" s="345" t="s">
        <v>323</v>
      </c>
      <c r="G200" s="345">
        <f>SUM(G199:G199)</f>
        <v>3205</v>
      </c>
      <c r="H200" s="270" t="s">
        <v>7</v>
      </c>
    </row>
    <row r="201" spans="1:12" ht="15.75">
      <c r="A201" s="73"/>
      <c r="B201" s="300" t="s">
        <v>324</v>
      </c>
      <c r="C201" s="112"/>
      <c r="D201" s="278"/>
      <c r="E201" s="278"/>
      <c r="F201" s="271"/>
      <c r="G201" s="345"/>
      <c r="H201" s="273"/>
      <c r="J201" s="1"/>
      <c r="K201" s="316"/>
      <c r="L201" s="346"/>
    </row>
    <row r="202" spans="1:12">
      <c r="A202" s="73"/>
      <c r="B202" s="290" t="s">
        <v>325</v>
      </c>
      <c r="C202" s="283">
        <v>5</v>
      </c>
      <c r="D202" s="280">
        <v>4.5</v>
      </c>
      <c r="E202" s="302">
        <v>0.75</v>
      </c>
      <c r="F202" s="302">
        <v>0.75</v>
      </c>
      <c r="G202" s="280">
        <f t="shared" ref="G202:G212" si="11">C202*D202*E202*F202</f>
        <v>12.65625</v>
      </c>
      <c r="H202" s="283" t="s">
        <v>247</v>
      </c>
      <c r="J202" s="1"/>
      <c r="K202" s="316"/>
      <c r="L202" s="346"/>
    </row>
    <row r="203" spans="1:12">
      <c r="A203" s="73"/>
      <c r="B203" s="290" t="s">
        <v>326</v>
      </c>
      <c r="C203" s="283">
        <v>8</v>
      </c>
      <c r="D203" s="280">
        <v>3.5</v>
      </c>
      <c r="E203" s="302">
        <v>0.75</v>
      </c>
      <c r="F203" s="302">
        <v>0.75</v>
      </c>
      <c r="G203" s="280">
        <f t="shared" si="11"/>
        <v>15.75</v>
      </c>
      <c r="H203" s="283" t="s">
        <v>247</v>
      </c>
      <c r="J203" s="1">
        <f>4.5/12</f>
        <v>0.375</v>
      </c>
      <c r="K203" s="316"/>
      <c r="L203" s="346"/>
    </row>
    <row r="204" spans="1:12">
      <c r="A204" s="73"/>
      <c r="B204" s="290"/>
      <c r="C204" s="283">
        <v>6</v>
      </c>
      <c r="D204" s="280">
        <v>3.5</v>
      </c>
      <c r="E204" s="302">
        <v>0.375</v>
      </c>
      <c r="F204" s="302">
        <v>0.75</v>
      </c>
      <c r="G204" s="280">
        <f t="shared" si="11"/>
        <v>5.90625</v>
      </c>
      <c r="H204" s="283"/>
      <c r="J204" s="1"/>
      <c r="K204" s="316"/>
      <c r="L204" s="346"/>
    </row>
    <row r="205" spans="1:12">
      <c r="A205" s="73"/>
      <c r="B205" s="290" t="s">
        <v>327</v>
      </c>
      <c r="C205" s="283">
        <v>2</v>
      </c>
      <c r="D205" s="280">
        <v>6</v>
      </c>
      <c r="E205" s="302">
        <v>0.75</v>
      </c>
      <c r="F205" s="302">
        <v>0.75</v>
      </c>
      <c r="G205" s="280">
        <f t="shared" si="11"/>
        <v>6.75</v>
      </c>
      <c r="H205" s="283" t="s">
        <v>247</v>
      </c>
      <c r="J205" s="1"/>
      <c r="K205" s="316"/>
      <c r="L205" s="346"/>
    </row>
    <row r="206" spans="1:12">
      <c r="A206" s="73"/>
      <c r="B206" s="290" t="s">
        <v>328</v>
      </c>
      <c r="C206" s="283">
        <v>2</v>
      </c>
      <c r="D206" s="280">
        <v>11</v>
      </c>
      <c r="E206" s="302">
        <v>0.75</v>
      </c>
      <c r="F206" s="302">
        <v>0.75</v>
      </c>
      <c r="G206" s="280">
        <f t="shared" si="11"/>
        <v>12.375</v>
      </c>
      <c r="H206" s="283" t="s">
        <v>247</v>
      </c>
      <c r="J206" s="1"/>
      <c r="K206" s="316"/>
      <c r="L206" s="346"/>
    </row>
    <row r="207" spans="1:12">
      <c r="A207" s="73"/>
      <c r="B207" s="290" t="s">
        <v>329</v>
      </c>
      <c r="C207" s="283">
        <v>5</v>
      </c>
      <c r="D207" s="280">
        <v>7</v>
      </c>
      <c r="E207" s="302">
        <v>0.75</v>
      </c>
      <c r="F207" s="302">
        <v>0.75</v>
      </c>
      <c r="G207" s="280">
        <f t="shared" si="11"/>
        <v>19.6875</v>
      </c>
      <c r="H207" s="283" t="s">
        <v>247</v>
      </c>
      <c r="J207" s="1"/>
      <c r="K207" s="316"/>
      <c r="L207" s="346"/>
    </row>
    <row r="208" spans="1:12">
      <c r="A208" s="73"/>
      <c r="B208" s="290" t="s">
        <v>330</v>
      </c>
      <c r="C208" s="283">
        <v>4</v>
      </c>
      <c r="D208" s="280">
        <v>9</v>
      </c>
      <c r="E208" s="302">
        <v>0.75</v>
      </c>
      <c r="F208" s="302">
        <v>0.75</v>
      </c>
      <c r="G208" s="280">
        <f t="shared" si="11"/>
        <v>20.25</v>
      </c>
      <c r="H208" s="283" t="s">
        <v>247</v>
      </c>
      <c r="J208" s="1"/>
      <c r="K208" s="316"/>
      <c r="L208" s="346"/>
    </row>
    <row r="209" spans="1:12">
      <c r="A209" s="73"/>
      <c r="B209" s="290" t="s">
        <v>331</v>
      </c>
      <c r="C209" s="283">
        <v>1</v>
      </c>
      <c r="D209" s="280">
        <v>5</v>
      </c>
      <c r="E209" s="302">
        <v>0.75</v>
      </c>
      <c r="F209" s="302">
        <v>0.75</v>
      </c>
      <c r="G209" s="280">
        <f t="shared" si="11"/>
        <v>2.8125</v>
      </c>
      <c r="H209" s="283" t="s">
        <v>247</v>
      </c>
      <c r="J209" s="1"/>
      <c r="K209" s="316"/>
      <c r="L209" s="346"/>
    </row>
    <row r="210" spans="1:12">
      <c r="A210" s="73"/>
      <c r="B210" s="290" t="s">
        <v>332</v>
      </c>
      <c r="C210" s="283">
        <v>1</v>
      </c>
      <c r="D210" s="280">
        <v>8</v>
      </c>
      <c r="E210" s="302">
        <v>0.75</v>
      </c>
      <c r="F210" s="302">
        <v>0.75</v>
      </c>
      <c r="G210" s="280">
        <f t="shared" si="11"/>
        <v>4.5</v>
      </c>
      <c r="H210" s="283" t="s">
        <v>247</v>
      </c>
      <c r="J210" s="1"/>
      <c r="K210" s="316"/>
      <c r="L210" s="346"/>
    </row>
    <row r="211" spans="1:12">
      <c r="A211" s="73"/>
      <c r="B211" s="290" t="s">
        <v>333</v>
      </c>
      <c r="C211" s="283">
        <v>5</v>
      </c>
      <c r="D211" s="280">
        <v>4</v>
      </c>
      <c r="E211" s="302">
        <v>0.75</v>
      </c>
      <c r="F211" s="302">
        <v>0.75</v>
      </c>
      <c r="G211" s="280">
        <f t="shared" si="11"/>
        <v>11.25</v>
      </c>
      <c r="H211" s="283" t="s">
        <v>247</v>
      </c>
      <c r="J211" s="1"/>
      <c r="K211" s="316"/>
      <c r="L211" s="346"/>
    </row>
    <row r="212" spans="1:12">
      <c r="A212" s="73"/>
      <c r="B212" s="290" t="s">
        <v>334</v>
      </c>
      <c r="C212" s="283">
        <v>2</v>
      </c>
      <c r="D212" s="280">
        <v>3</v>
      </c>
      <c r="E212" s="302">
        <v>0.75</v>
      </c>
      <c r="F212" s="302">
        <v>0.75</v>
      </c>
      <c r="G212" s="280">
        <f t="shared" si="11"/>
        <v>3.375</v>
      </c>
      <c r="H212" s="283" t="s">
        <v>247</v>
      </c>
      <c r="J212" s="1"/>
      <c r="K212" s="316"/>
      <c r="L212" s="346"/>
    </row>
    <row r="213" spans="1:12">
      <c r="A213" s="73"/>
      <c r="B213" s="298"/>
      <c r="C213" s="112"/>
      <c r="D213" s="278"/>
      <c r="E213" s="278"/>
      <c r="F213" s="271" t="s">
        <v>335</v>
      </c>
      <c r="G213" s="345">
        <f>SUM(G201:G212)</f>
        <v>115.3125</v>
      </c>
      <c r="H213" s="270" t="s">
        <v>7</v>
      </c>
    </row>
    <row r="214" spans="1:12" ht="15.75" customHeight="1">
      <c r="A214" s="73"/>
      <c r="B214" s="290"/>
      <c r="C214" s="22"/>
      <c r="D214" s="1374" t="s">
        <v>336</v>
      </c>
      <c r="E214" s="1374"/>
      <c r="F214" s="1374"/>
      <c r="G214" s="271">
        <f>G200+G213+G197</f>
        <v>4803.9250000000002</v>
      </c>
      <c r="H214" s="270" t="s">
        <v>7</v>
      </c>
    </row>
    <row r="215" spans="1:12" ht="15.75" customHeight="1">
      <c r="A215" s="73"/>
      <c r="B215" s="290"/>
      <c r="C215" s="22"/>
      <c r="D215" s="1375" t="s">
        <v>337</v>
      </c>
      <c r="E215" s="1376"/>
      <c r="F215" s="1377"/>
      <c r="G215" s="271">
        <f>(G214*10%)+G214</f>
        <v>5284.3175000000001</v>
      </c>
      <c r="H215" s="270" t="s">
        <v>7</v>
      </c>
    </row>
    <row r="216" spans="1:12">
      <c r="A216" s="73"/>
      <c r="B216" s="1316" t="s">
        <v>255</v>
      </c>
      <c r="C216" s="1317"/>
      <c r="D216" s="1317"/>
      <c r="E216" s="1317"/>
      <c r="F216" s="1317"/>
      <c r="G216" s="1317"/>
      <c r="H216" s="1317"/>
    </row>
    <row r="217" spans="1:12" ht="15.75">
      <c r="A217" s="73"/>
      <c r="B217" s="300" t="s">
        <v>480</v>
      </c>
      <c r="C217" s="274"/>
      <c r="D217" s="275"/>
      <c r="E217" s="330"/>
      <c r="F217" s="271"/>
      <c r="G217" s="305"/>
      <c r="H217" s="273"/>
    </row>
    <row r="218" spans="1:12" ht="15.75">
      <c r="A218" s="347"/>
      <c r="B218" s="300" t="s">
        <v>303</v>
      </c>
      <c r="C218" s="283"/>
      <c r="D218" s="280"/>
      <c r="E218" s="278"/>
      <c r="F218" s="278"/>
      <c r="G218" s="22"/>
      <c r="H218" s="112"/>
    </row>
    <row r="219" spans="1:12" ht="15.75">
      <c r="A219" s="347"/>
      <c r="B219" s="279" t="s">
        <v>390</v>
      </c>
      <c r="C219" s="285">
        <v>1</v>
      </c>
      <c r="D219" s="286">
        <v>307.54000000000002</v>
      </c>
      <c r="E219" s="311">
        <v>0.75</v>
      </c>
      <c r="F219" s="278">
        <v>9.5</v>
      </c>
      <c r="G219" s="278">
        <f>F219*E219*D219*C219</f>
        <v>2191.2225000000003</v>
      </c>
      <c r="H219" s="112" t="s">
        <v>7</v>
      </c>
    </row>
    <row r="220" spans="1:12" ht="15.75">
      <c r="A220" s="347"/>
      <c r="B220" s="279" t="s">
        <v>248</v>
      </c>
      <c r="C220" s="285">
        <v>1</v>
      </c>
      <c r="D220" s="286">
        <v>353.16</v>
      </c>
      <c r="E220" s="311">
        <v>0.75</v>
      </c>
      <c r="F220" s="278">
        <v>10</v>
      </c>
      <c r="G220" s="278">
        <f>F220*E220*D220*C220</f>
        <v>2648.7000000000003</v>
      </c>
      <c r="H220" s="301" t="s">
        <v>247</v>
      </c>
    </row>
    <row r="221" spans="1:12" ht="15.75">
      <c r="A221" s="347"/>
      <c r="B221" s="309" t="s">
        <v>304</v>
      </c>
      <c r="C221" s="113"/>
      <c r="D221" s="333"/>
      <c r="E221" s="311"/>
      <c r="F221" s="278"/>
      <c r="G221" s="278"/>
      <c r="H221" s="301"/>
      <c r="K221" s="1"/>
    </row>
    <row r="222" spans="1:12" ht="15.75">
      <c r="A222" s="347"/>
      <c r="B222" s="309" t="s">
        <v>267</v>
      </c>
      <c r="C222" s="22"/>
      <c r="D222" s="278"/>
      <c r="E222" s="311"/>
      <c r="F222" s="278"/>
      <c r="G222" s="278"/>
      <c r="H222" s="301"/>
      <c r="K222" s="1"/>
    </row>
    <row r="223" spans="1:12" ht="15.75">
      <c r="A223" s="347"/>
      <c r="B223" s="279" t="s">
        <v>391</v>
      </c>
      <c r="C223" s="22">
        <v>1</v>
      </c>
      <c r="D223" s="278">
        <v>5</v>
      </c>
      <c r="E223" s="311">
        <v>0.375</v>
      </c>
      <c r="F223" s="278">
        <v>9.5</v>
      </c>
      <c r="G223" s="278">
        <f t="shared" ref="G223:G239" si="12">F223*E223*D223*C223</f>
        <v>17.8125</v>
      </c>
      <c r="H223" s="301" t="s">
        <v>247</v>
      </c>
      <c r="K223" s="1"/>
    </row>
    <row r="224" spans="1:12" ht="15.75">
      <c r="A224" s="347"/>
      <c r="B224" s="279" t="s">
        <v>392</v>
      </c>
      <c r="C224" s="22">
        <v>1</v>
      </c>
      <c r="D224" s="278">
        <v>7</v>
      </c>
      <c r="E224" s="311">
        <v>0.375</v>
      </c>
      <c r="F224" s="278">
        <v>9.5</v>
      </c>
      <c r="G224" s="278">
        <f t="shared" si="12"/>
        <v>24.9375</v>
      </c>
      <c r="H224" s="301" t="s">
        <v>247</v>
      </c>
      <c r="K224" s="1"/>
    </row>
    <row r="225" spans="1:13" ht="15.75">
      <c r="A225" s="347"/>
      <c r="B225" s="279" t="s">
        <v>268</v>
      </c>
      <c r="C225" s="113">
        <v>3</v>
      </c>
      <c r="D225" s="310">
        <v>20</v>
      </c>
      <c r="E225" s="311">
        <v>0.75</v>
      </c>
      <c r="F225" s="278">
        <v>9.5</v>
      </c>
      <c r="G225" s="278">
        <f t="shared" si="12"/>
        <v>427.5</v>
      </c>
      <c r="H225" s="301" t="s">
        <v>247</v>
      </c>
      <c r="K225" s="1"/>
    </row>
    <row r="226" spans="1:13" ht="15.75">
      <c r="A226" s="347"/>
      <c r="B226" s="279" t="s">
        <v>269</v>
      </c>
      <c r="C226" s="113">
        <v>1</v>
      </c>
      <c r="D226" s="310">
        <v>10</v>
      </c>
      <c r="E226" s="311">
        <v>0.75</v>
      </c>
      <c r="F226" s="278">
        <v>9.5</v>
      </c>
      <c r="G226" s="278">
        <f t="shared" si="12"/>
        <v>71.25</v>
      </c>
      <c r="H226" s="301" t="s">
        <v>247</v>
      </c>
      <c r="K226" s="1"/>
    </row>
    <row r="227" spans="1:13" ht="15.75">
      <c r="A227" s="347"/>
      <c r="B227" s="279" t="s">
        <v>270</v>
      </c>
      <c r="C227" s="113">
        <v>1</v>
      </c>
      <c r="D227" s="310">
        <v>67.5</v>
      </c>
      <c r="E227" s="311">
        <v>0.75</v>
      </c>
      <c r="F227" s="278">
        <v>9.5</v>
      </c>
      <c r="G227" s="278">
        <f t="shared" si="12"/>
        <v>480.9375</v>
      </c>
      <c r="H227" s="301" t="s">
        <v>247</v>
      </c>
      <c r="K227" s="1"/>
    </row>
    <row r="228" spans="1:13" ht="15.75">
      <c r="A228" s="347"/>
      <c r="B228" s="279" t="s">
        <v>271</v>
      </c>
      <c r="C228" s="113">
        <v>1</v>
      </c>
      <c r="D228" s="310">
        <v>17.75</v>
      </c>
      <c r="E228" s="311">
        <v>0.75</v>
      </c>
      <c r="F228" s="278">
        <v>9.5</v>
      </c>
      <c r="G228" s="278">
        <f t="shared" si="12"/>
        <v>126.46875</v>
      </c>
      <c r="H228" s="301" t="s">
        <v>247</v>
      </c>
      <c r="K228" s="1"/>
    </row>
    <row r="229" spans="1:13" ht="15.75">
      <c r="A229" s="347"/>
      <c r="B229" s="279" t="s">
        <v>272</v>
      </c>
      <c r="C229" s="113">
        <v>1</v>
      </c>
      <c r="D229" s="310">
        <v>7</v>
      </c>
      <c r="E229" s="311">
        <v>0.75</v>
      </c>
      <c r="F229" s="278">
        <v>9.5</v>
      </c>
      <c r="G229" s="278">
        <f t="shared" si="12"/>
        <v>49.875</v>
      </c>
      <c r="H229" s="301" t="s">
        <v>247</v>
      </c>
      <c r="K229" s="1"/>
    </row>
    <row r="230" spans="1:13" ht="15.75">
      <c r="A230" s="347"/>
      <c r="B230" s="279" t="s">
        <v>273</v>
      </c>
      <c r="C230" s="113">
        <v>1</v>
      </c>
      <c r="D230" s="310">
        <v>50.75</v>
      </c>
      <c r="E230" s="311">
        <v>0.75</v>
      </c>
      <c r="F230" s="278">
        <v>9.5</v>
      </c>
      <c r="G230" s="278">
        <f t="shared" si="12"/>
        <v>361.59375</v>
      </c>
      <c r="H230" s="301" t="s">
        <v>247</v>
      </c>
      <c r="K230" s="1"/>
    </row>
    <row r="231" spans="1:13" ht="15.75">
      <c r="A231" s="347"/>
      <c r="B231" s="279" t="s">
        <v>393</v>
      </c>
      <c r="C231" s="113">
        <v>4</v>
      </c>
      <c r="D231" s="310">
        <v>5</v>
      </c>
      <c r="E231" s="311">
        <v>0.375</v>
      </c>
      <c r="F231" s="278">
        <v>9.5</v>
      </c>
      <c r="G231" s="278">
        <f t="shared" si="12"/>
        <v>71.25</v>
      </c>
      <c r="H231" s="301" t="s">
        <v>247</v>
      </c>
      <c r="K231" s="1"/>
    </row>
    <row r="232" spans="1:13" ht="15.75">
      <c r="A232" s="347"/>
      <c r="B232" s="309" t="s">
        <v>274</v>
      </c>
      <c r="C232" s="113"/>
      <c r="D232" s="310"/>
      <c r="E232" s="311"/>
      <c r="F232" s="278"/>
      <c r="G232" s="278"/>
      <c r="H232" s="301" t="s">
        <v>247</v>
      </c>
      <c r="K232" s="1"/>
    </row>
    <row r="233" spans="1:13" ht="15.75">
      <c r="A233" s="347"/>
      <c r="B233" s="279" t="s">
        <v>392</v>
      </c>
      <c r="C233" s="113">
        <v>1</v>
      </c>
      <c r="D233" s="310">
        <v>10</v>
      </c>
      <c r="E233" s="311">
        <v>0.375</v>
      </c>
      <c r="F233" s="278">
        <v>9.5</v>
      </c>
      <c r="G233" s="278">
        <f t="shared" si="12"/>
        <v>35.625</v>
      </c>
      <c r="H233" s="301" t="s">
        <v>247</v>
      </c>
      <c r="K233" s="1"/>
    </row>
    <row r="234" spans="1:13" ht="15.75">
      <c r="A234" s="347"/>
      <c r="B234" s="279" t="s">
        <v>268</v>
      </c>
      <c r="C234" s="113">
        <v>1</v>
      </c>
      <c r="D234" s="310">
        <v>56.25</v>
      </c>
      <c r="E234" s="311">
        <v>0.75</v>
      </c>
      <c r="F234" s="278">
        <v>9.5</v>
      </c>
      <c r="G234" s="278">
        <f t="shared" si="12"/>
        <v>400.78125</v>
      </c>
      <c r="H234" s="301" t="s">
        <v>247</v>
      </c>
      <c r="K234" s="1"/>
    </row>
    <row r="235" spans="1:13" ht="15.75">
      <c r="A235" s="347"/>
      <c r="B235" s="320" t="s">
        <v>275</v>
      </c>
      <c r="C235" s="113">
        <v>7</v>
      </c>
      <c r="D235" s="310">
        <v>22.33</v>
      </c>
      <c r="E235" s="311">
        <v>0.75</v>
      </c>
      <c r="F235" s="278">
        <v>9.5</v>
      </c>
      <c r="G235" s="278">
        <f t="shared" si="12"/>
        <v>1113.70875</v>
      </c>
      <c r="H235" s="301" t="s">
        <v>247</v>
      </c>
      <c r="K235" s="1"/>
    </row>
    <row r="236" spans="1:13" ht="15.75">
      <c r="A236" s="347"/>
      <c r="B236" s="279" t="s">
        <v>276</v>
      </c>
      <c r="C236" s="113">
        <v>1</v>
      </c>
      <c r="D236" s="310">
        <v>17.579999999999998</v>
      </c>
      <c r="E236" s="311">
        <v>0.75</v>
      </c>
      <c r="F236" s="278">
        <v>3.5</v>
      </c>
      <c r="G236" s="278">
        <f t="shared" si="12"/>
        <v>46.147499999999994</v>
      </c>
      <c r="H236" s="301" t="s">
        <v>247</v>
      </c>
    </row>
    <row r="237" spans="1:13" ht="15.75">
      <c r="A237" s="347"/>
      <c r="B237" s="279" t="s">
        <v>305</v>
      </c>
      <c r="C237" s="113">
        <v>1</v>
      </c>
      <c r="D237" s="310">
        <v>10</v>
      </c>
      <c r="E237" s="311">
        <v>0.75</v>
      </c>
      <c r="F237" s="278">
        <v>9.5</v>
      </c>
      <c r="G237" s="278">
        <f t="shared" si="12"/>
        <v>71.25</v>
      </c>
      <c r="H237" s="301" t="s">
        <v>247</v>
      </c>
    </row>
    <row r="238" spans="1:13" ht="15.75">
      <c r="A238" s="347"/>
      <c r="B238" s="279" t="s">
        <v>393</v>
      </c>
      <c r="C238" s="113">
        <v>4</v>
      </c>
      <c r="D238" s="310">
        <v>9.75</v>
      </c>
      <c r="E238" s="311">
        <v>0.375</v>
      </c>
      <c r="F238" s="278">
        <v>9.5</v>
      </c>
      <c r="G238" s="278">
        <f t="shared" si="12"/>
        <v>138.9375</v>
      </c>
      <c r="H238" s="301" t="s">
        <v>247</v>
      </c>
    </row>
    <row r="239" spans="1:13" ht="15.75">
      <c r="A239" s="347"/>
      <c r="B239" s="279" t="s">
        <v>278</v>
      </c>
      <c r="C239" s="113">
        <v>2</v>
      </c>
      <c r="D239" s="310">
        <v>5</v>
      </c>
      <c r="E239" s="311">
        <v>0.75</v>
      </c>
      <c r="F239" s="278">
        <v>9.5</v>
      </c>
      <c r="G239" s="278">
        <f t="shared" si="12"/>
        <v>71.25</v>
      </c>
      <c r="H239" s="301" t="s">
        <v>247</v>
      </c>
    </row>
    <row r="240" spans="1:13">
      <c r="A240" s="73"/>
      <c r="B240" s="370"/>
      <c r="C240" s="274"/>
      <c r="D240" s="275"/>
      <c r="E240" s="275"/>
      <c r="F240" s="271" t="s">
        <v>252</v>
      </c>
      <c r="G240" s="271">
        <f>SUM(G219:G239)</f>
        <v>8349.2475000000013</v>
      </c>
      <c r="H240" s="270" t="s">
        <v>7</v>
      </c>
      <c r="K240" s="317" t="s">
        <v>392</v>
      </c>
      <c r="L240" s="334">
        <v>12</v>
      </c>
      <c r="M240" s="328">
        <v>5</v>
      </c>
    </row>
    <row r="241" spans="1:14">
      <c r="A241" s="350"/>
      <c r="B241" s="293" t="s">
        <v>351</v>
      </c>
      <c r="C241" s="112"/>
      <c r="D241" s="303"/>
      <c r="E241" s="303"/>
      <c r="F241" s="303"/>
      <c r="G241" s="353"/>
      <c r="H241" s="274"/>
      <c r="J241" s="352"/>
    </row>
    <row r="242" spans="1:14">
      <c r="A242" s="350"/>
      <c r="B242" s="290" t="s">
        <v>352</v>
      </c>
      <c r="C242" s="283">
        <v>3</v>
      </c>
      <c r="D242" s="280">
        <v>5</v>
      </c>
      <c r="E242" s="303">
        <v>0.75</v>
      </c>
      <c r="F242" s="303">
        <v>7</v>
      </c>
      <c r="G242" s="353">
        <f>F242*E242*D242*C242</f>
        <v>78.75</v>
      </c>
      <c r="H242" s="301" t="s">
        <v>247</v>
      </c>
      <c r="J242" s="352"/>
    </row>
    <row r="243" spans="1:14">
      <c r="A243" s="350"/>
      <c r="B243" s="290" t="s">
        <v>353</v>
      </c>
      <c r="C243" s="283">
        <v>5</v>
      </c>
      <c r="D243" s="280">
        <v>3.5</v>
      </c>
      <c r="E243" s="303">
        <v>0.75</v>
      </c>
      <c r="F243" s="303">
        <v>7</v>
      </c>
      <c r="G243" s="353">
        <f t="shared" ref="G243:G254" si="13">F243*E243*D243*C243</f>
        <v>91.875</v>
      </c>
      <c r="H243" s="301" t="s">
        <v>247</v>
      </c>
      <c r="J243" s="352"/>
    </row>
    <row r="244" spans="1:14">
      <c r="A244" s="350"/>
      <c r="B244" s="290" t="s">
        <v>354</v>
      </c>
      <c r="C244" s="283">
        <v>9</v>
      </c>
      <c r="D244" s="280">
        <v>2.5</v>
      </c>
      <c r="E244" s="303">
        <v>0.75</v>
      </c>
      <c r="F244" s="303">
        <v>7</v>
      </c>
      <c r="G244" s="353">
        <f t="shared" si="13"/>
        <v>118.125</v>
      </c>
      <c r="H244" s="301" t="s">
        <v>247</v>
      </c>
      <c r="J244" s="352"/>
    </row>
    <row r="245" spans="1:14">
      <c r="A245" s="350"/>
      <c r="B245" s="293"/>
      <c r="C245" s="97">
        <v>6</v>
      </c>
      <c r="D245" s="280">
        <v>2.5</v>
      </c>
      <c r="E245" s="303">
        <v>0.375</v>
      </c>
      <c r="F245" s="303">
        <v>7</v>
      </c>
      <c r="G245" s="353">
        <f t="shared" si="13"/>
        <v>39.375</v>
      </c>
      <c r="H245" s="301" t="s">
        <v>247</v>
      </c>
      <c r="J245" s="352"/>
    </row>
    <row r="246" spans="1:14">
      <c r="A246" s="350"/>
      <c r="B246" s="290" t="s">
        <v>328</v>
      </c>
      <c r="C246" s="283">
        <v>2</v>
      </c>
      <c r="D246" s="280">
        <v>10</v>
      </c>
      <c r="E246" s="280">
        <v>0.75</v>
      </c>
      <c r="F246" s="280">
        <v>4</v>
      </c>
      <c r="G246" s="353">
        <f t="shared" si="13"/>
        <v>60</v>
      </c>
      <c r="H246" s="301" t="s">
        <v>247</v>
      </c>
      <c r="J246" s="352"/>
    </row>
    <row r="247" spans="1:14">
      <c r="A247" s="350"/>
      <c r="B247" s="290" t="s">
        <v>329</v>
      </c>
      <c r="C247" s="283">
        <v>5</v>
      </c>
      <c r="D247" s="280">
        <v>6</v>
      </c>
      <c r="E247" s="280">
        <v>0.75</v>
      </c>
      <c r="F247" s="280">
        <v>4</v>
      </c>
      <c r="G247" s="353">
        <f t="shared" si="13"/>
        <v>90</v>
      </c>
      <c r="H247" s="301" t="s">
        <v>247</v>
      </c>
      <c r="J247" s="352"/>
    </row>
    <row r="248" spans="1:14">
      <c r="A248" s="350"/>
      <c r="B248" s="290" t="s">
        <v>330</v>
      </c>
      <c r="C248" s="283">
        <v>4</v>
      </c>
      <c r="D248" s="280">
        <v>8</v>
      </c>
      <c r="E248" s="280">
        <v>0.75</v>
      </c>
      <c r="F248" s="280">
        <v>4</v>
      </c>
      <c r="G248" s="353">
        <f t="shared" si="13"/>
        <v>96</v>
      </c>
      <c r="H248" s="301" t="s">
        <v>247</v>
      </c>
      <c r="J248" s="352"/>
    </row>
    <row r="249" spans="1:14">
      <c r="A249" s="350"/>
      <c r="B249" s="290" t="s">
        <v>331</v>
      </c>
      <c r="C249" s="283">
        <v>1</v>
      </c>
      <c r="D249" s="280">
        <v>4</v>
      </c>
      <c r="E249" s="280">
        <v>0.75</v>
      </c>
      <c r="F249" s="280">
        <v>4</v>
      </c>
      <c r="G249" s="353">
        <f t="shared" si="13"/>
        <v>12</v>
      </c>
      <c r="H249" s="301" t="s">
        <v>247</v>
      </c>
      <c r="J249" s="352"/>
    </row>
    <row r="250" spans="1:14">
      <c r="A250" s="350"/>
      <c r="B250" s="290" t="s">
        <v>332</v>
      </c>
      <c r="C250" s="283">
        <v>1</v>
      </c>
      <c r="D250" s="280">
        <v>7</v>
      </c>
      <c r="E250" s="280">
        <v>0.75</v>
      </c>
      <c r="F250" s="280">
        <v>4</v>
      </c>
      <c r="G250" s="353">
        <f t="shared" si="13"/>
        <v>21</v>
      </c>
      <c r="H250" s="301" t="s">
        <v>247</v>
      </c>
      <c r="J250" s="352"/>
    </row>
    <row r="251" spans="1:14">
      <c r="A251" s="350"/>
      <c r="B251" s="290" t="s">
        <v>333</v>
      </c>
      <c r="C251" s="283">
        <v>5</v>
      </c>
      <c r="D251" s="280">
        <v>3</v>
      </c>
      <c r="E251" s="280">
        <v>0.75</v>
      </c>
      <c r="F251" s="280">
        <v>4</v>
      </c>
      <c r="G251" s="353">
        <f t="shared" si="13"/>
        <v>45</v>
      </c>
      <c r="H251" s="301" t="s">
        <v>247</v>
      </c>
      <c r="J251" s="371"/>
      <c r="K251" s="372"/>
      <c r="L251" s="315"/>
      <c r="M251" s="315"/>
      <c r="N251" s="315"/>
    </row>
    <row r="252" spans="1:14">
      <c r="A252" s="350"/>
      <c r="B252" s="290" t="s">
        <v>334</v>
      </c>
      <c r="C252" s="283">
        <v>2</v>
      </c>
      <c r="D252" s="280">
        <v>2</v>
      </c>
      <c r="E252" s="280">
        <v>0.75</v>
      </c>
      <c r="F252" s="280">
        <v>1.5</v>
      </c>
      <c r="G252" s="353">
        <f t="shared" si="13"/>
        <v>4.5</v>
      </c>
      <c r="H252" s="301" t="s">
        <v>247</v>
      </c>
      <c r="J252" s="371"/>
      <c r="K252" s="372"/>
      <c r="L252" s="315"/>
      <c r="M252" s="315"/>
      <c r="N252" s="315"/>
    </row>
    <row r="253" spans="1:14">
      <c r="A253" s="350"/>
      <c r="B253" s="290" t="s">
        <v>394</v>
      </c>
      <c r="C253" s="1339"/>
      <c r="D253" s="1340"/>
      <c r="E253" s="1340"/>
      <c r="F253" s="1341"/>
      <c r="G253" s="353">
        <f>G213</f>
        <v>115.3125</v>
      </c>
      <c r="H253" s="283" t="s">
        <v>258</v>
      </c>
      <c r="J253" s="371"/>
      <c r="K253" s="372"/>
      <c r="L253" s="315"/>
      <c r="M253" s="315"/>
      <c r="N253" s="315"/>
    </row>
    <row r="254" spans="1:14">
      <c r="A254" s="350"/>
      <c r="B254" s="290" t="s">
        <v>137</v>
      </c>
      <c r="C254" s="283">
        <v>1</v>
      </c>
      <c r="D254" s="280">
        <v>7.5</v>
      </c>
      <c r="E254" s="280">
        <v>0.75</v>
      </c>
      <c r="F254" s="280">
        <v>8</v>
      </c>
      <c r="G254" s="353">
        <f t="shared" si="13"/>
        <v>45</v>
      </c>
      <c r="H254" s="301" t="s">
        <v>247</v>
      </c>
      <c r="J254" s="371"/>
      <c r="K254" s="372"/>
      <c r="L254" s="315"/>
      <c r="M254" s="315"/>
      <c r="N254" s="315"/>
    </row>
    <row r="255" spans="1:14">
      <c r="A255" s="350"/>
      <c r="B255" s="279" t="s">
        <v>883</v>
      </c>
      <c r="C255" s="113">
        <v>27</v>
      </c>
      <c r="D255" s="100">
        <v>2</v>
      </c>
      <c r="E255" s="280">
        <v>0.75</v>
      </c>
      <c r="F255" s="302">
        <v>9.5</v>
      </c>
      <c r="G255" s="280">
        <f>C255*D255*E255*F255</f>
        <v>384.75</v>
      </c>
      <c r="H255" s="301" t="s">
        <v>247</v>
      </c>
      <c r="J255" s="371"/>
      <c r="K255" s="372"/>
      <c r="L255" s="315"/>
      <c r="M255" s="315"/>
      <c r="N255" s="315"/>
    </row>
    <row r="256" spans="1:14">
      <c r="A256" s="350"/>
      <c r="B256" s="279" t="s">
        <v>882</v>
      </c>
      <c r="C256" s="113">
        <v>2</v>
      </c>
      <c r="D256" s="100">
        <v>2</v>
      </c>
      <c r="E256" s="280">
        <v>0.75</v>
      </c>
      <c r="F256" s="302">
        <v>9.5</v>
      </c>
      <c r="G256" s="280">
        <f>C256*D256*E256*F256</f>
        <v>28.5</v>
      </c>
      <c r="H256" s="301" t="s">
        <v>247</v>
      </c>
      <c r="J256" s="371"/>
      <c r="K256" s="372"/>
      <c r="L256" s="315"/>
      <c r="M256" s="315"/>
      <c r="N256" s="315"/>
    </row>
    <row r="257" spans="1:14">
      <c r="A257" s="350"/>
      <c r="B257" s="279" t="s">
        <v>395</v>
      </c>
      <c r="C257" s="373">
        <v>29</v>
      </c>
      <c r="D257" s="280">
        <v>1</v>
      </c>
      <c r="E257" s="280">
        <v>0.75</v>
      </c>
      <c r="F257" s="280">
        <v>10</v>
      </c>
      <c r="G257" s="280">
        <f>C257*D257*E257*F257</f>
        <v>217.5</v>
      </c>
      <c r="H257" s="283" t="s">
        <v>258</v>
      </c>
      <c r="J257" s="371"/>
      <c r="K257" s="372"/>
      <c r="L257" s="315"/>
      <c r="M257" s="315"/>
      <c r="N257" s="315"/>
    </row>
    <row r="258" spans="1:14">
      <c r="A258" s="73"/>
      <c r="B258" s="290"/>
      <c r="C258" s="22"/>
      <c r="D258" s="278"/>
      <c r="E258" s="278"/>
      <c r="F258" s="271" t="s">
        <v>252</v>
      </c>
      <c r="G258" s="271">
        <f>SUM(G242:G257)</f>
        <v>1447.6875</v>
      </c>
      <c r="H258" s="273" t="s">
        <v>7</v>
      </c>
    </row>
    <row r="259" spans="1:14">
      <c r="A259" s="73"/>
      <c r="B259" s="284"/>
      <c r="C259" s="274"/>
      <c r="D259" s="275"/>
      <c r="E259" s="1368" t="s">
        <v>481</v>
      </c>
      <c r="F259" s="1369"/>
      <c r="G259" s="271">
        <f>G240-G258</f>
        <v>6901.5600000000013</v>
      </c>
      <c r="H259" s="273" t="s">
        <v>7</v>
      </c>
    </row>
    <row r="260" spans="1:14">
      <c r="A260" s="73"/>
      <c r="B260" s="284"/>
      <c r="C260" s="274"/>
      <c r="D260" s="275"/>
      <c r="E260" s="1318" t="s">
        <v>358</v>
      </c>
      <c r="F260" s="1319"/>
      <c r="G260" s="295">
        <f>(G259*10%)+G259</f>
        <v>7591.7160000000013</v>
      </c>
      <c r="H260" s="273" t="s">
        <v>7</v>
      </c>
    </row>
    <row r="261" spans="1:14">
      <c r="A261" s="297"/>
      <c r="B261" s="1316" t="s">
        <v>259</v>
      </c>
      <c r="C261" s="1317"/>
      <c r="D261" s="1317"/>
      <c r="E261" s="1317"/>
      <c r="F261" s="1317"/>
      <c r="G261" s="1317"/>
      <c r="H261" s="1317"/>
    </row>
    <row r="262" spans="1:14" ht="15.75">
      <c r="A262" s="347"/>
      <c r="B262" s="277" t="s">
        <v>442</v>
      </c>
      <c r="C262" s="112"/>
      <c r="D262" s="294"/>
      <c r="E262" s="294"/>
      <c r="F262" s="294"/>
      <c r="G262" s="112"/>
      <c r="H262" s="112"/>
    </row>
    <row r="263" spans="1:14" ht="15.75">
      <c r="A263" s="347"/>
      <c r="B263" s="298" t="s">
        <v>338</v>
      </c>
      <c r="C263" s="269">
        <v>2</v>
      </c>
      <c r="D263" s="269">
        <f>22+20+22+20</f>
        <v>84</v>
      </c>
      <c r="E263" s="280" t="s">
        <v>8</v>
      </c>
      <c r="F263" s="280">
        <v>12</v>
      </c>
      <c r="G263" s="280">
        <f>F263*D263*C263</f>
        <v>2016</v>
      </c>
      <c r="H263" s="283" t="s">
        <v>9</v>
      </c>
    </row>
    <row r="264" spans="1:14" ht="15.75">
      <c r="A264" s="347"/>
      <c r="B264" s="298" t="s">
        <v>339</v>
      </c>
      <c r="C264" s="269">
        <v>4</v>
      </c>
      <c r="D264" s="269">
        <f>5+9.58+5+9.58</f>
        <v>29.159999999999997</v>
      </c>
      <c r="E264" s="280" t="s">
        <v>294</v>
      </c>
      <c r="F264" s="280">
        <v>12</v>
      </c>
      <c r="G264" s="280">
        <f t="shared" ref="G264:G277" si="14">F264*D264*C264</f>
        <v>1399.6799999999998</v>
      </c>
      <c r="H264" s="283" t="s">
        <v>247</v>
      </c>
    </row>
    <row r="265" spans="1:14" ht="15.75">
      <c r="A265" s="347"/>
      <c r="B265" s="298" t="s">
        <v>269</v>
      </c>
      <c r="C265" s="269">
        <v>1</v>
      </c>
      <c r="D265" s="269">
        <f>5+10+5+10</f>
        <v>30</v>
      </c>
      <c r="E265" s="280" t="s">
        <v>8</v>
      </c>
      <c r="F265" s="280">
        <v>12</v>
      </c>
      <c r="G265" s="280">
        <f t="shared" si="14"/>
        <v>360</v>
      </c>
      <c r="H265" s="283" t="s">
        <v>247</v>
      </c>
    </row>
    <row r="266" spans="1:14" ht="15.75">
      <c r="A266" s="347"/>
      <c r="B266" s="298" t="s">
        <v>340</v>
      </c>
      <c r="C266" s="269">
        <v>2</v>
      </c>
      <c r="D266" s="269">
        <f>10.75+17.75+10.75+17.75</f>
        <v>57</v>
      </c>
      <c r="E266" s="280" t="s">
        <v>8</v>
      </c>
      <c r="F266" s="280">
        <v>12</v>
      </c>
      <c r="G266" s="280">
        <f t="shared" si="14"/>
        <v>1368</v>
      </c>
      <c r="H266" s="283" t="s">
        <v>247</v>
      </c>
    </row>
    <row r="267" spans="1:14" ht="15.75">
      <c r="A267" s="347"/>
      <c r="B267" s="298" t="s">
        <v>341</v>
      </c>
      <c r="C267" s="269">
        <v>1</v>
      </c>
      <c r="D267" s="269">
        <f>22.33+10+22.33+10</f>
        <v>64.66</v>
      </c>
      <c r="E267" s="280" t="s">
        <v>8</v>
      </c>
      <c r="F267" s="280">
        <v>12</v>
      </c>
      <c r="G267" s="280">
        <f t="shared" si="14"/>
        <v>775.92</v>
      </c>
      <c r="H267" s="283" t="s">
        <v>247</v>
      </c>
    </row>
    <row r="268" spans="1:14" ht="15.75">
      <c r="A268" s="347"/>
      <c r="B268" s="298" t="s">
        <v>342</v>
      </c>
      <c r="C268" s="269">
        <v>1</v>
      </c>
      <c r="D268" s="269">
        <f>22.33+17.33+22.33+17.33</f>
        <v>79.319999999999993</v>
      </c>
      <c r="E268" s="280" t="s">
        <v>8</v>
      </c>
      <c r="F268" s="280">
        <v>12</v>
      </c>
      <c r="G268" s="280">
        <f t="shared" si="14"/>
        <v>951.83999999999992</v>
      </c>
      <c r="H268" s="283" t="s">
        <v>247</v>
      </c>
      <c r="K268">
        <f>-4/12</f>
        <v>-0.33333333333333331</v>
      </c>
    </row>
    <row r="269" spans="1:14" ht="15.75">
      <c r="A269" s="347"/>
      <c r="B269" s="298" t="s">
        <v>343</v>
      </c>
      <c r="C269" s="269">
        <v>1</v>
      </c>
      <c r="D269" s="269">
        <f>22.33+19.33+22.33+19.33</f>
        <v>83.32</v>
      </c>
      <c r="E269" s="280" t="s">
        <v>8</v>
      </c>
      <c r="F269" s="280">
        <v>12</v>
      </c>
      <c r="G269" s="280">
        <f t="shared" si="14"/>
        <v>999.83999999999992</v>
      </c>
      <c r="H269" s="283" t="s">
        <v>247</v>
      </c>
    </row>
    <row r="270" spans="1:14" ht="15.75">
      <c r="A270" s="347"/>
      <c r="B270" s="298" t="s">
        <v>276</v>
      </c>
      <c r="C270" s="269">
        <v>1</v>
      </c>
      <c r="D270" s="269">
        <f>22.375+16+22.375+16</f>
        <v>76.75</v>
      </c>
      <c r="E270" s="280" t="s">
        <v>8</v>
      </c>
      <c r="F270" s="280">
        <v>12</v>
      </c>
      <c r="G270" s="280">
        <f t="shared" si="14"/>
        <v>921</v>
      </c>
      <c r="H270" s="283" t="s">
        <v>247</v>
      </c>
    </row>
    <row r="271" spans="1:14" ht="15.75">
      <c r="A271" s="347"/>
      <c r="B271" s="348" t="s">
        <v>344</v>
      </c>
      <c r="C271" s="269">
        <v>1</v>
      </c>
      <c r="D271" s="269">
        <v>91.5</v>
      </c>
      <c r="E271" s="280" t="s">
        <v>8</v>
      </c>
      <c r="F271" s="280">
        <v>12</v>
      </c>
      <c r="G271" s="280">
        <f t="shared" si="14"/>
        <v>1098</v>
      </c>
      <c r="H271" s="283" t="s">
        <v>247</v>
      </c>
      <c r="K271">
        <f>4.5/12</f>
        <v>0.375</v>
      </c>
    </row>
    <row r="272" spans="1:14" ht="15.75">
      <c r="A272" s="347"/>
      <c r="B272" s="298" t="s">
        <v>345</v>
      </c>
      <c r="C272" s="97">
        <v>1</v>
      </c>
      <c r="D272" s="280">
        <f>10+10+7+7+7+7</f>
        <v>48</v>
      </c>
      <c r="E272" s="280" t="s">
        <v>8</v>
      </c>
      <c r="F272" s="280">
        <v>12</v>
      </c>
      <c r="G272" s="280">
        <f t="shared" si="14"/>
        <v>576</v>
      </c>
      <c r="H272" s="283" t="s">
        <v>247</v>
      </c>
    </row>
    <row r="273" spans="1:10" ht="15.75">
      <c r="A273" s="347"/>
      <c r="B273" s="298" t="s">
        <v>346</v>
      </c>
      <c r="C273" s="97">
        <v>1</v>
      </c>
      <c r="D273" s="280">
        <f>10.58+5+10.58+5+5+5</f>
        <v>41.16</v>
      </c>
      <c r="E273" s="280" t="s">
        <v>8</v>
      </c>
      <c r="F273" s="280">
        <v>12</v>
      </c>
      <c r="G273" s="280">
        <f t="shared" si="14"/>
        <v>493.91999999999996</v>
      </c>
      <c r="H273" s="283" t="s">
        <v>247</v>
      </c>
    </row>
    <row r="274" spans="1:10" ht="15.75">
      <c r="A274" s="347"/>
      <c r="B274" s="298" t="s">
        <v>347</v>
      </c>
      <c r="C274" s="97">
        <v>2</v>
      </c>
      <c r="D274" s="280">
        <f>5+9.58+5+9.58</f>
        <v>29.159999999999997</v>
      </c>
      <c r="E274" s="280"/>
      <c r="F274" s="280">
        <v>12</v>
      </c>
      <c r="G274" s="280">
        <f t="shared" si="14"/>
        <v>699.83999999999992</v>
      </c>
      <c r="H274" s="283" t="s">
        <v>247</v>
      </c>
    </row>
    <row r="275" spans="1:10" ht="15.75">
      <c r="A275" s="347"/>
      <c r="B275" s="349" t="s">
        <v>348</v>
      </c>
      <c r="C275" s="283">
        <v>1</v>
      </c>
      <c r="D275" s="269">
        <f>11+7+11+7</f>
        <v>36</v>
      </c>
      <c r="E275" s="280" t="s">
        <v>8</v>
      </c>
      <c r="F275" s="280">
        <v>12</v>
      </c>
      <c r="G275" s="280">
        <f t="shared" si="14"/>
        <v>432</v>
      </c>
      <c r="H275" s="283" t="s">
        <v>247</v>
      </c>
    </row>
    <row r="276" spans="1:10" ht="15.75">
      <c r="A276" s="347"/>
      <c r="B276" s="349" t="s">
        <v>349</v>
      </c>
      <c r="C276" s="283">
        <v>2</v>
      </c>
      <c r="D276" s="269">
        <f>10+8+10+8</f>
        <v>36</v>
      </c>
      <c r="E276" s="280"/>
      <c r="F276" s="280">
        <v>12</v>
      </c>
      <c r="G276" s="280">
        <f t="shared" si="14"/>
        <v>864</v>
      </c>
      <c r="H276" s="283" t="s">
        <v>247</v>
      </c>
    </row>
    <row r="277" spans="1:10" ht="15.75">
      <c r="A277" s="347"/>
      <c r="B277" s="298" t="s">
        <v>350</v>
      </c>
      <c r="C277" s="283">
        <v>1</v>
      </c>
      <c r="D277" s="280">
        <f>345.41+20</f>
        <v>365.41</v>
      </c>
      <c r="E277" s="280" t="s">
        <v>8</v>
      </c>
      <c r="F277" s="280">
        <v>12</v>
      </c>
      <c r="G277" s="280">
        <f t="shared" si="14"/>
        <v>4384.92</v>
      </c>
      <c r="H277" s="283" t="s">
        <v>247</v>
      </c>
    </row>
    <row r="278" spans="1:10">
      <c r="A278" s="350"/>
      <c r="B278" s="298"/>
      <c r="C278" s="112"/>
      <c r="D278" s="303"/>
      <c r="E278" s="303"/>
      <c r="F278" s="295" t="s">
        <v>252</v>
      </c>
      <c r="G278" s="351">
        <f>SUM(G263:G277)</f>
        <v>17340.96</v>
      </c>
      <c r="H278" s="270" t="s">
        <v>9</v>
      </c>
      <c r="J278" s="352"/>
    </row>
    <row r="279" spans="1:10">
      <c r="A279" s="350"/>
      <c r="B279" s="293" t="s">
        <v>351</v>
      </c>
      <c r="C279" s="112"/>
      <c r="D279" s="303"/>
      <c r="E279" s="303"/>
      <c r="F279" s="303"/>
      <c r="G279" s="353"/>
      <c r="H279" s="274"/>
      <c r="J279" s="352"/>
    </row>
    <row r="280" spans="1:10">
      <c r="A280" s="350"/>
      <c r="B280" s="290" t="s">
        <v>352</v>
      </c>
      <c r="C280" s="283">
        <v>3</v>
      </c>
      <c r="D280" s="280">
        <v>5</v>
      </c>
      <c r="E280" s="280" t="s">
        <v>8</v>
      </c>
      <c r="F280" s="280">
        <v>7</v>
      </c>
      <c r="G280" s="280">
        <f>F280*D280*C280</f>
        <v>105</v>
      </c>
      <c r="H280" s="301" t="s">
        <v>247</v>
      </c>
    </row>
    <row r="281" spans="1:10">
      <c r="A281" s="350"/>
      <c r="B281" s="290" t="s">
        <v>353</v>
      </c>
      <c r="C281" s="283">
        <v>5</v>
      </c>
      <c r="D281" s="280">
        <v>3.5</v>
      </c>
      <c r="E281" s="280" t="s">
        <v>8</v>
      </c>
      <c r="F281" s="280">
        <v>7</v>
      </c>
      <c r="G281" s="280">
        <f t="shared" ref="G281:G295" si="15">F281*D281*C281</f>
        <v>122.5</v>
      </c>
      <c r="H281" s="301" t="s">
        <v>247</v>
      </c>
    </row>
    <row r="282" spans="1:10">
      <c r="A282" s="350"/>
      <c r="B282" s="290" t="s">
        <v>354</v>
      </c>
      <c r="C282" s="283">
        <v>15</v>
      </c>
      <c r="D282" s="280">
        <v>2.5</v>
      </c>
      <c r="E282" s="280" t="s">
        <v>8</v>
      </c>
      <c r="F282" s="280">
        <v>7</v>
      </c>
      <c r="G282" s="280">
        <f t="shared" si="15"/>
        <v>262.5</v>
      </c>
      <c r="H282" s="301" t="s">
        <v>247</v>
      </c>
    </row>
    <row r="283" spans="1:10">
      <c r="A283" s="350"/>
      <c r="B283" s="290" t="s">
        <v>355</v>
      </c>
      <c r="C283" s="283">
        <v>1</v>
      </c>
      <c r="D283" s="280">
        <v>6.75</v>
      </c>
      <c r="E283" s="280" t="s">
        <v>8</v>
      </c>
      <c r="F283" s="280">
        <v>12</v>
      </c>
      <c r="G283" s="280">
        <f t="shared" si="15"/>
        <v>81</v>
      </c>
      <c r="H283" s="301" t="s">
        <v>247</v>
      </c>
    </row>
    <row r="284" spans="1:10">
      <c r="A284" s="350"/>
      <c r="B284" s="290" t="s">
        <v>352</v>
      </c>
      <c r="C284" s="283">
        <v>3</v>
      </c>
      <c r="D284" s="280">
        <v>5</v>
      </c>
      <c r="E284" s="280" t="s">
        <v>8</v>
      </c>
      <c r="F284" s="280">
        <v>7</v>
      </c>
      <c r="G284" s="280">
        <f t="shared" si="15"/>
        <v>105</v>
      </c>
      <c r="H284" s="301" t="s">
        <v>247</v>
      </c>
    </row>
    <row r="285" spans="1:10">
      <c r="A285" s="350"/>
      <c r="B285" s="290" t="s">
        <v>353</v>
      </c>
      <c r="C285" s="283">
        <v>5</v>
      </c>
      <c r="D285" s="280">
        <v>3.5</v>
      </c>
      <c r="E285" s="280" t="s">
        <v>8</v>
      </c>
      <c r="F285" s="280">
        <v>7</v>
      </c>
      <c r="G285" s="280">
        <f t="shared" si="15"/>
        <v>122.5</v>
      </c>
      <c r="H285" s="301" t="s">
        <v>247</v>
      </c>
    </row>
    <row r="286" spans="1:10">
      <c r="A286" s="350"/>
      <c r="B286" s="290" t="s">
        <v>354</v>
      </c>
      <c r="C286" s="283">
        <v>15</v>
      </c>
      <c r="D286" s="280">
        <v>2.5</v>
      </c>
      <c r="E286" s="280" t="s">
        <v>8</v>
      </c>
      <c r="F286" s="280">
        <v>7</v>
      </c>
      <c r="G286" s="280">
        <f t="shared" si="15"/>
        <v>262.5</v>
      </c>
      <c r="H286" s="301" t="s">
        <v>247</v>
      </c>
    </row>
    <row r="287" spans="1:10">
      <c r="A287" s="350"/>
      <c r="B287" s="290" t="s">
        <v>355</v>
      </c>
      <c r="C287" s="283">
        <v>1</v>
      </c>
      <c r="D287" s="280">
        <v>6.75</v>
      </c>
      <c r="E287" s="280" t="s">
        <v>8</v>
      </c>
      <c r="F287" s="280">
        <v>12</v>
      </c>
      <c r="G287" s="280">
        <f t="shared" si="15"/>
        <v>81</v>
      </c>
      <c r="H287" s="301" t="s">
        <v>247</v>
      </c>
    </row>
    <row r="288" spans="1:10">
      <c r="A288" s="350"/>
      <c r="B288" s="290" t="s">
        <v>328</v>
      </c>
      <c r="C288" s="283">
        <v>2</v>
      </c>
      <c r="D288" s="280">
        <v>10</v>
      </c>
      <c r="E288" s="280" t="s">
        <v>8</v>
      </c>
      <c r="F288" s="280">
        <v>4</v>
      </c>
      <c r="G288" s="280">
        <f t="shared" si="15"/>
        <v>80</v>
      </c>
      <c r="H288" s="301" t="s">
        <v>247</v>
      </c>
    </row>
    <row r="289" spans="1:15">
      <c r="A289" s="350"/>
      <c r="B289" s="290" t="s">
        <v>329</v>
      </c>
      <c r="C289" s="283">
        <v>5</v>
      </c>
      <c r="D289" s="280">
        <v>6</v>
      </c>
      <c r="E289" s="280" t="s">
        <v>8</v>
      </c>
      <c r="F289" s="280">
        <v>4</v>
      </c>
      <c r="G289" s="280">
        <f t="shared" si="15"/>
        <v>120</v>
      </c>
      <c r="H289" s="301" t="s">
        <v>247</v>
      </c>
    </row>
    <row r="290" spans="1:15">
      <c r="A290" s="350"/>
      <c r="B290" s="290" t="s">
        <v>330</v>
      </c>
      <c r="C290" s="283">
        <v>4</v>
      </c>
      <c r="D290" s="280">
        <v>8</v>
      </c>
      <c r="E290" s="280" t="s">
        <v>8</v>
      </c>
      <c r="F290" s="280">
        <v>4</v>
      </c>
      <c r="G290" s="280">
        <f t="shared" si="15"/>
        <v>128</v>
      </c>
      <c r="H290" s="301" t="s">
        <v>247</v>
      </c>
    </row>
    <row r="291" spans="1:15">
      <c r="A291" s="350"/>
      <c r="B291" s="290" t="s">
        <v>331</v>
      </c>
      <c r="C291" s="283">
        <v>1</v>
      </c>
      <c r="D291" s="280">
        <v>4</v>
      </c>
      <c r="E291" s="280" t="s">
        <v>8</v>
      </c>
      <c r="F291" s="280">
        <v>4</v>
      </c>
      <c r="G291" s="280">
        <f t="shared" si="15"/>
        <v>16</v>
      </c>
      <c r="H291" s="301" t="s">
        <v>247</v>
      </c>
    </row>
    <row r="292" spans="1:15">
      <c r="A292" s="350"/>
      <c r="B292" s="290" t="s">
        <v>332</v>
      </c>
      <c r="C292" s="283">
        <v>1</v>
      </c>
      <c r="D292" s="280">
        <v>7</v>
      </c>
      <c r="E292" s="280" t="s">
        <v>8</v>
      </c>
      <c r="F292" s="280">
        <v>4</v>
      </c>
      <c r="G292" s="280">
        <f t="shared" si="15"/>
        <v>28</v>
      </c>
      <c r="H292" s="301" t="s">
        <v>247</v>
      </c>
    </row>
    <row r="293" spans="1:15">
      <c r="A293" s="350"/>
      <c r="B293" s="290" t="s">
        <v>333</v>
      </c>
      <c r="C293" s="283">
        <v>5</v>
      </c>
      <c r="D293" s="280">
        <v>3</v>
      </c>
      <c r="E293" s="280" t="s">
        <v>8</v>
      </c>
      <c r="F293" s="280">
        <v>4</v>
      </c>
      <c r="G293" s="280">
        <f t="shared" si="15"/>
        <v>60</v>
      </c>
      <c r="H293" s="301" t="s">
        <v>247</v>
      </c>
    </row>
    <row r="294" spans="1:15">
      <c r="A294" s="350"/>
      <c r="B294" s="290" t="s">
        <v>334</v>
      </c>
      <c r="C294" s="283">
        <v>2</v>
      </c>
      <c r="D294" s="280">
        <v>2</v>
      </c>
      <c r="E294" s="280" t="s">
        <v>8</v>
      </c>
      <c r="F294" s="280">
        <v>1.5</v>
      </c>
      <c r="G294" s="280">
        <f t="shared" si="15"/>
        <v>6</v>
      </c>
      <c r="H294" s="301" t="s">
        <v>247</v>
      </c>
    </row>
    <row r="295" spans="1:15">
      <c r="A295" s="350"/>
      <c r="B295" s="290" t="s">
        <v>137</v>
      </c>
      <c r="C295" s="283">
        <v>1</v>
      </c>
      <c r="D295" s="280">
        <v>7.5</v>
      </c>
      <c r="E295" s="280" t="s">
        <v>8</v>
      </c>
      <c r="F295" s="280">
        <v>8</v>
      </c>
      <c r="G295" s="280">
        <f t="shared" si="15"/>
        <v>60</v>
      </c>
      <c r="H295" s="301" t="s">
        <v>247</v>
      </c>
    </row>
    <row r="296" spans="1:15">
      <c r="A296" s="350"/>
      <c r="B296" s="290"/>
      <c r="C296" s="283"/>
      <c r="D296" s="278"/>
      <c r="E296" s="278"/>
      <c r="F296" s="271" t="s">
        <v>252</v>
      </c>
      <c r="G296" s="271">
        <f>SUM(G280:G295)</f>
        <v>1640</v>
      </c>
      <c r="H296" s="270" t="s">
        <v>9</v>
      </c>
      <c r="J296" s="1"/>
      <c r="K296" s="316"/>
      <c r="L296" s="354"/>
      <c r="M296" s="354"/>
      <c r="N296" s="354"/>
      <c r="O296" s="316"/>
    </row>
    <row r="297" spans="1:15">
      <c r="A297" s="350"/>
      <c r="B297" s="298"/>
      <c r="C297" s="112"/>
      <c r="D297" s="355"/>
      <c r="E297" s="294"/>
      <c r="F297" s="295" t="s">
        <v>252</v>
      </c>
      <c r="G297" s="295">
        <f>G278-G296</f>
        <v>15700.96</v>
      </c>
      <c r="H297" s="82" t="s">
        <v>9</v>
      </c>
      <c r="J297" s="1"/>
      <c r="K297" s="316"/>
      <c r="L297" s="354"/>
      <c r="M297" s="354"/>
      <c r="N297" s="354"/>
      <c r="O297" s="316"/>
    </row>
    <row r="298" spans="1:15">
      <c r="A298" s="350"/>
      <c r="B298" s="298"/>
      <c r="C298" s="112"/>
      <c r="D298" s="355"/>
      <c r="E298" s="1318" t="s">
        <v>286</v>
      </c>
      <c r="F298" s="1319"/>
      <c r="G298" s="295">
        <f>(G297*10%)+G297</f>
        <v>17271.056</v>
      </c>
      <c r="H298" s="82" t="s">
        <v>9</v>
      </c>
      <c r="J298" s="1"/>
      <c r="K298" s="316"/>
      <c r="L298" s="354"/>
      <c r="M298" s="354"/>
      <c r="N298" s="354"/>
      <c r="O298" s="316"/>
    </row>
    <row r="299" spans="1:15">
      <c r="A299" s="22"/>
      <c r="B299" s="1316" t="s">
        <v>262</v>
      </c>
      <c r="C299" s="1317"/>
      <c r="D299" s="1317"/>
      <c r="E299" s="1317"/>
      <c r="F299" s="1317"/>
      <c r="G299" s="1317"/>
      <c r="H299" s="1317"/>
      <c r="J299" s="1"/>
      <c r="K299" s="316"/>
      <c r="L299" s="354"/>
      <c r="M299" s="354"/>
      <c r="N299" s="354"/>
      <c r="O299" s="316"/>
    </row>
    <row r="300" spans="1:15" ht="15.75">
      <c r="A300" s="22"/>
      <c r="B300" s="300" t="s">
        <v>356</v>
      </c>
      <c r="C300" s="22"/>
      <c r="D300" s="278"/>
      <c r="E300" s="278"/>
      <c r="F300" s="278"/>
      <c r="G300" s="22"/>
      <c r="H300" s="22"/>
      <c r="J300" s="1"/>
      <c r="K300" s="316"/>
      <c r="L300" s="354"/>
      <c r="M300" s="354"/>
      <c r="N300" s="354"/>
      <c r="O300" s="316"/>
    </row>
    <row r="301" spans="1:15" ht="15.75">
      <c r="A301" s="22"/>
      <c r="B301" s="323" t="s">
        <v>248</v>
      </c>
      <c r="C301" s="283">
        <v>1</v>
      </c>
      <c r="D301" s="278">
        <v>353.16</v>
      </c>
      <c r="E301" s="278"/>
      <c r="F301" s="278">
        <v>10</v>
      </c>
      <c r="G301" s="294">
        <f>C301*D301*F301</f>
        <v>3531.6000000000004</v>
      </c>
      <c r="H301" s="283" t="s">
        <v>9</v>
      </c>
      <c r="J301" s="1"/>
      <c r="K301" s="316"/>
      <c r="L301" s="354"/>
      <c r="M301" s="354"/>
      <c r="N301" s="354"/>
      <c r="O301" s="316"/>
    </row>
    <row r="302" spans="1:15">
      <c r="A302" s="22"/>
      <c r="B302" s="298" t="s">
        <v>357</v>
      </c>
      <c r="C302" s="97">
        <v>1</v>
      </c>
      <c r="D302" s="1364">
        <v>358</v>
      </c>
      <c r="E302" s="1364"/>
      <c r="F302" s="303">
        <v>14</v>
      </c>
      <c r="G302" s="294">
        <f>C302*D302*F302</f>
        <v>5012</v>
      </c>
      <c r="H302" s="283" t="s">
        <v>9</v>
      </c>
      <c r="J302" s="1"/>
      <c r="K302" s="316"/>
      <c r="L302" s="354"/>
      <c r="M302" s="354"/>
      <c r="N302" s="354"/>
    </row>
    <row r="303" spans="1:15">
      <c r="A303" s="22"/>
      <c r="B303" s="298"/>
      <c r="C303" s="112"/>
      <c r="D303" s="303"/>
      <c r="E303" s="303"/>
      <c r="F303" s="295" t="s">
        <v>252</v>
      </c>
      <c r="G303" s="356">
        <f>SUM(G301:G302)</f>
        <v>8543.6</v>
      </c>
      <c r="H303" s="82" t="s">
        <v>9</v>
      </c>
    </row>
    <row r="304" spans="1:15">
      <c r="A304" s="73"/>
      <c r="B304" s="284" t="s">
        <v>351</v>
      </c>
      <c r="C304" s="283"/>
      <c r="D304" s="280"/>
      <c r="E304" s="280"/>
      <c r="F304" s="280"/>
      <c r="G304" s="280"/>
      <c r="H304" s="296"/>
    </row>
    <row r="305" spans="1:11">
      <c r="A305" s="73"/>
      <c r="B305" s="290" t="s">
        <v>328</v>
      </c>
      <c r="C305" s="283">
        <v>2</v>
      </c>
      <c r="D305" s="280">
        <v>10</v>
      </c>
      <c r="E305" s="280" t="s">
        <v>8</v>
      </c>
      <c r="F305" s="280">
        <v>4</v>
      </c>
      <c r="G305" s="280">
        <f t="shared" ref="G305:G312" si="16">F305*D305*C305</f>
        <v>80</v>
      </c>
      <c r="H305" s="82" t="s">
        <v>258</v>
      </c>
      <c r="K305">
        <f>353/12</f>
        <v>29.416666666666668</v>
      </c>
    </row>
    <row r="306" spans="1:11">
      <c r="A306" s="73"/>
      <c r="B306" s="290" t="s">
        <v>329</v>
      </c>
      <c r="C306" s="283">
        <v>5</v>
      </c>
      <c r="D306" s="280">
        <v>6</v>
      </c>
      <c r="E306" s="280" t="s">
        <v>8</v>
      </c>
      <c r="F306" s="280">
        <v>4</v>
      </c>
      <c r="G306" s="280">
        <f t="shared" si="16"/>
        <v>120</v>
      </c>
      <c r="H306" s="82" t="s">
        <v>258</v>
      </c>
    </row>
    <row r="307" spans="1:11">
      <c r="A307" s="73"/>
      <c r="B307" s="290" t="s">
        <v>330</v>
      </c>
      <c r="C307" s="283">
        <v>4</v>
      </c>
      <c r="D307" s="280">
        <v>8</v>
      </c>
      <c r="E307" s="280" t="s">
        <v>8</v>
      </c>
      <c r="F307" s="280">
        <v>4</v>
      </c>
      <c r="G307" s="280">
        <f t="shared" si="16"/>
        <v>128</v>
      </c>
      <c r="H307" s="82" t="s">
        <v>258</v>
      </c>
    </row>
    <row r="308" spans="1:11">
      <c r="A308" s="73"/>
      <c r="B308" s="290" t="s">
        <v>331</v>
      </c>
      <c r="C308" s="283">
        <v>1</v>
      </c>
      <c r="D308" s="280">
        <v>4</v>
      </c>
      <c r="E308" s="280" t="s">
        <v>8</v>
      </c>
      <c r="F308" s="280">
        <v>4</v>
      </c>
      <c r="G308" s="280">
        <f t="shared" si="16"/>
        <v>16</v>
      </c>
      <c r="H308" s="82" t="s">
        <v>258</v>
      </c>
    </row>
    <row r="309" spans="1:11">
      <c r="A309" s="73"/>
      <c r="B309" s="290" t="s">
        <v>332</v>
      </c>
      <c r="C309" s="283">
        <v>1</v>
      </c>
      <c r="D309" s="280">
        <v>7</v>
      </c>
      <c r="E309" s="280" t="s">
        <v>8</v>
      </c>
      <c r="F309" s="280">
        <v>4</v>
      </c>
      <c r="G309" s="280">
        <f t="shared" si="16"/>
        <v>28</v>
      </c>
      <c r="H309" s="82" t="s">
        <v>258</v>
      </c>
    </row>
    <row r="310" spans="1:11">
      <c r="A310" s="73"/>
      <c r="B310" s="290" t="s">
        <v>333</v>
      </c>
      <c r="C310" s="283">
        <v>5</v>
      </c>
      <c r="D310" s="280">
        <v>3</v>
      </c>
      <c r="E310" s="280" t="s">
        <v>8</v>
      </c>
      <c r="F310" s="280">
        <v>4</v>
      </c>
      <c r="G310" s="280">
        <f t="shared" si="16"/>
        <v>60</v>
      </c>
      <c r="H310" s="82" t="s">
        <v>258</v>
      </c>
    </row>
    <row r="311" spans="1:11">
      <c r="A311" s="73"/>
      <c r="B311" s="290" t="s">
        <v>334</v>
      </c>
      <c r="C311" s="283">
        <v>2</v>
      </c>
      <c r="D311" s="280">
        <v>2</v>
      </c>
      <c r="E311" s="280" t="s">
        <v>8</v>
      </c>
      <c r="F311" s="280">
        <v>1.5</v>
      </c>
      <c r="G311" s="280">
        <f t="shared" si="16"/>
        <v>6</v>
      </c>
      <c r="H311" s="82" t="s">
        <v>258</v>
      </c>
    </row>
    <row r="312" spans="1:11">
      <c r="A312" s="73"/>
      <c r="B312" s="290" t="s">
        <v>137</v>
      </c>
      <c r="C312" s="283">
        <v>1</v>
      </c>
      <c r="D312" s="280">
        <v>7.5</v>
      </c>
      <c r="E312" s="280" t="s">
        <v>8</v>
      </c>
      <c r="F312" s="280">
        <v>8</v>
      </c>
      <c r="G312" s="280">
        <f t="shared" si="16"/>
        <v>60</v>
      </c>
      <c r="H312" s="82" t="s">
        <v>258</v>
      </c>
    </row>
    <row r="313" spans="1:11">
      <c r="A313" s="73"/>
      <c r="B313" s="357"/>
      <c r="C313" s="112"/>
      <c r="D313" s="303"/>
      <c r="E313" s="280"/>
      <c r="F313" s="295" t="s">
        <v>252</v>
      </c>
      <c r="G313" s="356">
        <f>SUM(G305:G312)</f>
        <v>498</v>
      </c>
      <c r="H313" s="296" t="s">
        <v>9</v>
      </c>
    </row>
    <row r="314" spans="1:11">
      <c r="A314" s="73"/>
      <c r="B314" s="357"/>
      <c r="C314" s="112"/>
      <c r="D314" s="294"/>
      <c r="E314" s="294"/>
      <c r="F314" s="295" t="s">
        <v>323</v>
      </c>
      <c r="G314" s="295">
        <f>G303-G313</f>
        <v>8045.6</v>
      </c>
      <c r="H314" s="296" t="s">
        <v>9</v>
      </c>
      <c r="K314" s="1"/>
    </row>
    <row r="315" spans="1:11">
      <c r="A315" s="73"/>
      <c r="B315" s="357"/>
      <c r="C315" s="112"/>
      <c r="D315" s="294"/>
      <c r="E315" s="1318" t="s">
        <v>358</v>
      </c>
      <c r="F315" s="1319"/>
      <c r="G315" s="295">
        <f>(G314*10%)+G314</f>
        <v>8850.16</v>
      </c>
      <c r="H315" s="296" t="s">
        <v>9</v>
      </c>
      <c r="K315" s="1"/>
    </row>
    <row r="316" spans="1:11">
      <c r="A316" s="22"/>
      <c r="B316" s="1316" t="s">
        <v>280</v>
      </c>
      <c r="C316" s="1317"/>
      <c r="D316" s="1317"/>
      <c r="E316" s="1317"/>
      <c r="F316" s="1317"/>
      <c r="G316" s="1317"/>
      <c r="H316" s="1317"/>
    </row>
    <row r="317" spans="1:11">
      <c r="A317" s="22"/>
      <c r="B317" s="284" t="s">
        <v>566</v>
      </c>
      <c r="C317" s="22"/>
      <c r="D317" s="278"/>
      <c r="E317" s="278"/>
      <c r="F317" s="278"/>
      <c r="G317" s="22"/>
      <c r="H317" s="22"/>
    </row>
    <row r="318" spans="1:11">
      <c r="A318" s="22"/>
      <c r="B318" s="1348" t="s">
        <v>571</v>
      </c>
      <c r="C318" s="1378"/>
      <c r="D318" s="1378"/>
      <c r="E318" s="1378"/>
      <c r="F318" s="1349"/>
      <c r="G318" s="289">
        <f>G315</f>
        <v>8850.16</v>
      </c>
      <c r="H318" s="491" t="s">
        <v>10</v>
      </c>
    </row>
    <row r="319" spans="1:11">
      <c r="A319" s="22"/>
      <c r="B319" s="284"/>
      <c r="C319" s="22"/>
      <c r="D319" s="278"/>
      <c r="E319" s="278"/>
      <c r="F319" s="278"/>
      <c r="G319" s="22"/>
      <c r="H319" s="22"/>
    </row>
    <row r="320" spans="1:11">
      <c r="A320" s="22"/>
      <c r="B320" s="1348" t="s">
        <v>572</v>
      </c>
      <c r="C320" s="1378"/>
      <c r="D320" s="1378"/>
      <c r="E320" s="1378"/>
      <c r="F320" s="1349"/>
      <c r="G320" s="289">
        <f>G742</f>
        <v>885.01600000000008</v>
      </c>
      <c r="H320" s="491" t="s">
        <v>10</v>
      </c>
    </row>
    <row r="321" spans="1:8">
      <c r="A321" s="22"/>
      <c r="B321" s="489"/>
      <c r="C321" s="489"/>
      <c r="D321" s="489"/>
      <c r="E321" s="489"/>
      <c r="F321" s="490"/>
      <c r="G321" s="289"/>
      <c r="H321" s="491"/>
    </row>
    <row r="322" spans="1:8">
      <c r="A322" s="22"/>
      <c r="B322" s="284"/>
      <c r="C322" s="22"/>
      <c r="D322" s="278"/>
      <c r="E322" s="1368" t="s">
        <v>573</v>
      </c>
      <c r="F322" s="1369"/>
      <c r="G322" s="289">
        <f>G318-G320</f>
        <v>7965.1440000000002</v>
      </c>
      <c r="H322" s="273" t="s">
        <v>10</v>
      </c>
    </row>
    <row r="323" spans="1:8">
      <c r="A323" s="22"/>
      <c r="B323" s="1316" t="s">
        <v>287</v>
      </c>
      <c r="C323" s="1317"/>
      <c r="D323" s="1317"/>
      <c r="E323" s="1317"/>
      <c r="F323" s="1317"/>
      <c r="G323" s="1317"/>
      <c r="H323" s="1317"/>
    </row>
    <row r="324" spans="1:8" ht="15.75">
      <c r="A324" s="22"/>
      <c r="B324" s="300" t="s">
        <v>363</v>
      </c>
      <c r="C324" s="22"/>
      <c r="D324" s="278"/>
      <c r="E324" s="278"/>
      <c r="F324" s="278"/>
      <c r="G324" s="22"/>
      <c r="H324" s="22"/>
    </row>
    <row r="325" spans="1:8">
      <c r="A325" s="22"/>
      <c r="B325" s="1342" t="s">
        <v>962</v>
      </c>
      <c r="C325" s="1343"/>
      <c r="D325" s="1343"/>
      <c r="E325" s="313">
        <f>G297</f>
        <v>15700.96</v>
      </c>
      <c r="F325" s="278" t="s">
        <v>364</v>
      </c>
      <c r="G325" s="313">
        <f>E325</f>
        <v>15700.96</v>
      </c>
      <c r="H325" s="273" t="s">
        <v>9</v>
      </c>
    </row>
    <row r="326" spans="1:8">
      <c r="A326" s="22"/>
      <c r="B326" s="358"/>
      <c r="C326" s="359"/>
      <c r="D326" s="359"/>
      <c r="E326" s="1318" t="s">
        <v>358</v>
      </c>
      <c r="F326" s="1319"/>
      <c r="G326" s="295">
        <f>(G325*10%)+G325</f>
        <v>17271.056</v>
      </c>
      <c r="H326" s="273" t="s">
        <v>9</v>
      </c>
    </row>
    <row r="327" spans="1:8">
      <c r="A327" s="350"/>
      <c r="B327" s="1316" t="s">
        <v>290</v>
      </c>
      <c r="C327" s="1317"/>
      <c r="D327" s="1317"/>
      <c r="E327" s="1317"/>
      <c r="F327" s="1317"/>
      <c r="G327" s="1317"/>
      <c r="H327" s="1317"/>
    </row>
    <row r="328" spans="1:8" ht="15.75">
      <c r="A328" s="22"/>
      <c r="B328" s="300" t="s">
        <v>365</v>
      </c>
      <c r="C328" s="22"/>
      <c r="D328" s="278"/>
      <c r="E328" s="278"/>
      <c r="F328" s="278"/>
      <c r="G328" s="22"/>
      <c r="H328" s="22"/>
    </row>
    <row r="329" spans="1:8" ht="15.75">
      <c r="A329" s="347"/>
      <c r="B329" s="298" t="s">
        <v>338</v>
      </c>
      <c r="C329" s="269">
        <v>2</v>
      </c>
      <c r="D329" s="269">
        <v>22</v>
      </c>
      <c r="E329" s="494">
        <v>20</v>
      </c>
      <c r="F329" s="494" t="s">
        <v>294</v>
      </c>
      <c r="G329" s="494">
        <f>C329*D329*E329</f>
        <v>880</v>
      </c>
      <c r="H329" s="82" t="s">
        <v>9</v>
      </c>
    </row>
    <row r="330" spans="1:8" ht="15.75">
      <c r="A330" s="347"/>
      <c r="B330" s="298" t="s">
        <v>359</v>
      </c>
      <c r="C330" s="269">
        <v>4</v>
      </c>
      <c r="D330" s="269">
        <v>5</v>
      </c>
      <c r="E330" s="494">
        <v>9.75</v>
      </c>
      <c r="F330" s="494" t="s">
        <v>294</v>
      </c>
      <c r="G330" s="494">
        <f t="shared" ref="G330:G336" si="17">C330*D330*E330</f>
        <v>195</v>
      </c>
      <c r="H330" s="301" t="s">
        <v>247</v>
      </c>
    </row>
    <row r="331" spans="1:8" ht="15.75">
      <c r="A331" s="347"/>
      <c r="B331" s="298" t="s">
        <v>269</v>
      </c>
      <c r="C331" s="269">
        <v>1</v>
      </c>
      <c r="D331" s="269">
        <v>5</v>
      </c>
      <c r="E331" s="494">
        <v>10</v>
      </c>
      <c r="F331" s="494" t="s">
        <v>294</v>
      </c>
      <c r="G331" s="494">
        <f t="shared" si="17"/>
        <v>50</v>
      </c>
      <c r="H331" s="301" t="s">
        <v>247</v>
      </c>
    </row>
    <row r="332" spans="1:8" ht="15.75">
      <c r="A332" s="347"/>
      <c r="B332" s="298" t="s">
        <v>340</v>
      </c>
      <c r="C332" s="269">
        <v>2</v>
      </c>
      <c r="D332" s="269">
        <v>10.75</v>
      </c>
      <c r="E332" s="494">
        <v>17.75</v>
      </c>
      <c r="F332" s="494" t="s">
        <v>294</v>
      </c>
      <c r="G332" s="494">
        <f t="shared" si="17"/>
        <v>381.625</v>
      </c>
      <c r="H332" s="301" t="s">
        <v>247</v>
      </c>
    </row>
    <row r="333" spans="1:8" ht="15.75">
      <c r="A333" s="347"/>
      <c r="B333" s="298" t="s">
        <v>341</v>
      </c>
      <c r="C333" s="269">
        <v>1</v>
      </c>
      <c r="D333" s="269">
        <v>22.33</v>
      </c>
      <c r="E333" s="494">
        <v>10</v>
      </c>
      <c r="F333" s="494" t="s">
        <v>294</v>
      </c>
      <c r="G333" s="494">
        <f t="shared" si="17"/>
        <v>223.29999999999998</v>
      </c>
      <c r="H333" s="301" t="s">
        <v>247</v>
      </c>
    </row>
    <row r="334" spans="1:8" ht="15.75">
      <c r="A334" s="347"/>
      <c r="B334" s="298" t="s">
        <v>342</v>
      </c>
      <c r="C334" s="269">
        <v>1</v>
      </c>
      <c r="D334" s="269">
        <v>22.33</v>
      </c>
      <c r="E334" s="494">
        <v>17.329999999999998</v>
      </c>
      <c r="F334" s="494" t="s">
        <v>294</v>
      </c>
      <c r="G334" s="494">
        <f t="shared" si="17"/>
        <v>386.97889999999995</v>
      </c>
      <c r="H334" s="301" t="s">
        <v>247</v>
      </c>
    </row>
    <row r="335" spans="1:8" ht="15.75">
      <c r="A335" s="347"/>
      <c r="B335" s="298" t="s">
        <v>343</v>
      </c>
      <c r="C335" s="269">
        <v>1</v>
      </c>
      <c r="D335" s="269">
        <v>22.33</v>
      </c>
      <c r="E335" s="494">
        <v>19.329999999999998</v>
      </c>
      <c r="F335" s="494" t="s">
        <v>294</v>
      </c>
      <c r="G335" s="494">
        <f t="shared" si="17"/>
        <v>431.63889999999992</v>
      </c>
      <c r="H335" s="301" t="s">
        <v>247</v>
      </c>
    </row>
    <row r="336" spans="1:8" ht="15.75">
      <c r="A336" s="347"/>
      <c r="B336" s="298" t="s">
        <v>276</v>
      </c>
      <c r="C336" s="269">
        <v>1</v>
      </c>
      <c r="D336" s="269">
        <v>22.375</v>
      </c>
      <c r="E336" s="494">
        <v>16</v>
      </c>
      <c r="F336" s="494" t="s">
        <v>294</v>
      </c>
      <c r="G336" s="494">
        <f t="shared" si="17"/>
        <v>358</v>
      </c>
      <c r="H336" s="301" t="s">
        <v>247</v>
      </c>
    </row>
    <row r="337" spans="1:14" ht="15.75">
      <c r="A337" s="347"/>
      <c r="B337" s="348" t="s">
        <v>360</v>
      </c>
      <c r="C337" s="269">
        <v>1</v>
      </c>
      <c r="D337" s="1352">
        <v>598.53099999999995</v>
      </c>
      <c r="E337" s="1353"/>
      <c r="F337" s="494" t="s">
        <v>294</v>
      </c>
      <c r="G337" s="494">
        <f>D337*C337</f>
        <v>598.53099999999995</v>
      </c>
      <c r="H337" s="301" t="s">
        <v>247</v>
      </c>
    </row>
    <row r="338" spans="1:14" ht="15.75">
      <c r="A338" s="347"/>
      <c r="B338" s="298" t="s">
        <v>361</v>
      </c>
      <c r="C338" s="269">
        <v>1</v>
      </c>
      <c r="D338" s="269">
        <v>10.58</v>
      </c>
      <c r="E338" s="494">
        <v>5</v>
      </c>
      <c r="F338" s="494" t="s">
        <v>294</v>
      </c>
      <c r="G338" s="494">
        <f t="shared" ref="G338:G339" si="18">C338*D338*E338</f>
        <v>52.9</v>
      </c>
      <c r="H338" s="301" t="s">
        <v>247</v>
      </c>
    </row>
    <row r="339" spans="1:14" ht="15.75">
      <c r="A339" s="347"/>
      <c r="B339" s="349" t="s">
        <v>348</v>
      </c>
      <c r="C339" s="497">
        <v>1</v>
      </c>
      <c r="D339" s="269">
        <v>11</v>
      </c>
      <c r="E339" s="494">
        <v>7</v>
      </c>
      <c r="F339" s="494" t="s">
        <v>294</v>
      </c>
      <c r="G339" s="494">
        <f t="shared" si="18"/>
        <v>77</v>
      </c>
      <c r="H339" s="301" t="s">
        <v>247</v>
      </c>
    </row>
    <row r="340" spans="1:14" ht="15.75">
      <c r="A340" s="347"/>
      <c r="B340" s="298" t="s">
        <v>350</v>
      </c>
      <c r="C340" s="497">
        <v>1</v>
      </c>
      <c r="D340" s="1344">
        <v>1920.1179999999999</v>
      </c>
      <c r="E340" s="1345"/>
      <c r="F340" s="494" t="s">
        <v>294</v>
      </c>
      <c r="G340" s="494">
        <f>D340*C340</f>
        <v>1920.1179999999999</v>
      </c>
      <c r="H340" s="301" t="s">
        <v>247</v>
      </c>
    </row>
    <row r="341" spans="1:14">
      <c r="A341" s="22"/>
      <c r="B341" s="285"/>
      <c r="C341" s="285"/>
      <c r="D341" s="285"/>
      <c r="E341" s="278"/>
      <c r="F341" s="493" t="s">
        <v>252</v>
      </c>
      <c r="G341" s="493">
        <f>SUM(G329:G340)</f>
        <v>5555.0918000000001</v>
      </c>
      <c r="H341" s="273" t="s">
        <v>9</v>
      </c>
    </row>
    <row r="342" spans="1:14">
      <c r="A342" s="22"/>
      <c r="B342" s="1316" t="s">
        <v>291</v>
      </c>
      <c r="C342" s="1317"/>
      <c r="D342" s="1317"/>
      <c r="E342" s="1317"/>
      <c r="F342" s="1317"/>
      <c r="G342" s="1317"/>
      <c r="H342" s="1317"/>
    </row>
    <row r="343" spans="1:14" ht="15.75">
      <c r="A343" s="22"/>
      <c r="B343" s="300" t="s">
        <v>366</v>
      </c>
      <c r="C343" s="22"/>
      <c r="D343" s="278"/>
      <c r="E343" s="278"/>
      <c r="F343" s="278"/>
      <c r="G343" s="22"/>
      <c r="H343" s="22"/>
    </row>
    <row r="344" spans="1:14">
      <c r="A344" s="350"/>
      <c r="B344" s="1342" t="s">
        <v>574</v>
      </c>
      <c r="C344" s="1343"/>
      <c r="D344" s="1343"/>
      <c r="E344" s="313">
        <f>G341</f>
        <v>5555.0918000000001</v>
      </c>
      <c r="F344" s="278" t="s">
        <v>364</v>
      </c>
      <c r="G344" s="307">
        <f>E344</f>
        <v>5555.0918000000001</v>
      </c>
      <c r="H344" s="273" t="s">
        <v>10</v>
      </c>
    </row>
    <row r="345" spans="1:14">
      <c r="A345" s="297"/>
      <c r="B345" s="1316" t="s">
        <v>295</v>
      </c>
      <c r="C345" s="1317"/>
      <c r="D345" s="1317"/>
      <c r="E345" s="1317"/>
      <c r="F345" s="1317"/>
      <c r="G345" s="1317"/>
      <c r="H345" s="1317"/>
      <c r="J345" s="1"/>
      <c r="K345" s="316"/>
      <c r="L345" s="346"/>
      <c r="M345" s="354"/>
      <c r="N345" s="354"/>
    </row>
    <row r="346" spans="1:14" ht="15.75">
      <c r="A346" s="297"/>
      <c r="B346" s="300" t="s">
        <v>371</v>
      </c>
      <c r="C346" s="22"/>
      <c r="D346" s="278"/>
      <c r="E346" s="278"/>
      <c r="F346" s="271"/>
      <c r="G346" s="305"/>
      <c r="H346" s="273"/>
      <c r="J346" s="1"/>
      <c r="K346" s="316"/>
      <c r="L346" s="346"/>
      <c r="M346" s="354"/>
      <c r="N346" s="354"/>
    </row>
    <row r="347" spans="1:14">
      <c r="A347" s="297"/>
      <c r="B347" s="290" t="s">
        <v>353</v>
      </c>
      <c r="C347" s="22">
        <v>5</v>
      </c>
      <c r="D347" s="278">
        <v>3.5</v>
      </c>
      <c r="E347" s="278"/>
      <c r="F347" s="302">
        <v>6</v>
      </c>
      <c r="G347" s="314">
        <f>F347*D347*C347</f>
        <v>105</v>
      </c>
      <c r="H347" s="270" t="s">
        <v>9</v>
      </c>
      <c r="J347" s="1"/>
      <c r="K347" s="316"/>
      <c r="L347" s="346"/>
      <c r="M347" s="354"/>
      <c r="N347" s="354"/>
    </row>
    <row r="348" spans="1:14">
      <c r="A348" s="297"/>
      <c r="B348" s="22"/>
      <c r="C348" s="22"/>
      <c r="D348" s="278"/>
      <c r="E348" s="278"/>
      <c r="F348" s="271" t="s">
        <v>252</v>
      </c>
      <c r="G348" s="271">
        <f>SUM(G347:G347)</f>
        <v>105</v>
      </c>
      <c r="H348" s="270" t="s">
        <v>9</v>
      </c>
      <c r="J348" s="1"/>
      <c r="K348" s="316"/>
      <c r="L348" s="346"/>
      <c r="M348" s="354"/>
      <c r="N348" s="354"/>
    </row>
    <row r="349" spans="1:14" ht="15.75">
      <c r="A349" s="347"/>
      <c r="B349" s="290"/>
      <c r="C349" s="22"/>
      <c r="D349" s="278"/>
      <c r="E349" s="1318" t="s">
        <v>358</v>
      </c>
      <c r="F349" s="1319"/>
      <c r="G349" s="295">
        <f>(G348*10%)+G348</f>
        <v>115.5</v>
      </c>
      <c r="H349" s="505" t="s">
        <v>9</v>
      </c>
      <c r="J349" s="1"/>
      <c r="K349" s="316"/>
      <c r="L349" s="346"/>
      <c r="M349" s="506"/>
      <c r="N349" s="506"/>
    </row>
    <row r="350" spans="1:14">
      <c r="A350" s="297"/>
      <c r="B350" s="1316" t="s">
        <v>299</v>
      </c>
      <c r="C350" s="1317"/>
      <c r="D350" s="1317"/>
      <c r="E350" s="1317"/>
      <c r="F350" s="1317"/>
      <c r="G350" s="1317"/>
      <c r="H350" s="1317"/>
      <c r="J350" s="292" t="e">
        <f>#REF!+#REF!</f>
        <v>#REF!</v>
      </c>
      <c r="K350" s="316"/>
      <c r="L350" s="346"/>
      <c r="M350" s="354"/>
      <c r="N350" s="354"/>
    </row>
    <row r="351" spans="1:14" ht="15.75">
      <c r="A351" s="297"/>
      <c r="B351" s="300" t="s">
        <v>373</v>
      </c>
      <c r="C351" s="22"/>
      <c r="D351" s="278"/>
      <c r="E351" s="322"/>
      <c r="F351" s="271"/>
      <c r="G351" s="305"/>
      <c r="H351" s="273"/>
      <c r="J351" s="1"/>
      <c r="K351" s="316"/>
      <c r="L351" s="346"/>
      <c r="M351" s="354"/>
      <c r="N351" s="354"/>
    </row>
    <row r="352" spans="1:14">
      <c r="A352" s="297"/>
      <c r="B352" s="357" t="s">
        <v>374</v>
      </c>
      <c r="C352" s="360"/>
      <c r="D352" s="280"/>
      <c r="E352" s="280">
        <f>G349*2</f>
        <v>231</v>
      </c>
      <c r="F352" s="280"/>
      <c r="G352" s="360">
        <f>E352</f>
        <v>231</v>
      </c>
      <c r="H352" s="274" t="s">
        <v>247</v>
      </c>
      <c r="J352" s="1"/>
      <c r="K352" s="316"/>
      <c r="L352" s="346"/>
      <c r="M352" s="354"/>
      <c r="N352" s="354"/>
    </row>
    <row r="353" spans="1:14" ht="15.75">
      <c r="A353" s="347"/>
      <c r="B353" s="290"/>
      <c r="C353" s="22"/>
      <c r="D353" s="278"/>
      <c r="E353" s="278"/>
      <c r="F353" s="271" t="s">
        <v>252</v>
      </c>
      <c r="G353" s="305">
        <f>SUM(G352:G352)</f>
        <v>231</v>
      </c>
      <c r="H353" s="273" t="s">
        <v>9</v>
      </c>
      <c r="J353" s="1"/>
      <c r="K353" s="316"/>
      <c r="L353" s="346"/>
      <c r="M353" s="354"/>
      <c r="N353" s="354"/>
    </row>
    <row r="354" spans="1:14" ht="15.75">
      <c r="A354" s="276"/>
      <c r="B354" s="1316" t="s">
        <v>302</v>
      </c>
      <c r="C354" s="1317"/>
      <c r="D354" s="1317"/>
      <c r="E354" s="1317"/>
      <c r="F354" s="1317"/>
      <c r="G354" s="1317"/>
      <c r="H354" s="1317"/>
      <c r="J354" s="1"/>
      <c r="K354" s="316"/>
      <c r="L354" s="346"/>
      <c r="M354" s="354"/>
      <c r="N354" s="354"/>
    </row>
    <row r="355" spans="1:14" ht="15.75">
      <c r="A355" s="276"/>
      <c r="B355" s="300" t="s">
        <v>376</v>
      </c>
      <c r="C355" s="22"/>
      <c r="D355" s="278"/>
      <c r="E355" s="278"/>
      <c r="F355" s="278"/>
      <c r="G355" s="73"/>
      <c r="H355" s="73"/>
      <c r="J355" s="1"/>
      <c r="K355" s="316"/>
      <c r="L355" s="346"/>
      <c r="M355" s="354"/>
      <c r="N355" s="354"/>
    </row>
    <row r="356" spans="1:14" ht="15.75">
      <c r="A356" s="276"/>
      <c r="B356" s="1342" t="s">
        <v>377</v>
      </c>
      <c r="C356" s="1343"/>
      <c r="D356" s="1343"/>
      <c r="E356" s="278">
        <v>10</v>
      </c>
      <c r="F356" s="278" t="s">
        <v>3</v>
      </c>
      <c r="G356" s="73"/>
      <c r="H356" s="73"/>
      <c r="J356" s="1"/>
      <c r="K356" s="316"/>
      <c r="L356" s="346"/>
      <c r="M356" s="354"/>
      <c r="N356" s="354"/>
    </row>
    <row r="357" spans="1:14" ht="15.75">
      <c r="A357" s="276"/>
      <c r="B357" s="1316" t="s">
        <v>306</v>
      </c>
      <c r="C357" s="1317"/>
      <c r="D357" s="1317"/>
      <c r="E357" s="1317"/>
      <c r="F357" s="1317"/>
      <c r="G357" s="1317"/>
      <c r="H357" s="1317"/>
    </row>
    <row r="358" spans="1:14" ht="15.75">
      <c r="A358" s="276"/>
      <c r="B358" s="300" t="s">
        <v>379</v>
      </c>
      <c r="C358" s="22"/>
      <c r="D358" s="278"/>
      <c r="E358" s="278"/>
      <c r="F358" s="271"/>
      <c r="G358" s="305"/>
      <c r="H358" s="73"/>
    </row>
    <row r="359" spans="1:14" ht="15.75">
      <c r="A359" s="276"/>
      <c r="B359" s="361"/>
      <c r="C359" s="285"/>
      <c r="D359" s="1359" t="s">
        <v>963</v>
      </c>
      <c r="E359" s="1359"/>
      <c r="F359" s="271" t="s">
        <v>252</v>
      </c>
      <c r="G359" s="305">
        <f>G445</f>
        <v>438</v>
      </c>
      <c r="H359" s="270" t="s">
        <v>9</v>
      </c>
    </row>
    <row r="360" spans="1:14">
      <c r="A360" s="22"/>
      <c r="B360" s="1316" t="s">
        <v>367</v>
      </c>
      <c r="C360" s="1317"/>
      <c r="D360" s="1317"/>
      <c r="E360" s="1317"/>
      <c r="F360" s="1317"/>
      <c r="G360" s="1317"/>
      <c r="H360" s="1317"/>
    </row>
    <row r="361" spans="1:14" ht="15.75">
      <c r="A361" s="22"/>
      <c r="B361" s="300" t="s">
        <v>380</v>
      </c>
      <c r="C361" s="22"/>
      <c r="D361" s="278"/>
      <c r="E361" s="278"/>
      <c r="F361" s="278"/>
      <c r="G361" s="22"/>
      <c r="H361" s="22"/>
      <c r="I361" s="26"/>
    </row>
    <row r="362" spans="1:14">
      <c r="A362" s="22"/>
      <c r="B362" s="290"/>
      <c r="C362" s="22"/>
      <c r="D362" s="278"/>
      <c r="E362" s="278"/>
      <c r="F362" s="271" t="s">
        <v>252</v>
      </c>
      <c r="G362" s="305">
        <f>G413</f>
        <v>324.64999999999998</v>
      </c>
      <c r="H362" s="270" t="s">
        <v>9</v>
      </c>
    </row>
    <row r="363" spans="1:14">
      <c r="A363" s="22"/>
      <c r="B363" s="1316" t="s">
        <v>370</v>
      </c>
      <c r="C363" s="1317"/>
      <c r="D363" s="1317"/>
      <c r="E363" s="1317"/>
      <c r="F363" s="1317"/>
      <c r="G363" s="1317"/>
      <c r="H363" s="1317"/>
    </row>
    <row r="364" spans="1:14" ht="15.75">
      <c r="A364" s="22"/>
      <c r="B364" s="300" t="s">
        <v>386</v>
      </c>
      <c r="C364" s="22"/>
      <c r="D364" s="278"/>
      <c r="E364" s="278"/>
      <c r="F364" s="278"/>
      <c r="G364" s="22"/>
      <c r="H364" s="22"/>
      <c r="I364" s="26"/>
    </row>
    <row r="365" spans="1:14">
      <c r="A365" s="22"/>
      <c r="B365" s="290"/>
      <c r="C365" s="22"/>
      <c r="D365" s="278"/>
      <c r="E365" s="278"/>
      <c r="F365" s="271" t="s">
        <v>252</v>
      </c>
      <c r="G365" s="305">
        <v>4</v>
      </c>
      <c r="H365" s="273" t="s">
        <v>9</v>
      </c>
    </row>
    <row r="366" spans="1:14" ht="15.75">
      <c r="A366" s="521"/>
      <c r="B366" s="1317" t="s">
        <v>372</v>
      </c>
      <c r="C366" s="1317"/>
      <c r="D366" s="1317"/>
      <c r="E366" s="1317"/>
      <c r="F366" s="1317"/>
      <c r="G366" s="1317"/>
      <c r="H366" s="1317"/>
    </row>
    <row r="367" spans="1:14" ht="15.75">
      <c r="A367" s="521"/>
      <c r="B367" s="276" t="s">
        <v>649</v>
      </c>
      <c r="C367" s="22"/>
      <c r="D367" s="278"/>
      <c r="E367" s="278"/>
      <c r="F367" s="520"/>
      <c r="G367" s="305"/>
      <c r="H367" s="273"/>
    </row>
    <row r="368" spans="1:14" ht="15.75">
      <c r="A368" s="521"/>
      <c r="B368" s="22" t="s">
        <v>650</v>
      </c>
      <c r="C368" s="22"/>
      <c r="D368" s="278"/>
      <c r="E368" s="278"/>
      <c r="F368" s="520"/>
      <c r="G368" s="305"/>
      <c r="H368" s="273"/>
    </row>
    <row r="369" spans="1:8" ht="15.75">
      <c r="A369" s="521"/>
      <c r="B369" s="22"/>
      <c r="C369" s="22"/>
      <c r="D369" s="278"/>
      <c r="E369" s="278"/>
      <c r="F369" s="520"/>
      <c r="G369" s="305"/>
      <c r="H369" s="273"/>
    </row>
    <row r="370" spans="1:8" ht="15.75">
      <c r="A370" s="521"/>
      <c r="B370" s="1363" t="s">
        <v>651</v>
      </c>
      <c r="C370" s="1363"/>
      <c r="D370" s="1363"/>
      <c r="E370" s="1363"/>
      <c r="F370" s="1363"/>
      <c r="G370" s="522">
        <v>30</v>
      </c>
      <c r="H370" s="523" t="s">
        <v>652</v>
      </c>
    </row>
    <row r="371" spans="1:8" ht="15.75">
      <c r="A371" s="521"/>
      <c r="B371" s="22"/>
      <c r="C371" s="22"/>
      <c r="D371" s="278"/>
      <c r="E371" s="278"/>
      <c r="F371" s="520"/>
      <c r="G371" s="305"/>
      <c r="H371" s="273"/>
    </row>
    <row r="372" spans="1:8" ht="15.75">
      <c r="A372" s="521"/>
      <c r="B372" s="22" t="s">
        <v>653</v>
      </c>
      <c r="C372" s="22"/>
      <c r="D372" s="278"/>
      <c r="E372" s="278"/>
      <c r="F372" s="520"/>
      <c r="G372" s="305"/>
      <c r="H372" s="273"/>
    </row>
    <row r="373" spans="1:8" ht="15.75">
      <c r="A373" s="521"/>
      <c r="B373" s="1363" t="s">
        <v>651</v>
      </c>
      <c r="C373" s="1363"/>
      <c r="D373" s="1363"/>
      <c r="E373" s="1363"/>
      <c r="F373" s="1363"/>
      <c r="G373" s="522">
        <v>50</v>
      </c>
      <c r="H373" s="523" t="s">
        <v>652</v>
      </c>
    </row>
    <row r="374" spans="1:8" ht="15.75">
      <c r="A374" s="524"/>
      <c r="B374" s="1" t="s">
        <v>654</v>
      </c>
      <c r="F374" s="525"/>
      <c r="G374" s="526"/>
      <c r="H374" s="527"/>
    </row>
    <row r="375" spans="1:8" s="25" customFormat="1">
      <c r="A375" s="519"/>
      <c r="B375" s="488"/>
      <c r="C375" s="488"/>
      <c r="D375" s="278"/>
      <c r="E375" s="278"/>
      <c r="F375" s="528"/>
      <c r="G375" s="366"/>
      <c r="H375" s="367"/>
    </row>
    <row r="376" spans="1:8" ht="15.75">
      <c r="A376" s="521"/>
      <c r="B376" s="22"/>
      <c r="C376" s="22"/>
      <c r="D376" s="278"/>
      <c r="E376" s="278"/>
      <c r="F376" s="520"/>
      <c r="G376" s="305"/>
      <c r="H376" s="273"/>
    </row>
    <row r="377" spans="1:8" ht="15.75">
      <c r="A377" s="521"/>
      <c r="B377" s="1363" t="s">
        <v>651</v>
      </c>
      <c r="C377" s="1363"/>
      <c r="D377" s="1363"/>
      <c r="E377" s="1363"/>
      <c r="F377" s="1363"/>
      <c r="G377" s="522">
        <f>80/2</f>
        <v>40</v>
      </c>
      <c r="H377" s="523" t="s">
        <v>612</v>
      </c>
    </row>
    <row r="378" spans="1:8" ht="15.75">
      <c r="A378" s="524"/>
      <c r="B378" s="1" t="s">
        <v>655</v>
      </c>
      <c r="F378" s="525"/>
      <c r="G378" s="526"/>
      <c r="H378" s="527"/>
    </row>
    <row r="379" spans="1:8" s="25" customFormat="1">
      <c r="A379" s="519"/>
      <c r="B379" s="488"/>
      <c r="C379" s="488"/>
      <c r="D379" s="278"/>
      <c r="E379" s="278"/>
      <c r="F379" s="528"/>
      <c r="G379" s="366"/>
      <c r="H379" s="367"/>
    </row>
    <row r="380" spans="1:8" ht="15.75">
      <c r="A380" s="521"/>
      <c r="B380" s="1363" t="s">
        <v>651</v>
      </c>
      <c r="C380" s="1363"/>
      <c r="D380" s="1363"/>
      <c r="E380" s="1363"/>
      <c r="F380" s="1363"/>
      <c r="G380" s="522">
        <v>6</v>
      </c>
      <c r="H380" s="523" t="s">
        <v>612</v>
      </c>
    </row>
    <row r="381" spans="1:8" s="25" customFormat="1">
      <c r="A381" s="519"/>
      <c r="B381" s="488" t="s">
        <v>656</v>
      </c>
      <c r="C381" s="488"/>
      <c r="D381" s="278"/>
      <c r="E381" s="278"/>
      <c r="F381" s="528"/>
      <c r="G381" s="366"/>
      <c r="H381" s="367"/>
    </row>
    <row r="382" spans="1:8" s="25" customFormat="1">
      <c r="A382" s="519"/>
      <c r="B382" s="488"/>
      <c r="C382" s="488"/>
      <c r="D382" s="278"/>
      <c r="E382" s="278"/>
      <c r="F382" s="528"/>
      <c r="G382" s="366"/>
      <c r="H382" s="367"/>
    </row>
    <row r="383" spans="1:8" s="25" customFormat="1">
      <c r="A383" s="519"/>
      <c r="B383" s="1363" t="s">
        <v>651</v>
      </c>
      <c r="C383" s="1363"/>
      <c r="D383" s="1363"/>
      <c r="E383" s="1363"/>
      <c r="F383" s="1363"/>
      <c r="G383" s="522">
        <v>80</v>
      </c>
      <c r="H383" s="523" t="s">
        <v>28</v>
      </c>
    </row>
    <row r="384" spans="1:8" s="25" customFormat="1">
      <c r="A384" s="519"/>
      <c r="B384" s="488" t="s">
        <v>657</v>
      </c>
      <c r="C384" s="488"/>
      <c r="D384" s="278"/>
      <c r="E384" s="278"/>
      <c r="F384" s="528"/>
      <c r="G384" s="366"/>
      <c r="H384" s="367"/>
    </row>
    <row r="385" spans="1:13" s="25" customFormat="1">
      <c r="A385" s="519"/>
      <c r="B385" s="488"/>
      <c r="C385" s="488"/>
      <c r="D385" s="278"/>
      <c r="E385" s="278"/>
      <c r="F385" s="528"/>
      <c r="G385" s="366"/>
      <c r="H385" s="367"/>
    </row>
    <row r="386" spans="1:13" s="25" customFormat="1">
      <c r="A386" s="519"/>
      <c r="B386" s="1365" t="s">
        <v>651</v>
      </c>
      <c r="C386" s="1365"/>
      <c r="D386" s="1365"/>
      <c r="E386" s="1365"/>
      <c r="F386" s="1365"/>
      <c r="G386" s="1223">
        <v>80</v>
      </c>
      <c r="H386" s="1224" t="s">
        <v>28</v>
      </c>
    </row>
    <row r="387" spans="1:13" ht="36.75" customHeight="1">
      <c r="A387" s="1215"/>
      <c r="B387" s="1320" t="s">
        <v>1401</v>
      </c>
      <c r="C387" s="1321"/>
      <c r="D387" s="1321"/>
      <c r="E387" s="1321"/>
      <c r="F387" s="1321"/>
      <c r="G387" s="1321"/>
      <c r="H387" s="1322"/>
    </row>
    <row r="388" spans="1:13">
      <c r="A388" s="350"/>
      <c r="B388" s="1337" t="s">
        <v>245</v>
      </c>
      <c r="C388" s="1338"/>
      <c r="D388" s="1338"/>
      <c r="E388" s="1338"/>
      <c r="F388" s="1338"/>
      <c r="G388" s="1338"/>
      <c r="H388" s="1338"/>
    </row>
    <row r="389" spans="1:13">
      <c r="A389" s="350"/>
      <c r="B389" s="1229" t="s">
        <v>368</v>
      </c>
      <c r="C389" s="1230"/>
      <c r="D389" s="1230"/>
      <c r="E389" s="1231"/>
      <c r="F389" s="294"/>
      <c r="G389" s="488"/>
      <c r="H389" s="488"/>
    </row>
    <row r="390" spans="1:13">
      <c r="A390" s="350"/>
      <c r="B390" s="298" t="s">
        <v>352</v>
      </c>
      <c r="C390" s="97">
        <v>12</v>
      </c>
      <c r="D390" s="1216">
        <v>2.5</v>
      </c>
      <c r="E390" s="1216"/>
      <c r="F390" s="1216">
        <v>7</v>
      </c>
      <c r="G390" s="1216">
        <f>C390*D390*F390</f>
        <v>210</v>
      </c>
      <c r="H390" s="82" t="s">
        <v>10</v>
      </c>
    </row>
    <row r="391" spans="1:13">
      <c r="A391" s="350"/>
      <c r="B391" s="298" t="s">
        <v>556</v>
      </c>
      <c r="C391" s="97">
        <v>3</v>
      </c>
      <c r="D391" s="1216">
        <v>5</v>
      </c>
      <c r="E391" s="1216"/>
      <c r="F391" s="1216">
        <v>7</v>
      </c>
      <c r="G391" s="363">
        <f>F391*D391*C391</f>
        <v>105</v>
      </c>
      <c r="H391" s="97" t="s">
        <v>258</v>
      </c>
    </row>
    <row r="392" spans="1:13">
      <c r="A392" s="350"/>
      <c r="B392" s="298" t="s">
        <v>557</v>
      </c>
      <c r="C392" s="97">
        <v>1</v>
      </c>
      <c r="D392" s="1216">
        <v>8</v>
      </c>
      <c r="E392" s="1216"/>
      <c r="F392" s="1216">
        <v>7</v>
      </c>
      <c r="G392" s="1216">
        <f>C392*D392*F392</f>
        <v>56</v>
      </c>
      <c r="H392" s="97" t="s">
        <v>247</v>
      </c>
    </row>
    <row r="393" spans="1:13">
      <c r="A393" s="350"/>
      <c r="B393" s="1232"/>
      <c r="C393" s="363"/>
      <c r="D393" s="1216"/>
      <c r="E393" s="1216"/>
      <c r="F393" s="1233" t="s">
        <v>458</v>
      </c>
      <c r="G393" s="295">
        <f>SUM(G390:G392)</f>
        <v>371</v>
      </c>
      <c r="H393" s="82" t="s">
        <v>10</v>
      </c>
      <c r="K393" t="str">
        <f>UPPER(F393)</f>
        <v>TOTAL</v>
      </c>
    </row>
    <row r="394" spans="1:13">
      <c r="A394" s="350"/>
      <c r="B394" s="1232"/>
      <c r="C394" s="363"/>
      <c r="D394" s="1216"/>
      <c r="E394" s="1318" t="s">
        <v>358</v>
      </c>
      <c r="F394" s="1319"/>
      <c r="G394" s="295">
        <f>(G393*10%)+G393</f>
        <v>408.1</v>
      </c>
      <c r="H394" s="82" t="s">
        <v>10</v>
      </c>
    </row>
    <row r="395" spans="1:13">
      <c r="A395" s="297"/>
      <c r="B395" s="1332" t="s">
        <v>253</v>
      </c>
      <c r="C395" s="1333"/>
      <c r="D395" s="1333"/>
      <c r="E395" s="1333"/>
      <c r="F395" s="1333"/>
      <c r="G395" s="1333"/>
      <c r="H395" s="1333"/>
      <c r="K395" s="1"/>
    </row>
    <row r="396" spans="1:13" ht="15.75">
      <c r="A396" s="297"/>
      <c r="B396" s="277" t="s">
        <v>369</v>
      </c>
      <c r="C396" s="488"/>
      <c r="D396" s="294"/>
      <c r="E396" s="355"/>
      <c r="F396" s="295"/>
      <c r="G396" s="369"/>
      <c r="H396" s="296"/>
    </row>
    <row r="397" spans="1:13">
      <c r="A397" s="297"/>
      <c r="B397" s="298" t="s">
        <v>328</v>
      </c>
      <c r="C397" s="97">
        <v>1</v>
      </c>
      <c r="D397" s="1216">
        <v>3</v>
      </c>
      <c r="E397" s="1216"/>
      <c r="F397" s="1216">
        <v>4</v>
      </c>
      <c r="G397" s="1216">
        <f t="shared" ref="G397:G403" si="19">C397*D397*F397</f>
        <v>12</v>
      </c>
      <c r="H397" s="82" t="s">
        <v>9</v>
      </c>
      <c r="J397">
        <f>G404+G393*2</f>
        <v>1174</v>
      </c>
    </row>
    <row r="398" spans="1:13">
      <c r="A398" s="297"/>
      <c r="B398" s="298" t="s">
        <v>329</v>
      </c>
      <c r="C398" s="97">
        <v>1</v>
      </c>
      <c r="D398" s="1216">
        <v>4</v>
      </c>
      <c r="E398" s="1216"/>
      <c r="F398" s="1216">
        <v>4</v>
      </c>
      <c r="G398" s="1216">
        <f t="shared" si="19"/>
        <v>16</v>
      </c>
      <c r="H398" s="97" t="s">
        <v>258</v>
      </c>
      <c r="M398" t="s">
        <v>458</v>
      </c>
    </row>
    <row r="399" spans="1:13">
      <c r="A399" s="297"/>
      <c r="B399" s="298" t="s">
        <v>330</v>
      </c>
      <c r="C399" s="97">
        <v>6</v>
      </c>
      <c r="D399" s="1216">
        <v>6</v>
      </c>
      <c r="E399" s="1216"/>
      <c r="F399" s="1216">
        <v>4</v>
      </c>
      <c r="G399" s="1216">
        <f t="shared" si="19"/>
        <v>144</v>
      </c>
      <c r="H399" s="97" t="s">
        <v>258</v>
      </c>
    </row>
    <row r="400" spans="1:13">
      <c r="A400" s="297"/>
      <c r="B400" s="298" t="s">
        <v>331</v>
      </c>
      <c r="C400" s="97">
        <v>5</v>
      </c>
      <c r="D400" s="1216">
        <v>8</v>
      </c>
      <c r="E400" s="1216"/>
      <c r="F400" s="1216">
        <v>4</v>
      </c>
      <c r="G400" s="1216">
        <f t="shared" si="19"/>
        <v>160</v>
      </c>
      <c r="H400" s="97" t="s">
        <v>258</v>
      </c>
    </row>
    <row r="401" spans="1:15">
      <c r="A401" s="297"/>
      <c r="B401" s="298" t="s">
        <v>332</v>
      </c>
      <c r="C401" s="97">
        <v>2</v>
      </c>
      <c r="D401" s="1216">
        <v>10</v>
      </c>
      <c r="E401" s="1216"/>
      <c r="F401" s="1216">
        <v>4</v>
      </c>
      <c r="G401" s="1216">
        <f t="shared" si="19"/>
        <v>80</v>
      </c>
      <c r="H401" s="97" t="s">
        <v>258</v>
      </c>
    </row>
    <row r="402" spans="1:15">
      <c r="A402" s="297"/>
      <c r="B402" s="298" t="s">
        <v>334</v>
      </c>
      <c r="C402" s="97">
        <v>2</v>
      </c>
      <c r="D402" s="1216">
        <v>2</v>
      </c>
      <c r="E402" s="1216"/>
      <c r="F402" s="1216">
        <v>2</v>
      </c>
      <c r="G402" s="1216">
        <f t="shared" si="19"/>
        <v>8</v>
      </c>
      <c r="H402" s="97" t="s">
        <v>258</v>
      </c>
    </row>
    <row r="403" spans="1:15">
      <c r="A403" s="297"/>
      <c r="B403" s="298" t="s">
        <v>558</v>
      </c>
      <c r="C403" s="97">
        <v>2</v>
      </c>
      <c r="D403" s="1216">
        <v>3</v>
      </c>
      <c r="E403" s="1216"/>
      <c r="F403" s="1216">
        <v>2</v>
      </c>
      <c r="G403" s="1216">
        <f t="shared" si="19"/>
        <v>12</v>
      </c>
      <c r="H403" s="97" t="s">
        <v>258</v>
      </c>
    </row>
    <row r="404" spans="1:15" ht="15.75">
      <c r="A404" s="347"/>
      <c r="B404" s="298"/>
      <c r="C404" s="488"/>
      <c r="D404" s="294"/>
      <c r="E404" s="294"/>
      <c r="F404" s="295" t="s">
        <v>252</v>
      </c>
      <c r="G404" s="295">
        <f>SUM(G397:G403)</f>
        <v>432</v>
      </c>
      <c r="H404" s="82" t="s">
        <v>9</v>
      </c>
      <c r="J404" s="1"/>
      <c r="K404" s="316"/>
      <c r="L404" s="346"/>
      <c r="M404" s="354"/>
      <c r="N404" s="354"/>
    </row>
    <row r="405" spans="1:15" ht="15.75">
      <c r="A405" s="347"/>
      <c r="B405" s="298"/>
      <c r="C405" s="488"/>
      <c r="D405" s="294"/>
      <c r="E405" s="1318" t="s">
        <v>358</v>
      </c>
      <c r="F405" s="1319"/>
      <c r="G405" s="295">
        <f>(G404*10%)+G404</f>
        <v>475.2</v>
      </c>
      <c r="H405" s="82" t="s">
        <v>9</v>
      </c>
      <c r="J405" s="1"/>
      <c r="K405" s="316"/>
      <c r="L405" s="346"/>
      <c r="M405" s="354"/>
      <c r="N405" s="354"/>
    </row>
    <row r="406" spans="1:15">
      <c r="A406" s="350"/>
      <c r="B406" s="1332" t="s">
        <v>255</v>
      </c>
      <c r="C406" s="1333"/>
      <c r="D406" s="1333"/>
      <c r="E406" s="1333"/>
      <c r="F406" s="1333"/>
      <c r="G406" s="1333"/>
      <c r="H406" s="1333"/>
      <c r="J406" s="1"/>
      <c r="K406" s="316"/>
      <c r="L406" s="354"/>
      <c r="M406" s="354"/>
      <c r="N406" s="354"/>
      <c r="O406" s="316"/>
    </row>
    <row r="407" spans="1:15" ht="15.75">
      <c r="A407" s="350"/>
      <c r="B407" s="277" t="s">
        <v>381</v>
      </c>
      <c r="C407" s="488"/>
      <c r="D407" s="294"/>
      <c r="E407" s="294"/>
      <c r="F407" s="294"/>
      <c r="G407" s="1230"/>
      <c r="H407" s="488"/>
      <c r="J407" s="1"/>
      <c r="K407" s="316"/>
      <c r="L407" s="354"/>
      <c r="M407" s="354"/>
      <c r="N407" s="354"/>
      <c r="O407" s="316"/>
    </row>
    <row r="408" spans="1:15">
      <c r="A408" s="362"/>
      <c r="B408" s="298" t="s">
        <v>382</v>
      </c>
      <c r="C408" s="97">
        <v>2</v>
      </c>
      <c r="D408" s="294">
        <v>5</v>
      </c>
      <c r="E408" s="294">
        <v>9.75</v>
      </c>
      <c r="F408" s="1216" t="s">
        <v>294</v>
      </c>
      <c r="G408" s="363">
        <f>C408*D408*E408</f>
        <v>97.5</v>
      </c>
      <c r="H408" s="1211" t="s">
        <v>10</v>
      </c>
      <c r="J408" s="1"/>
      <c r="K408" s="316"/>
      <c r="L408" s="354"/>
      <c r="M408" s="354"/>
      <c r="N408" s="354"/>
      <c r="O408" s="316"/>
    </row>
    <row r="409" spans="1:15">
      <c r="A409" s="362"/>
      <c r="B409" s="298" t="s">
        <v>345</v>
      </c>
      <c r="C409" s="97">
        <v>1</v>
      </c>
      <c r="D409" s="294">
        <v>10</v>
      </c>
      <c r="E409" s="294">
        <v>7</v>
      </c>
      <c r="F409" s="1216" t="s">
        <v>294</v>
      </c>
      <c r="G409" s="363">
        <f>C409*D409*E409</f>
        <v>70</v>
      </c>
      <c r="H409" s="97" t="s">
        <v>247</v>
      </c>
      <c r="J409" s="1"/>
      <c r="K409" s="316"/>
      <c r="L409" s="354"/>
      <c r="M409" s="354"/>
      <c r="N409" s="354"/>
      <c r="O409" s="316"/>
    </row>
    <row r="410" spans="1:15">
      <c r="A410" s="362"/>
      <c r="B410" s="298" t="s">
        <v>346</v>
      </c>
      <c r="C410" s="97">
        <v>1</v>
      </c>
      <c r="D410" s="364">
        <v>10.58</v>
      </c>
      <c r="E410" s="365">
        <v>5</v>
      </c>
      <c r="F410" s="1216"/>
      <c r="G410" s="363">
        <f>C410*D410*E410</f>
        <v>52.9</v>
      </c>
      <c r="H410" s="97" t="s">
        <v>247</v>
      </c>
      <c r="J410" s="1"/>
      <c r="K410" s="316"/>
      <c r="L410" s="354"/>
      <c r="M410" s="354"/>
      <c r="N410" s="354"/>
      <c r="O410" s="316"/>
    </row>
    <row r="411" spans="1:15">
      <c r="A411" s="362"/>
      <c r="B411" s="298" t="s">
        <v>347</v>
      </c>
      <c r="C411" s="97">
        <v>2</v>
      </c>
      <c r="D411" s="364">
        <v>5</v>
      </c>
      <c r="E411" s="365">
        <v>9.75</v>
      </c>
      <c r="F411" s="1216" t="s">
        <v>294</v>
      </c>
      <c r="G411" s="363">
        <f>C411*D411*E411</f>
        <v>97.5</v>
      </c>
      <c r="H411" s="97" t="s">
        <v>247</v>
      </c>
      <c r="J411" s="1"/>
      <c r="K411" s="316"/>
      <c r="L411" s="354"/>
      <c r="M411" s="354"/>
      <c r="N411" s="354"/>
      <c r="O411" s="316"/>
    </row>
    <row r="412" spans="1:15">
      <c r="A412" s="362"/>
      <c r="B412" s="298" t="s">
        <v>383</v>
      </c>
      <c r="C412" s="97">
        <v>1</v>
      </c>
      <c r="D412" s="1234">
        <v>6.75</v>
      </c>
      <c r="E412" s="1235">
        <v>22.375</v>
      </c>
      <c r="F412" s="1216" t="s">
        <v>294</v>
      </c>
      <c r="G412" s="363">
        <f>D412*C412</f>
        <v>6.75</v>
      </c>
      <c r="H412" s="97" t="s">
        <v>247</v>
      </c>
      <c r="J412" s="1"/>
      <c r="K412" s="316"/>
      <c r="L412" s="354"/>
      <c r="M412" s="354"/>
      <c r="N412" s="354"/>
      <c r="O412" s="316"/>
    </row>
    <row r="413" spans="1:15">
      <c r="A413" s="350"/>
      <c r="B413" s="298"/>
      <c r="C413" s="97"/>
      <c r="D413" s="294"/>
      <c r="E413" s="294"/>
      <c r="F413" s="616" t="s">
        <v>252</v>
      </c>
      <c r="G413" s="1236">
        <f>SUM(G408:G412)</f>
        <v>324.64999999999998</v>
      </c>
      <c r="H413" s="1211" t="s">
        <v>10</v>
      </c>
    </row>
    <row r="414" spans="1:15">
      <c r="A414" s="350"/>
      <c r="B414" s="298"/>
      <c r="C414" s="488"/>
      <c r="D414" s="294"/>
      <c r="E414" s="294"/>
      <c r="F414" s="1216"/>
      <c r="G414" s="1237"/>
      <c r="H414" s="488"/>
    </row>
    <row r="415" spans="1:15">
      <c r="A415" s="350"/>
      <c r="B415" s="1332" t="s">
        <v>259</v>
      </c>
      <c r="C415" s="1333"/>
      <c r="D415" s="1333"/>
      <c r="E415" s="1333"/>
      <c r="F415" s="1333"/>
      <c r="G415" s="1333"/>
      <c r="H415" s="1333"/>
    </row>
    <row r="416" spans="1:15" ht="15.75">
      <c r="A416" s="350"/>
      <c r="B416" s="277" t="s">
        <v>384</v>
      </c>
      <c r="C416" s="488"/>
      <c r="D416" s="294"/>
      <c r="E416" s="294"/>
      <c r="F416" s="294"/>
      <c r="G416" s="1237"/>
      <c r="H416" s="488"/>
    </row>
    <row r="417" spans="1:14">
      <c r="A417" s="362"/>
      <c r="B417" s="298" t="s">
        <v>382</v>
      </c>
      <c r="C417" s="97">
        <v>2</v>
      </c>
      <c r="D417" s="1216">
        <f>5+9.75+5+9.75+5</f>
        <v>34.5</v>
      </c>
      <c r="E417" s="1216" t="s">
        <v>8</v>
      </c>
      <c r="F417" s="1216">
        <v>5</v>
      </c>
      <c r="G417" s="97">
        <f>F417*D417*C417</f>
        <v>345</v>
      </c>
      <c r="H417" s="1211" t="s">
        <v>10</v>
      </c>
    </row>
    <row r="418" spans="1:14">
      <c r="A418" s="362"/>
      <c r="B418" s="298" t="s">
        <v>346</v>
      </c>
      <c r="C418" s="97">
        <v>1</v>
      </c>
      <c r="D418" s="1216">
        <f>10.58+5+10.58+5+5+5</f>
        <v>41.16</v>
      </c>
      <c r="E418" s="1216"/>
      <c r="F418" s="1216">
        <v>5</v>
      </c>
      <c r="G418" s="97">
        <f>F418*D418*C418</f>
        <v>205.79999999999998</v>
      </c>
      <c r="H418" s="97" t="s">
        <v>247</v>
      </c>
    </row>
    <row r="419" spans="1:14">
      <c r="A419" s="362"/>
      <c r="B419" s="298" t="s">
        <v>347</v>
      </c>
      <c r="C419" s="97">
        <v>2</v>
      </c>
      <c r="D419" s="1216">
        <f>5+9.58+5+9.58</f>
        <v>29.159999999999997</v>
      </c>
      <c r="E419" s="1216"/>
      <c r="F419" s="1216">
        <v>5</v>
      </c>
      <c r="G419" s="97">
        <f>F419*D419*C419</f>
        <v>291.59999999999997</v>
      </c>
      <c r="H419" s="97" t="s">
        <v>247</v>
      </c>
    </row>
    <row r="420" spans="1:14">
      <c r="A420" s="362"/>
      <c r="B420" s="298" t="s">
        <v>345</v>
      </c>
      <c r="C420" s="97">
        <v>1</v>
      </c>
      <c r="D420" s="1216">
        <f>10+10+7+7+7+7</f>
        <v>48</v>
      </c>
      <c r="E420" s="1216"/>
      <c r="F420" s="1216">
        <v>5</v>
      </c>
      <c r="G420" s="97">
        <f>F420*D420*C420</f>
        <v>240</v>
      </c>
      <c r="H420" s="97" t="s">
        <v>247</v>
      </c>
    </row>
    <row r="421" spans="1:14">
      <c r="A421" s="362"/>
      <c r="B421" s="293" t="s">
        <v>385</v>
      </c>
      <c r="C421" s="97"/>
      <c r="D421" s="294"/>
      <c r="E421" s="355"/>
      <c r="F421" s="1216"/>
      <c r="G421" s="97"/>
      <c r="H421" s="97"/>
    </row>
    <row r="422" spans="1:14">
      <c r="A422" s="362"/>
      <c r="B422" s="298" t="s">
        <v>354</v>
      </c>
      <c r="C422" s="97">
        <v>-6</v>
      </c>
      <c r="D422" s="1216">
        <v>2.5</v>
      </c>
      <c r="E422" s="1216" t="s">
        <v>8</v>
      </c>
      <c r="F422" s="1216">
        <v>5</v>
      </c>
      <c r="G422" s="97">
        <f>F422*D422*C422</f>
        <v>-75</v>
      </c>
      <c r="H422" s="97" t="s">
        <v>247</v>
      </c>
    </row>
    <row r="423" spans="1:14">
      <c r="A423" s="22"/>
      <c r="B423" s="298"/>
      <c r="C423" s="97"/>
      <c r="D423" s="294"/>
      <c r="E423" s="294"/>
      <c r="F423" s="295" t="s">
        <v>252</v>
      </c>
      <c r="G423" s="369">
        <f>SUM(G417:G422)</f>
        <v>1007.3999999999999</v>
      </c>
      <c r="H423" s="296" t="s">
        <v>9</v>
      </c>
    </row>
    <row r="424" spans="1:14" s="25" customFormat="1">
      <c r="A424" s="519"/>
      <c r="B424" s="488"/>
      <c r="C424" s="488"/>
      <c r="D424" s="294"/>
      <c r="E424" s="294"/>
      <c r="F424" s="1238"/>
      <c r="G424" s="616"/>
      <c r="H424" s="1211"/>
    </row>
    <row r="425" spans="1:14" ht="36.75" customHeight="1">
      <c r="A425" s="1215"/>
      <c r="B425" s="1323" t="s">
        <v>1402</v>
      </c>
      <c r="C425" s="1324"/>
      <c r="D425" s="1324"/>
      <c r="E425" s="1324"/>
      <c r="F425" s="1324"/>
      <c r="G425" s="1324"/>
      <c r="H425" s="1325"/>
    </row>
    <row r="426" spans="1:14" s="1219" customFormat="1">
      <c r="A426" s="1222"/>
      <c r="B426" s="1332" t="s">
        <v>245</v>
      </c>
      <c r="C426" s="1333"/>
      <c r="D426" s="1333"/>
      <c r="E426" s="1333"/>
      <c r="F426" s="1333"/>
      <c r="G426" s="1333"/>
      <c r="H426" s="1333"/>
    </row>
    <row r="427" spans="1:14" s="1219" customFormat="1" ht="15.75">
      <c r="A427" s="1222"/>
      <c r="B427" s="277" t="s">
        <v>387</v>
      </c>
      <c r="C427" s="488"/>
      <c r="D427" s="294"/>
      <c r="E427" s="355"/>
      <c r="F427" s="295"/>
      <c r="G427" s="369"/>
      <c r="H427" s="296"/>
    </row>
    <row r="428" spans="1:14" s="1219" customFormat="1" ht="15.75">
      <c r="A428" s="1222"/>
      <c r="B428" s="277" t="s">
        <v>29</v>
      </c>
      <c r="C428" s="488"/>
      <c r="D428" s="294"/>
      <c r="E428" s="355"/>
      <c r="F428" s="295"/>
      <c r="G428" s="369"/>
      <c r="H428" s="296"/>
    </row>
    <row r="429" spans="1:14" s="1219" customFormat="1">
      <c r="A429" s="1222"/>
      <c r="B429" s="488" t="s">
        <v>600</v>
      </c>
      <c r="C429" s="488"/>
      <c r="D429" s="294"/>
      <c r="E429" s="363"/>
      <c r="F429" s="1216"/>
      <c r="G429" s="97"/>
      <c r="H429" s="97"/>
    </row>
    <row r="430" spans="1:14" s="1219" customFormat="1" ht="15.75">
      <c r="A430" s="1222"/>
      <c r="B430" s="1239" t="s">
        <v>388</v>
      </c>
      <c r="C430" s="97" t="s">
        <v>389</v>
      </c>
      <c r="D430" s="294">
        <v>6549.55</v>
      </c>
      <c r="E430" s="363" t="s">
        <v>364</v>
      </c>
      <c r="F430" s="1216"/>
      <c r="G430" s="97">
        <f>(9.5*D430*0.4535)/1000</f>
        <v>28.217098787499999</v>
      </c>
      <c r="H430" s="97" t="s">
        <v>536</v>
      </c>
    </row>
    <row r="431" spans="1:14" s="1219" customFormat="1" ht="15.75">
      <c r="A431" s="1222"/>
      <c r="B431" s="1240"/>
      <c r="C431" s="97"/>
      <c r="D431" s="294"/>
      <c r="E431" s="363"/>
      <c r="F431" s="1216"/>
      <c r="G431" s="97">
        <v>556</v>
      </c>
      <c r="H431" s="97" t="s">
        <v>1038</v>
      </c>
    </row>
    <row r="432" spans="1:14" s="25" customFormat="1" ht="15.75">
      <c r="A432" s="347"/>
      <c r="B432" s="1366" t="s">
        <v>253</v>
      </c>
      <c r="C432" s="1367"/>
      <c r="D432" s="1367"/>
      <c r="E432" s="1367"/>
      <c r="F432" s="1367"/>
      <c r="G432" s="1367"/>
      <c r="H432" s="1332"/>
      <c r="J432" s="371"/>
      <c r="K432" s="372"/>
      <c r="L432" s="342"/>
      <c r="M432" s="315"/>
      <c r="N432" s="315"/>
    </row>
    <row r="433" spans="1:14" s="25" customFormat="1" ht="15.75">
      <c r="A433" s="347"/>
      <c r="B433" s="500" t="s">
        <v>565</v>
      </c>
      <c r="C433" s="488"/>
      <c r="D433" s="294"/>
      <c r="E433" s="355"/>
      <c r="F433" s="529"/>
      <c r="G433" s="369"/>
      <c r="H433" s="296"/>
      <c r="J433" s="371"/>
      <c r="K433" s="372"/>
      <c r="L433" s="342"/>
      <c r="M433" s="315"/>
      <c r="N433" s="315"/>
    </row>
    <row r="434" spans="1:14" s="25" customFormat="1" ht="15.75">
      <c r="A434" s="347"/>
      <c r="B434" s="488" t="s">
        <v>352</v>
      </c>
      <c r="C434" s="97">
        <v>5</v>
      </c>
      <c r="D434" s="353">
        <v>3.5</v>
      </c>
      <c r="E434" s="1216" t="s">
        <v>294</v>
      </c>
      <c r="F434" s="355">
        <v>6</v>
      </c>
      <c r="G434" s="1216">
        <f>(D434+F434+F434)*C434</f>
        <v>77.5</v>
      </c>
      <c r="H434" s="82" t="s">
        <v>28</v>
      </c>
      <c r="J434" s="371"/>
      <c r="K434" s="372"/>
      <c r="L434" s="342"/>
      <c r="M434" s="315"/>
      <c r="N434" s="315"/>
    </row>
    <row r="435" spans="1:14" s="25" customFormat="1" ht="15.75">
      <c r="A435" s="347"/>
      <c r="B435" s="500"/>
      <c r="C435" s="488"/>
      <c r="D435" s="294"/>
      <c r="E435" s="355"/>
      <c r="F435" s="295" t="s">
        <v>252</v>
      </c>
      <c r="G435" s="295">
        <f>SUM(G433:G434)</f>
        <v>77.5</v>
      </c>
      <c r="H435" s="82" t="s">
        <v>28</v>
      </c>
      <c r="J435" s="371"/>
      <c r="K435" s="372"/>
      <c r="L435" s="342"/>
      <c r="M435" s="315"/>
      <c r="N435" s="315"/>
    </row>
    <row r="436" spans="1:14" ht="15.75">
      <c r="A436" s="276"/>
      <c r="B436" s="1332" t="s">
        <v>255</v>
      </c>
      <c r="C436" s="1333"/>
      <c r="D436" s="1333"/>
      <c r="E436" s="1333"/>
      <c r="F436" s="1333"/>
      <c r="G436" s="1333"/>
      <c r="H436" s="1333"/>
    </row>
    <row r="437" spans="1:14" ht="15.75">
      <c r="A437" s="276"/>
      <c r="B437" s="277" t="s">
        <v>378</v>
      </c>
      <c r="C437" s="488"/>
      <c r="D437" s="294"/>
      <c r="E437" s="294"/>
      <c r="F437" s="294"/>
      <c r="G437" s="553"/>
      <c r="H437" s="553"/>
    </row>
    <row r="438" spans="1:14" ht="15.75">
      <c r="A438" s="276"/>
      <c r="B438" s="298" t="s">
        <v>328</v>
      </c>
      <c r="C438" s="97">
        <v>2</v>
      </c>
      <c r="D438" s="1216">
        <v>10</v>
      </c>
      <c r="E438" s="1216" t="s">
        <v>8</v>
      </c>
      <c r="F438" s="1216">
        <v>4</v>
      </c>
      <c r="G438" s="97">
        <f t="shared" ref="G438:G444" si="20">C438*D438*F438</f>
        <v>80</v>
      </c>
      <c r="H438" s="1241" t="s">
        <v>9</v>
      </c>
    </row>
    <row r="439" spans="1:14" ht="15.75">
      <c r="A439" s="276"/>
      <c r="B439" s="298" t="s">
        <v>329</v>
      </c>
      <c r="C439" s="97">
        <v>5</v>
      </c>
      <c r="D439" s="1216">
        <v>6</v>
      </c>
      <c r="E439" s="1216"/>
      <c r="F439" s="1216">
        <v>4</v>
      </c>
      <c r="G439" s="97">
        <f t="shared" si="20"/>
        <v>120</v>
      </c>
      <c r="H439" s="1241" t="s">
        <v>258</v>
      </c>
    </row>
    <row r="440" spans="1:14" ht="15.75">
      <c r="A440" s="276"/>
      <c r="B440" s="298" t="s">
        <v>330</v>
      </c>
      <c r="C440" s="97">
        <v>4</v>
      </c>
      <c r="D440" s="1216">
        <v>8</v>
      </c>
      <c r="E440" s="1216"/>
      <c r="F440" s="1216">
        <v>4</v>
      </c>
      <c r="G440" s="97">
        <f t="shared" si="20"/>
        <v>128</v>
      </c>
      <c r="H440" s="1241" t="s">
        <v>258</v>
      </c>
    </row>
    <row r="441" spans="1:14" ht="15.75">
      <c r="A441" s="276"/>
      <c r="B441" s="298" t="s">
        <v>331</v>
      </c>
      <c r="C441" s="97">
        <v>1</v>
      </c>
      <c r="D441" s="1216">
        <v>4</v>
      </c>
      <c r="E441" s="1216"/>
      <c r="F441" s="1216">
        <v>4</v>
      </c>
      <c r="G441" s="97">
        <f t="shared" si="20"/>
        <v>16</v>
      </c>
      <c r="H441" s="1241" t="s">
        <v>258</v>
      </c>
    </row>
    <row r="442" spans="1:14" ht="15.75">
      <c r="A442" s="276"/>
      <c r="B442" s="298" t="s">
        <v>332</v>
      </c>
      <c r="C442" s="97">
        <v>1</v>
      </c>
      <c r="D442" s="1216">
        <v>7</v>
      </c>
      <c r="E442" s="1216"/>
      <c r="F442" s="1216">
        <v>4</v>
      </c>
      <c r="G442" s="97">
        <f t="shared" si="20"/>
        <v>28</v>
      </c>
      <c r="H442" s="1241" t="s">
        <v>258</v>
      </c>
    </row>
    <row r="443" spans="1:14" ht="15.75">
      <c r="A443" s="276"/>
      <c r="B443" s="298" t="s">
        <v>333</v>
      </c>
      <c r="C443" s="97">
        <v>5</v>
      </c>
      <c r="D443" s="1216">
        <v>3</v>
      </c>
      <c r="E443" s="1216"/>
      <c r="F443" s="1216">
        <v>4</v>
      </c>
      <c r="G443" s="97">
        <f t="shared" si="20"/>
        <v>60</v>
      </c>
      <c r="H443" s="1241" t="s">
        <v>258</v>
      </c>
    </row>
    <row r="444" spans="1:14" ht="15.75">
      <c r="A444" s="276"/>
      <c r="B444" s="298" t="s">
        <v>334</v>
      </c>
      <c r="C444" s="97">
        <v>2</v>
      </c>
      <c r="D444" s="1216">
        <v>2</v>
      </c>
      <c r="E444" s="1216"/>
      <c r="F444" s="1216">
        <v>1.5</v>
      </c>
      <c r="G444" s="97">
        <f t="shared" si="20"/>
        <v>6</v>
      </c>
      <c r="H444" s="1241" t="s">
        <v>258</v>
      </c>
    </row>
    <row r="445" spans="1:14" ht="15.75">
      <c r="A445" s="276"/>
      <c r="B445" s="298"/>
      <c r="C445" s="488"/>
      <c r="D445" s="294"/>
      <c r="E445" s="294"/>
      <c r="F445" s="295" t="s">
        <v>252</v>
      </c>
      <c r="G445" s="369">
        <f>SUM(G438:G444)</f>
        <v>438</v>
      </c>
      <c r="H445" s="82" t="s">
        <v>9</v>
      </c>
    </row>
    <row r="446" spans="1:14" ht="18.75">
      <c r="A446" s="22"/>
      <c r="B446" s="1335" t="s">
        <v>402</v>
      </c>
      <c r="C446" s="1336"/>
      <c r="D446" s="1336"/>
      <c r="E446" s="1336"/>
      <c r="F446" s="1336"/>
      <c r="G446" s="1336"/>
      <c r="H446" s="1336"/>
    </row>
    <row r="447" spans="1:14" ht="33.75" customHeight="1">
      <c r="A447" s="22"/>
      <c r="B447" s="1326" t="s">
        <v>1399</v>
      </c>
      <c r="C447" s="1327"/>
      <c r="D447" s="1327"/>
      <c r="E447" s="1327"/>
      <c r="F447" s="1327"/>
      <c r="G447" s="1328"/>
      <c r="H447" s="1217"/>
    </row>
    <row r="448" spans="1:14">
      <c r="A448" s="273"/>
      <c r="B448" s="1316" t="s">
        <v>245</v>
      </c>
      <c r="C448" s="1317"/>
      <c r="D448" s="1317"/>
      <c r="E448" s="1317"/>
      <c r="F448" s="1317"/>
      <c r="G448" s="1317"/>
      <c r="H448" s="1317"/>
    </row>
    <row r="449" spans="1:10" ht="15.75">
      <c r="A449" s="273"/>
      <c r="B449" s="300" t="s">
        <v>312</v>
      </c>
      <c r="C449" s="22"/>
      <c r="D449" s="278"/>
      <c r="E449" s="278"/>
      <c r="F449" s="271"/>
      <c r="G449" s="305"/>
      <c r="H449" s="273"/>
    </row>
    <row r="450" spans="1:10">
      <c r="A450" s="22"/>
      <c r="B450" s="284" t="s">
        <v>313</v>
      </c>
      <c r="C450" s="22"/>
      <c r="D450" s="278"/>
      <c r="E450" s="278"/>
      <c r="F450" s="271"/>
      <c r="G450" s="305"/>
      <c r="H450" s="273"/>
    </row>
    <row r="451" spans="1:10">
      <c r="A451" s="22"/>
      <c r="B451" s="279" t="s">
        <v>881</v>
      </c>
      <c r="C451" s="113">
        <v>27</v>
      </c>
      <c r="D451" s="100">
        <v>2</v>
      </c>
      <c r="E451" s="280">
        <v>0.75</v>
      </c>
      <c r="F451" s="302">
        <v>12</v>
      </c>
      <c r="G451" s="314">
        <f>F451*E451*D451*C451</f>
        <v>486</v>
      </c>
      <c r="H451" s="270" t="s">
        <v>11</v>
      </c>
    </row>
    <row r="452" spans="1:10">
      <c r="A452" s="22"/>
      <c r="B452" s="279" t="s">
        <v>882</v>
      </c>
      <c r="C452" s="113">
        <v>2</v>
      </c>
      <c r="D452" s="100">
        <v>1.5</v>
      </c>
      <c r="E452" s="280">
        <v>0.75</v>
      </c>
      <c r="F452" s="302">
        <v>12</v>
      </c>
      <c r="G452" s="314">
        <f>F452*E452*D452*C452</f>
        <v>27</v>
      </c>
      <c r="H452" s="270" t="s">
        <v>258</v>
      </c>
    </row>
    <row r="453" spans="1:10">
      <c r="A453" s="22"/>
      <c r="B453" s="279" t="s">
        <v>279</v>
      </c>
      <c r="C453" s="283">
        <v>2</v>
      </c>
      <c r="D453" s="100">
        <v>2</v>
      </c>
      <c r="E453" s="280">
        <v>0.75</v>
      </c>
      <c r="F453" s="302">
        <v>12</v>
      </c>
      <c r="G453" s="314">
        <f>F453*E453*D453*C453</f>
        <v>36</v>
      </c>
      <c r="H453" s="270" t="s">
        <v>258</v>
      </c>
    </row>
    <row r="454" spans="1:10">
      <c r="A454" s="22"/>
      <c r="B454" s="279" t="s">
        <v>314</v>
      </c>
      <c r="C454" s="113">
        <v>1</v>
      </c>
      <c r="D454" s="100">
        <v>10</v>
      </c>
      <c r="E454" s="282">
        <v>0.75</v>
      </c>
      <c r="F454" s="302">
        <v>12</v>
      </c>
      <c r="G454" s="314">
        <f>F454*E454*D454*C454</f>
        <v>90</v>
      </c>
      <c r="H454" s="270" t="s">
        <v>258</v>
      </c>
    </row>
    <row r="455" spans="1:10">
      <c r="A455" s="22"/>
      <c r="B455" s="279"/>
      <c r="C455" s="414">
        <v>1</v>
      </c>
      <c r="D455" s="100">
        <v>18.25</v>
      </c>
      <c r="E455" s="282">
        <v>0.75</v>
      </c>
      <c r="F455" s="730">
        <v>12</v>
      </c>
      <c r="G455" s="314">
        <f t="shared" ref="G455:G456" si="21">F455*E455*D455*C455</f>
        <v>164.25</v>
      </c>
      <c r="H455" s="729"/>
    </row>
    <row r="456" spans="1:10">
      <c r="A456" s="22"/>
      <c r="B456" s="279"/>
      <c r="C456" s="414">
        <v>2</v>
      </c>
      <c r="D456" s="100">
        <v>2.75</v>
      </c>
      <c r="E456" s="282">
        <v>0.75</v>
      </c>
      <c r="F456" s="730">
        <v>12</v>
      </c>
      <c r="G456" s="314">
        <f t="shared" si="21"/>
        <v>49.5</v>
      </c>
      <c r="H456" s="729"/>
    </row>
    <row r="457" spans="1:10" ht="15.75">
      <c r="A457" s="276"/>
      <c r="B457" s="341"/>
      <c r="C457" s="274"/>
      <c r="D457" s="73"/>
      <c r="E457" s="275"/>
      <c r="F457" s="271" t="s">
        <v>252</v>
      </c>
      <c r="G457" s="271">
        <f>SUM(G450:G456)</f>
        <v>852.75</v>
      </c>
      <c r="H457" s="270" t="s">
        <v>7</v>
      </c>
      <c r="J457">
        <f>29-7</f>
        <v>22</v>
      </c>
    </row>
    <row r="458" spans="1:10">
      <c r="A458" s="73"/>
      <c r="B458" s="290"/>
      <c r="C458" s="22"/>
      <c r="D458" s="278"/>
      <c r="E458" s="1318" t="s">
        <v>358</v>
      </c>
      <c r="F458" s="1319"/>
      <c r="G458" s="295">
        <f>(G457*10%)+G457</f>
        <v>938.02499999999998</v>
      </c>
      <c r="H458" s="270" t="s">
        <v>7</v>
      </c>
    </row>
    <row r="459" spans="1:10">
      <c r="A459" s="273"/>
      <c r="B459" s="1316" t="s">
        <v>253</v>
      </c>
      <c r="C459" s="1317"/>
      <c r="D459" s="1317"/>
      <c r="E459" s="1317"/>
      <c r="F459" s="1317"/>
      <c r="G459" s="1317"/>
      <c r="H459" s="1317"/>
    </row>
    <row r="460" spans="1:10" ht="15.75">
      <c r="A460" s="273"/>
      <c r="B460" s="300" t="s">
        <v>316</v>
      </c>
      <c r="C460" s="22"/>
      <c r="D460" s="278"/>
      <c r="E460" s="278"/>
      <c r="F460" s="271"/>
      <c r="G460" s="305"/>
      <c r="H460" s="273"/>
    </row>
    <row r="461" spans="1:10" ht="15.75">
      <c r="A461" s="276"/>
      <c r="B461" s="284" t="s">
        <v>317</v>
      </c>
      <c r="C461" s="22"/>
      <c r="D461" s="278"/>
      <c r="E461" s="278"/>
      <c r="F461" s="271"/>
      <c r="G461" s="305"/>
      <c r="H461" s="273"/>
    </row>
    <row r="462" spans="1:10" ht="15.75">
      <c r="A462" s="276"/>
      <c r="B462" s="284" t="s">
        <v>403</v>
      </c>
      <c r="C462" s="22"/>
      <c r="D462" s="278"/>
      <c r="E462" s="278"/>
      <c r="F462" s="278"/>
      <c r="G462" s="313"/>
      <c r="H462" s="22"/>
    </row>
    <row r="463" spans="1:10" ht="15.75">
      <c r="A463" s="276"/>
      <c r="B463" s="290" t="s">
        <v>404</v>
      </c>
      <c r="C463" s="283">
        <v>1</v>
      </c>
      <c r="D463" s="286">
        <v>330</v>
      </c>
      <c r="E463" s="280">
        <v>0.75</v>
      </c>
      <c r="F463" s="278">
        <v>2.5</v>
      </c>
      <c r="G463" s="280">
        <f>F463*E463*D463*C463</f>
        <v>618.75</v>
      </c>
      <c r="H463" s="283" t="s">
        <v>7</v>
      </c>
    </row>
    <row r="464" spans="1:10" ht="15.75">
      <c r="A464" s="276"/>
      <c r="B464" s="309" t="s">
        <v>304</v>
      </c>
      <c r="C464" s="113"/>
      <c r="D464" s="333"/>
      <c r="E464" s="280"/>
      <c r="F464" s="278"/>
      <c r="G464" s="280"/>
      <c r="H464" s="283"/>
    </row>
    <row r="465" spans="1:15" ht="15.75">
      <c r="A465" s="276"/>
      <c r="B465" s="309" t="s">
        <v>267</v>
      </c>
      <c r="C465" s="22"/>
      <c r="D465" s="278"/>
      <c r="E465" s="311"/>
      <c r="F465" s="280"/>
      <c r="G465" s="280"/>
      <c r="H465" s="270"/>
    </row>
    <row r="466" spans="1:15" ht="15.75">
      <c r="A466" s="276"/>
      <c r="B466" s="279" t="s">
        <v>405</v>
      </c>
      <c r="C466" s="113">
        <v>3</v>
      </c>
      <c r="D466" s="310">
        <v>20</v>
      </c>
      <c r="E466" s="311">
        <v>0.75</v>
      </c>
      <c r="F466" s="280">
        <v>2.5</v>
      </c>
      <c r="G466" s="280">
        <f t="shared" ref="G466:G473" si="22">F466*E466*D466*C466</f>
        <v>112.5</v>
      </c>
      <c r="H466" s="270" t="s">
        <v>258</v>
      </c>
    </row>
    <row r="467" spans="1:15" ht="15.75">
      <c r="A467" s="276"/>
      <c r="B467" s="279" t="s">
        <v>406</v>
      </c>
      <c r="C467" s="113">
        <v>1</v>
      </c>
      <c r="D467" s="310">
        <v>67.5</v>
      </c>
      <c r="E467" s="311">
        <v>0.75</v>
      </c>
      <c r="F467" s="280">
        <v>2.5</v>
      </c>
      <c r="G467" s="280">
        <f t="shared" si="22"/>
        <v>126.5625</v>
      </c>
      <c r="H467" s="270" t="s">
        <v>258</v>
      </c>
    </row>
    <row r="468" spans="1:15" ht="15.75">
      <c r="A468" s="276"/>
      <c r="B468" s="279" t="s">
        <v>407</v>
      </c>
      <c r="C468" s="113">
        <v>1</v>
      </c>
      <c r="D468" s="310">
        <v>50.75</v>
      </c>
      <c r="E468" s="311">
        <v>0.75</v>
      </c>
      <c r="F468" s="280">
        <v>2.5</v>
      </c>
      <c r="G468" s="280">
        <f t="shared" si="22"/>
        <v>95.15625</v>
      </c>
      <c r="H468" s="270" t="s">
        <v>258</v>
      </c>
    </row>
    <row r="469" spans="1:15" ht="15.75">
      <c r="A469" s="276"/>
      <c r="B469" s="309" t="s">
        <v>274</v>
      </c>
      <c r="C469" s="113"/>
      <c r="D469" s="310"/>
      <c r="E469" s="311"/>
      <c r="F469" s="280"/>
      <c r="G469" s="280">
        <f t="shared" si="22"/>
        <v>0</v>
      </c>
      <c r="H469" s="270" t="s">
        <v>258</v>
      </c>
    </row>
    <row r="470" spans="1:15" ht="15.75">
      <c r="A470" s="276"/>
      <c r="B470" s="279" t="s">
        <v>408</v>
      </c>
      <c r="C470" s="113">
        <v>1</v>
      </c>
      <c r="D470" s="310">
        <v>56.25</v>
      </c>
      <c r="E470" s="311">
        <v>0.75</v>
      </c>
      <c r="F470" s="280">
        <v>2.5</v>
      </c>
      <c r="G470" s="280">
        <f t="shared" si="22"/>
        <v>105.46875</v>
      </c>
      <c r="H470" s="270" t="s">
        <v>258</v>
      </c>
    </row>
    <row r="471" spans="1:15" ht="15.75">
      <c r="A471" s="276"/>
      <c r="B471" s="320" t="s">
        <v>409</v>
      </c>
      <c r="C471" s="113">
        <v>8</v>
      </c>
      <c r="D471" s="310">
        <v>22.33</v>
      </c>
      <c r="E471" s="311">
        <v>0.75</v>
      </c>
      <c r="F471" s="280">
        <v>2.5</v>
      </c>
      <c r="G471" s="280">
        <f t="shared" si="22"/>
        <v>334.95</v>
      </c>
      <c r="H471" s="270" t="s">
        <v>258</v>
      </c>
    </row>
    <row r="472" spans="1:15" ht="15.75">
      <c r="A472" s="276"/>
      <c r="B472" s="279" t="s">
        <v>410</v>
      </c>
      <c r="C472" s="113">
        <v>1</v>
      </c>
      <c r="D472" s="310">
        <v>28.16</v>
      </c>
      <c r="E472" s="311">
        <v>0.75</v>
      </c>
      <c r="F472" s="280">
        <v>2.5</v>
      </c>
      <c r="G472" s="280">
        <f t="shared" si="22"/>
        <v>52.8</v>
      </c>
      <c r="H472" s="270" t="s">
        <v>258</v>
      </c>
    </row>
    <row r="473" spans="1:15" ht="15.75">
      <c r="A473" s="276"/>
      <c r="B473" s="279" t="s">
        <v>278</v>
      </c>
      <c r="C473" s="113">
        <v>2</v>
      </c>
      <c r="D473" s="310">
        <v>5</v>
      </c>
      <c r="E473" s="311">
        <v>0.75</v>
      </c>
      <c r="F473" s="280">
        <v>2.5</v>
      </c>
      <c r="G473" s="280">
        <f t="shared" si="22"/>
        <v>18.75</v>
      </c>
      <c r="H473" s="270" t="s">
        <v>258</v>
      </c>
    </row>
    <row r="474" spans="1:15">
      <c r="A474" s="73"/>
      <c r="B474" s="290"/>
      <c r="C474" s="22"/>
      <c r="D474" s="278"/>
      <c r="E474" s="278"/>
      <c r="F474" s="271" t="s">
        <v>320</v>
      </c>
      <c r="G474" s="305">
        <f>SUM(G463:G473)</f>
        <v>1464.9375</v>
      </c>
      <c r="H474" s="270" t="s">
        <v>7</v>
      </c>
      <c r="K474" s="317"/>
      <c r="L474" s="334"/>
      <c r="M474" s="319"/>
      <c r="N474" s="335"/>
      <c r="O474" s="315"/>
    </row>
    <row r="475" spans="1:15">
      <c r="A475" s="73"/>
      <c r="B475" s="344" t="s">
        <v>321</v>
      </c>
      <c r="C475" s="22"/>
      <c r="D475" s="278"/>
      <c r="E475" s="278"/>
      <c r="F475" s="271"/>
      <c r="G475" s="305"/>
      <c r="H475" s="270"/>
      <c r="K475" s="317"/>
      <c r="L475" s="334"/>
      <c r="M475" s="319"/>
      <c r="N475" s="335"/>
      <c r="O475" s="315"/>
    </row>
    <row r="476" spans="1:15">
      <c r="A476" s="73"/>
      <c r="B476" s="279" t="s">
        <v>322</v>
      </c>
      <c r="C476" s="269">
        <v>1</v>
      </c>
      <c r="D476" s="1334">
        <v>6870</v>
      </c>
      <c r="E476" s="1334"/>
      <c r="F476" s="280">
        <v>0.5</v>
      </c>
      <c r="G476" s="314">
        <f>F476*D476*C476</f>
        <v>3435</v>
      </c>
      <c r="H476" s="283" t="s">
        <v>7</v>
      </c>
      <c r="K476" s="317"/>
      <c r="L476" s="334"/>
      <c r="M476" s="319"/>
      <c r="N476" s="335"/>
      <c r="O476" s="315"/>
    </row>
    <row r="477" spans="1:15">
      <c r="A477" s="73"/>
      <c r="B477" s="298"/>
      <c r="C477" s="112"/>
      <c r="D477" s="278"/>
      <c r="E477" s="278"/>
      <c r="F477" s="271" t="s">
        <v>323</v>
      </c>
      <c r="G477" s="305">
        <f>SUM(G476:G476)</f>
        <v>3435</v>
      </c>
      <c r="H477" s="270" t="s">
        <v>7</v>
      </c>
      <c r="K477" s="317">
        <f>2/12</f>
        <v>0.16666666666666666</v>
      </c>
      <c r="L477" s="334"/>
      <c r="M477" s="319"/>
      <c r="N477" s="335"/>
      <c r="O477" s="315"/>
    </row>
    <row r="478" spans="1:15" ht="15.75">
      <c r="A478" s="73"/>
      <c r="B478" s="300" t="s">
        <v>324</v>
      </c>
      <c r="C478" s="112"/>
      <c r="D478" s="278"/>
      <c r="E478" s="278"/>
      <c r="F478" s="271"/>
      <c r="G478" s="345"/>
      <c r="H478" s="270"/>
      <c r="K478" s="317"/>
      <c r="L478" s="334"/>
      <c r="M478" s="319"/>
      <c r="N478" s="335"/>
      <c r="O478" s="315"/>
    </row>
    <row r="479" spans="1:15">
      <c r="A479" s="73"/>
      <c r="B479" s="290" t="s">
        <v>352</v>
      </c>
      <c r="C479" s="283">
        <v>2</v>
      </c>
      <c r="D479" s="280">
        <v>4.5</v>
      </c>
      <c r="E479" s="302">
        <v>0.75</v>
      </c>
      <c r="F479" s="302">
        <v>0.75</v>
      </c>
      <c r="G479" s="302">
        <f>F479*E479*D479*C479</f>
        <v>5.0625</v>
      </c>
      <c r="H479" s="301" t="s">
        <v>7</v>
      </c>
      <c r="K479" s="380"/>
      <c r="L479" s="334"/>
      <c r="M479" s="319"/>
      <c r="N479" s="335"/>
      <c r="O479" s="315"/>
    </row>
    <row r="480" spans="1:15">
      <c r="A480" s="73"/>
      <c r="B480" s="290" t="s">
        <v>354</v>
      </c>
      <c r="C480" s="283">
        <v>10</v>
      </c>
      <c r="D480" s="280">
        <v>3.5</v>
      </c>
      <c r="E480" s="302">
        <v>0.75</v>
      </c>
      <c r="F480" s="302">
        <v>0.75</v>
      </c>
      <c r="G480" s="302">
        <f t="shared" ref="G480:G487" si="23">F480*E480*D480*C480</f>
        <v>19.6875</v>
      </c>
      <c r="H480" s="301" t="s">
        <v>258</v>
      </c>
      <c r="K480" s="317"/>
      <c r="L480" s="334"/>
      <c r="M480" s="319"/>
      <c r="N480" s="335"/>
      <c r="O480" s="315"/>
    </row>
    <row r="481" spans="1:15">
      <c r="A481" s="73"/>
      <c r="B481" s="290"/>
      <c r="C481" s="283">
        <v>4</v>
      </c>
      <c r="D481" s="280">
        <v>3.5</v>
      </c>
      <c r="E481" s="302">
        <v>0.375</v>
      </c>
      <c r="F481" s="302">
        <v>0.75</v>
      </c>
      <c r="G481" s="302">
        <f t="shared" si="23"/>
        <v>3.9375</v>
      </c>
      <c r="H481" s="301" t="s">
        <v>258</v>
      </c>
      <c r="K481" s="381"/>
      <c r="L481" s="334"/>
      <c r="M481" s="319"/>
      <c r="N481" s="335"/>
      <c r="O481" s="315"/>
    </row>
    <row r="482" spans="1:15">
      <c r="A482" s="73"/>
      <c r="B482" s="290" t="s">
        <v>353</v>
      </c>
      <c r="C482" s="283">
        <v>6</v>
      </c>
      <c r="D482" s="280">
        <v>6</v>
      </c>
      <c r="E482" s="302">
        <v>0.75</v>
      </c>
      <c r="F482" s="302">
        <v>0.75</v>
      </c>
      <c r="G482" s="302">
        <f t="shared" si="23"/>
        <v>20.25</v>
      </c>
      <c r="H482" s="301" t="s">
        <v>258</v>
      </c>
      <c r="K482" s="317"/>
      <c r="L482" s="334"/>
      <c r="M482" s="319"/>
      <c r="N482" s="335"/>
      <c r="O482" s="315"/>
    </row>
    <row r="483" spans="1:15">
      <c r="A483" s="73"/>
      <c r="B483" s="290" t="s">
        <v>329</v>
      </c>
      <c r="C483" s="283">
        <v>5</v>
      </c>
      <c r="D483" s="280">
        <v>7</v>
      </c>
      <c r="E483" s="302">
        <v>0.75</v>
      </c>
      <c r="F483" s="302">
        <v>0.75</v>
      </c>
      <c r="G483" s="302">
        <f t="shared" si="23"/>
        <v>19.6875</v>
      </c>
      <c r="H483" s="301" t="s">
        <v>258</v>
      </c>
      <c r="K483" s="317"/>
      <c r="L483" s="334"/>
      <c r="M483" s="319"/>
      <c r="N483" s="335"/>
      <c r="O483" s="315"/>
    </row>
    <row r="484" spans="1:15">
      <c r="A484" s="73"/>
      <c r="B484" s="290" t="s">
        <v>330</v>
      </c>
      <c r="C484" s="283">
        <v>5</v>
      </c>
      <c r="D484" s="280">
        <v>9</v>
      </c>
      <c r="E484" s="302">
        <v>0.75</v>
      </c>
      <c r="F484" s="302">
        <v>0.75</v>
      </c>
      <c r="G484" s="302">
        <f t="shared" si="23"/>
        <v>25.3125</v>
      </c>
      <c r="H484" s="301" t="s">
        <v>258</v>
      </c>
      <c r="K484" s="317"/>
      <c r="L484" s="334"/>
      <c r="M484" s="319"/>
      <c r="N484" s="335"/>
      <c r="O484" s="315"/>
    </row>
    <row r="485" spans="1:15">
      <c r="A485" s="73"/>
      <c r="B485" s="290" t="s">
        <v>331</v>
      </c>
      <c r="C485" s="283">
        <v>1</v>
      </c>
      <c r="D485" s="280">
        <v>4.8330000000000002</v>
      </c>
      <c r="E485" s="302">
        <v>0.75</v>
      </c>
      <c r="F485" s="302">
        <v>0.75</v>
      </c>
      <c r="G485" s="302">
        <f t="shared" si="23"/>
        <v>2.7185625</v>
      </c>
      <c r="H485" s="301" t="s">
        <v>258</v>
      </c>
      <c r="K485" s="317"/>
      <c r="L485" s="334"/>
      <c r="M485" s="319"/>
      <c r="N485" s="335"/>
      <c r="O485" s="315"/>
    </row>
    <row r="486" spans="1:15">
      <c r="A486" s="73"/>
      <c r="B486" s="290" t="s">
        <v>332</v>
      </c>
      <c r="C486" s="283">
        <v>1</v>
      </c>
      <c r="D486" s="280">
        <v>5.8330000000000002</v>
      </c>
      <c r="E486" s="302">
        <v>0.75</v>
      </c>
      <c r="F486" s="302">
        <v>0.75</v>
      </c>
      <c r="G486" s="302">
        <f t="shared" si="23"/>
        <v>3.2810625</v>
      </c>
      <c r="H486" s="301" t="s">
        <v>258</v>
      </c>
      <c r="K486" s="317"/>
      <c r="L486" s="334"/>
      <c r="M486" s="319"/>
      <c r="N486" s="335"/>
      <c r="O486" s="315"/>
    </row>
    <row r="487" spans="1:15">
      <c r="A487" s="73"/>
      <c r="B487" s="290" t="s">
        <v>334</v>
      </c>
      <c r="C487" s="283">
        <v>1</v>
      </c>
      <c r="D487" s="280">
        <v>3</v>
      </c>
      <c r="E487" s="302">
        <v>0.75</v>
      </c>
      <c r="F487" s="302">
        <v>0.75</v>
      </c>
      <c r="G487" s="302">
        <f t="shared" si="23"/>
        <v>1.6875</v>
      </c>
      <c r="H487" s="301" t="s">
        <v>258</v>
      </c>
      <c r="K487" s="317"/>
      <c r="L487" s="334"/>
      <c r="M487" s="319"/>
      <c r="N487" s="335"/>
      <c r="O487" s="315"/>
    </row>
    <row r="488" spans="1:15">
      <c r="A488" s="73"/>
      <c r="B488" s="298"/>
      <c r="C488" s="112"/>
      <c r="D488" s="278"/>
      <c r="E488" s="278"/>
      <c r="F488" s="271" t="s">
        <v>335</v>
      </c>
      <c r="G488" s="345">
        <f>SUM(G478:G487)</f>
        <v>101.62462500000001</v>
      </c>
      <c r="H488" s="273" t="s">
        <v>7</v>
      </c>
      <c r="J488" s="1"/>
      <c r="K488" s="317"/>
      <c r="L488" s="334"/>
      <c r="M488" s="319"/>
      <c r="N488" s="335"/>
      <c r="O488" s="315"/>
    </row>
    <row r="489" spans="1:15">
      <c r="A489" s="73"/>
      <c r="B489" s="290"/>
      <c r="C489" s="22"/>
      <c r="D489" s="1374" t="s">
        <v>336</v>
      </c>
      <c r="E489" s="1374"/>
      <c r="F489" s="1374"/>
      <c r="G489" s="271">
        <f>G477+G474+G488</f>
        <v>5001.5621250000004</v>
      </c>
      <c r="H489" s="273" t="s">
        <v>7</v>
      </c>
      <c r="J489" s="1"/>
    </row>
    <row r="490" spans="1:15">
      <c r="A490" s="73"/>
      <c r="B490" s="290"/>
      <c r="C490" s="22"/>
      <c r="D490" s="382"/>
      <c r="E490" s="1318" t="s">
        <v>358</v>
      </c>
      <c r="F490" s="1319"/>
      <c r="G490" s="295">
        <f>(G489*10%)+G489</f>
        <v>5501.7183375000004</v>
      </c>
      <c r="H490" s="273" t="s">
        <v>7</v>
      </c>
      <c r="J490" s="1"/>
    </row>
    <row r="491" spans="1:15">
      <c r="A491" s="73"/>
      <c r="B491" s="290"/>
      <c r="C491" s="22"/>
      <c r="D491" s="419"/>
      <c r="E491" s="420"/>
      <c r="F491" s="421"/>
      <c r="G491" s="295"/>
      <c r="H491" s="273"/>
      <c r="J491" s="1"/>
    </row>
    <row r="492" spans="1:15">
      <c r="A492" s="73"/>
      <c r="B492" s="1316" t="s">
        <v>255</v>
      </c>
      <c r="C492" s="1317"/>
      <c r="D492" s="1317"/>
      <c r="E492" s="1317"/>
      <c r="F492" s="1317"/>
      <c r="G492" s="1317"/>
      <c r="H492" s="1317"/>
    </row>
    <row r="493" spans="1:15" ht="15.75">
      <c r="A493" s="73"/>
      <c r="B493" s="300" t="s">
        <v>493</v>
      </c>
      <c r="C493" s="22"/>
      <c r="D493" s="275"/>
      <c r="E493" s="330"/>
      <c r="F493" s="417"/>
      <c r="G493" s="305"/>
      <c r="H493" s="273"/>
      <c r="J493">
        <f>G490/1000</f>
        <v>5.5017183375000007</v>
      </c>
    </row>
    <row r="494" spans="1:15" ht="15.75">
      <c r="A494" s="347"/>
      <c r="B494" s="309" t="s">
        <v>403</v>
      </c>
      <c r="C494" s="423"/>
      <c r="D494" s="416"/>
      <c r="E494" s="278"/>
      <c r="F494" s="278"/>
      <c r="G494" s="22"/>
      <c r="H494" s="415"/>
    </row>
    <row r="495" spans="1:15" ht="15.75">
      <c r="A495" s="347"/>
      <c r="B495" s="290" t="s">
        <v>404</v>
      </c>
      <c r="C495" s="423">
        <v>1</v>
      </c>
      <c r="D495" s="416">
        <v>330</v>
      </c>
      <c r="E495" s="416">
        <v>0.75</v>
      </c>
      <c r="F495" s="278">
        <v>9.5</v>
      </c>
      <c r="G495" s="278">
        <f>F495*E495*D495*C495</f>
        <v>2351.25</v>
      </c>
      <c r="H495" s="270" t="s">
        <v>7</v>
      </c>
    </row>
    <row r="496" spans="1:15" ht="15.75">
      <c r="A496" s="347"/>
      <c r="B496" s="309" t="s">
        <v>304</v>
      </c>
      <c r="C496" s="414"/>
      <c r="D496" s="333"/>
      <c r="E496" s="416"/>
      <c r="F496" s="278"/>
      <c r="G496" s="278"/>
      <c r="H496" s="274"/>
      <c r="K496">
        <f>11/12</f>
        <v>0.91666666666666663</v>
      </c>
    </row>
    <row r="497" spans="1:11" ht="15.75">
      <c r="A497" s="347"/>
      <c r="B497" s="309" t="s">
        <v>267</v>
      </c>
      <c r="C497" s="22"/>
      <c r="D497" s="278"/>
      <c r="E497" s="311"/>
      <c r="F497" s="278"/>
      <c r="G497" s="278"/>
      <c r="H497" s="274"/>
    </row>
    <row r="498" spans="1:11" ht="15.75">
      <c r="A498" s="347"/>
      <c r="B498" s="279" t="s">
        <v>405</v>
      </c>
      <c r="C498" s="414">
        <v>3</v>
      </c>
      <c r="D498" s="310">
        <v>20</v>
      </c>
      <c r="E498" s="311">
        <v>0.75</v>
      </c>
      <c r="F498" s="278">
        <v>9.5</v>
      </c>
      <c r="G498" s="278">
        <f t="shared" ref="G498:G503" si="24">F498*E498*D498*C498</f>
        <v>427.5</v>
      </c>
      <c r="H498" s="301" t="s">
        <v>247</v>
      </c>
    </row>
    <row r="499" spans="1:11" ht="15.75">
      <c r="A499" s="347"/>
      <c r="B499" s="279" t="s">
        <v>406</v>
      </c>
      <c r="C499" s="414">
        <v>1</v>
      </c>
      <c r="D499" s="310">
        <v>67.5</v>
      </c>
      <c r="E499" s="311">
        <v>0.75</v>
      </c>
      <c r="F499" s="278">
        <v>9.5</v>
      </c>
      <c r="G499" s="278">
        <f t="shared" si="24"/>
        <v>480.9375</v>
      </c>
      <c r="H499" s="301" t="s">
        <v>247</v>
      </c>
    </row>
    <row r="500" spans="1:11" ht="15.75">
      <c r="A500" s="347"/>
      <c r="B500" s="279" t="s">
        <v>407</v>
      </c>
      <c r="C500" s="414">
        <v>1</v>
      </c>
      <c r="D500" s="310">
        <v>50.75</v>
      </c>
      <c r="E500" s="311">
        <v>0.75</v>
      </c>
      <c r="F500" s="278">
        <v>9.5</v>
      </c>
      <c r="G500" s="278">
        <f t="shared" si="24"/>
        <v>361.59375</v>
      </c>
      <c r="H500" s="301" t="s">
        <v>247</v>
      </c>
    </row>
    <row r="501" spans="1:11" ht="15.75">
      <c r="A501" s="347"/>
      <c r="B501" s="279" t="s">
        <v>361</v>
      </c>
      <c r="C501" s="414">
        <v>1</v>
      </c>
      <c r="D501" s="310">
        <v>5</v>
      </c>
      <c r="E501" s="311">
        <v>0.375</v>
      </c>
      <c r="F501" s="278">
        <v>9.5</v>
      </c>
      <c r="G501" s="278">
        <f t="shared" si="24"/>
        <v>17.8125</v>
      </c>
      <c r="H501" s="301" t="s">
        <v>247</v>
      </c>
    </row>
    <row r="502" spans="1:11" ht="15.75">
      <c r="A502" s="347"/>
      <c r="B502" s="279" t="s">
        <v>361</v>
      </c>
      <c r="C502" s="414">
        <v>4</v>
      </c>
      <c r="D502" s="310">
        <v>5</v>
      </c>
      <c r="E502" s="311">
        <v>0.375</v>
      </c>
      <c r="F502" s="278">
        <v>9.5</v>
      </c>
      <c r="G502" s="278">
        <f t="shared" si="24"/>
        <v>71.25</v>
      </c>
      <c r="H502" s="301" t="s">
        <v>247</v>
      </c>
    </row>
    <row r="503" spans="1:11" ht="15.75">
      <c r="A503" s="347"/>
      <c r="B503" s="279" t="s">
        <v>432</v>
      </c>
      <c r="C503" s="414">
        <v>1</v>
      </c>
      <c r="D503" s="310">
        <v>10</v>
      </c>
      <c r="E503" s="311">
        <v>0.375</v>
      </c>
      <c r="F503" s="278">
        <v>9.5</v>
      </c>
      <c r="G503" s="278">
        <f t="shared" si="24"/>
        <v>35.625</v>
      </c>
      <c r="H503" s="301" t="s">
        <v>247</v>
      </c>
    </row>
    <row r="504" spans="1:11" ht="15.75">
      <c r="A504" s="347"/>
      <c r="B504" s="309" t="s">
        <v>274</v>
      </c>
      <c r="C504" s="414"/>
      <c r="D504" s="310"/>
      <c r="E504" s="311"/>
      <c r="F504" s="278"/>
      <c r="G504" s="278"/>
      <c r="H504" s="274"/>
    </row>
    <row r="505" spans="1:11" ht="15.75">
      <c r="A505" s="347"/>
      <c r="B505" s="279" t="s">
        <v>408</v>
      </c>
      <c r="C505" s="414">
        <v>1</v>
      </c>
      <c r="D505" s="310">
        <v>56.25</v>
      </c>
      <c r="E505" s="311">
        <v>0.75</v>
      </c>
      <c r="F505" s="278">
        <v>9.5</v>
      </c>
      <c r="G505" s="278">
        <f t="shared" ref="G505:G510" si="25">F505*E505*D505*C505</f>
        <v>400.78125</v>
      </c>
      <c r="H505" s="301" t="s">
        <v>247</v>
      </c>
    </row>
    <row r="506" spans="1:11" ht="15.75">
      <c r="A506" s="347"/>
      <c r="B506" s="320" t="s">
        <v>409</v>
      </c>
      <c r="C506" s="414">
        <v>8</v>
      </c>
      <c r="D506" s="310">
        <v>22.33</v>
      </c>
      <c r="E506" s="311">
        <v>0.75</v>
      </c>
      <c r="F506" s="278">
        <v>9.5</v>
      </c>
      <c r="G506" s="278">
        <f t="shared" si="25"/>
        <v>1272.81</v>
      </c>
      <c r="H506" s="301" t="s">
        <v>247</v>
      </c>
    </row>
    <row r="507" spans="1:11" ht="15.75">
      <c r="A507" s="347"/>
      <c r="B507" s="279" t="s">
        <v>433</v>
      </c>
      <c r="C507" s="414">
        <v>1</v>
      </c>
      <c r="D507" s="310">
        <v>28.16</v>
      </c>
      <c r="E507" s="311">
        <v>0.75</v>
      </c>
      <c r="F507" s="278">
        <v>9.5</v>
      </c>
      <c r="G507" s="278">
        <f t="shared" si="25"/>
        <v>200.64000000000001</v>
      </c>
      <c r="H507" s="301" t="s">
        <v>247</v>
      </c>
    </row>
    <row r="508" spans="1:11" ht="15.75">
      <c r="A508" s="347"/>
      <c r="B508" s="279" t="s">
        <v>361</v>
      </c>
      <c r="C508" s="414">
        <v>1</v>
      </c>
      <c r="D508" s="310">
        <v>5</v>
      </c>
      <c r="E508" s="311">
        <v>0.375</v>
      </c>
      <c r="F508" s="278">
        <v>9.5</v>
      </c>
      <c r="G508" s="278">
        <f t="shared" si="25"/>
        <v>17.8125</v>
      </c>
      <c r="H508" s="301" t="s">
        <v>247</v>
      </c>
    </row>
    <row r="509" spans="1:11" ht="15.75">
      <c r="A509" s="347"/>
      <c r="B509" s="279" t="s">
        <v>361</v>
      </c>
      <c r="C509" s="414">
        <v>2</v>
      </c>
      <c r="D509" s="310">
        <v>9.375</v>
      </c>
      <c r="E509" s="311">
        <v>0.375</v>
      </c>
      <c r="F509" s="278">
        <v>9.5</v>
      </c>
      <c r="G509" s="278">
        <f t="shared" si="25"/>
        <v>66.796875</v>
      </c>
      <c r="H509" s="301" t="s">
        <v>247</v>
      </c>
    </row>
    <row r="510" spans="1:11" ht="15.75">
      <c r="A510" s="347"/>
      <c r="B510" s="323" t="s">
        <v>427</v>
      </c>
      <c r="C510" s="423">
        <v>1</v>
      </c>
      <c r="D510" s="278">
        <v>354</v>
      </c>
      <c r="E510" s="311">
        <v>0.75</v>
      </c>
      <c r="F510" s="278">
        <v>3</v>
      </c>
      <c r="G510" s="278">
        <f t="shared" si="25"/>
        <v>796.5</v>
      </c>
      <c r="H510" s="301" t="s">
        <v>247</v>
      </c>
    </row>
    <row r="511" spans="1:11">
      <c r="A511" s="73"/>
      <c r="B511" s="370"/>
      <c r="C511" s="274"/>
      <c r="D511" s="275"/>
      <c r="E511" s="275"/>
      <c r="F511" s="417" t="s">
        <v>252</v>
      </c>
      <c r="G511" s="417">
        <f>SUM(G495:G510)</f>
        <v>6501.3093749999998</v>
      </c>
      <c r="H511" s="270" t="s">
        <v>7</v>
      </c>
      <c r="K511" s="328"/>
    </row>
    <row r="512" spans="1:11">
      <c r="A512" s="422"/>
      <c r="B512" s="293" t="s">
        <v>351</v>
      </c>
      <c r="C512" s="415"/>
      <c r="D512" s="418"/>
      <c r="E512" s="418"/>
      <c r="F512" s="418"/>
      <c r="G512" s="353"/>
      <c r="H512" s="274"/>
      <c r="K512" s="328"/>
    </row>
    <row r="513" spans="1:12">
      <c r="A513" s="422"/>
      <c r="B513" s="290" t="s">
        <v>352</v>
      </c>
      <c r="C513" s="423">
        <v>2</v>
      </c>
      <c r="D513" s="416">
        <v>3.5</v>
      </c>
      <c r="E513" s="416">
        <v>0.75</v>
      </c>
      <c r="F513" s="322">
        <v>7</v>
      </c>
      <c r="G513" s="416">
        <f>C513*D513*E513*F513</f>
        <v>36.75</v>
      </c>
      <c r="H513" s="270" t="s">
        <v>7</v>
      </c>
      <c r="K513" s="328"/>
    </row>
    <row r="514" spans="1:12">
      <c r="A514" s="422"/>
      <c r="B514" s="290" t="s">
        <v>354</v>
      </c>
      <c r="C514" s="423">
        <v>10</v>
      </c>
      <c r="D514" s="416">
        <v>2.5</v>
      </c>
      <c r="E514" s="416">
        <v>0.75</v>
      </c>
      <c r="F514" s="322">
        <v>7</v>
      </c>
      <c r="G514" s="416">
        <f>C514*D514*E514*F514</f>
        <v>131.25</v>
      </c>
      <c r="H514" s="301" t="s">
        <v>247</v>
      </c>
      <c r="K514" s="328"/>
    </row>
    <row r="515" spans="1:12">
      <c r="A515" s="422"/>
      <c r="B515" s="290"/>
      <c r="C515" s="423">
        <v>4</v>
      </c>
      <c r="D515" s="416">
        <v>2.5</v>
      </c>
      <c r="E515" s="416">
        <v>0.375</v>
      </c>
      <c r="F515" s="322">
        <v>7</v>
      </c>
      <c r="G515" s="416">
        <f>C515*D515*E515*F515</f>
        <v>26.25</v>
      </c>
      <c r="H515" s="301" t="s">
        <v>247</v>
      </c>
      <c r="K515" s="328"/>
    </row>
    <row r="516" spans="1:12">
      <c r="A516" s="422"/>
      <c r="B516" s="290" t="s">
        <v>353</v>
      </c>
      <c r="C516" s="423">
        <v>6</v>
      </c>
      <c r="D516" s="416">
        <v>5</v>
      </c>
      <c r="E516" s="416">
        <v>0.75</v>
      </c>
      <c r="F516" s="322">
        <v>7</v>
      </c>
      <c r="G516" s="416">
        <f>C516*D516*E516*F516</f>
        <v>157.5</v>
      </c>
      <c r="H516" s="301" t="s">
        <v>247</v>
      </c>
      <c r="K516" s="328"/>
    </row>
    <row r="517" spans="1:12">
      <c r="A517" s="422"/>
      <c r="B517" s="357"/>
      <c r="C517" s="360"/>
      <c r="D517" s="416"/>
      <c r="E517" s="416"/>
      <c r="F517" s="322"/>
      <c r="G517" s="416"/>
      <c r="H517" s="301" t="s">
        <v>247</v>
      </c>
      <c r="K517" s="328"/>
    </row>
    <row r="518" spans="1:12">
      <c r="A518" s="422"/>
      <c r="B518" s="290" t="s">
        <v>329</v>
      </c>
      <c r="C518" s="423">
        <v>5</v>
      </c>
      <c r="D518" s="416">
        <v>6</v>
      </c>
      <c r="E518" s="416">
        <v>0.75</v>
      </c>
      <c r="F518" s="322">
        <v>4</v>
      </c>
      <c r="G518" s="416">
        <f>C518*D518*E518*F518</f>
        <v>90</v>
      </c>
      <c r="H518" s="301" t="s">
        <v>247</v>
      </c>
      <c r="K518" s="328"/>
    </row>
    <row r="519" spans="1:12">
      <c r="A519" s="422"/>
      <c r="B519" s="290" t="s">
        <v>330</v>
      </c>
      <c r="C519" s="423">
        <v>5</v>
      </c>
      <c r="D519" s="416">
        <v>8</v>
      </c>
      <c r="E519" s="416">
        <v>0.75</v>
      </c>
      <c r="F519" s="322">
        <v>4</v>
      </c>
      <c r="G519" s="416">
        <f>C519*D519*E519*F519</f>
        <v>120</v>
      </c>
      <c r="H519" s="301" t="s">
        <v>247</v>
      </c>
      <c r="K519" s="328"/>
    </row>
    <row r="520" spans="1:12">
      <c r="A520" s="422"/>
      <c r="B520" s="290" t="s">
        <v>331</v>
      </c>
      <c r="C520" s="423">
        <v>1</v>
      </c>
      <c r="D520" s="416">
        <v>3.8330000000000002</v>
      </c>
      <c r="E520" s="416">
        <v>0.75</v>
      </c>
      <c r="F520" s="322">
        <v>4</v>
      </c>
      <c r="G520" s="416">
        <f>C520*D520*E520*F520</f>
        <v>11.499000000000001</v>
      </c>
      <c r="H520" s="301" t="s">
        <v>247</v>
      </c>
      <c r="K520" s="328"/>
    </row>
    <row r="521" spans="1:12">
      <c r="A521" s="422"/>
      <c r="B521" s="290" t="s">
        <v>332</v>
      </c>
      <c r="C521" s="423">
        <v>1</v>
      </c>
      <c r="D521" s="416">
        <v>5.8330000000000002</v>
      </c>
      <c r="E521" s="416">
        <v>0.75</v>
      </c>
      <c r="F521" s="322">
        <v>4</v>
      </c>
      <c r="G521" s="416">
        <f>C521*D521*E521*F521</f>
        <v>17.499000000000002</v>
      </c>
      <c r="H521" s="301" t="s">
        <v>247</v>
      </c>
      <c r="K521" s="328"/>
    </row>
    <row r="522" spans="1:12">
      <c r="A522" s="422"/>
      <c r="B522" s="290" t="s">
        <v>334</v>
      </c>
      <c r="C522" s="423">
        <v>1</v>
      </c>
      <c r="D522" s="416">
        <v>2</v>
      </c>
      <c r="E522" s="416">
        <v>0.75</v>
      </c>
      <c r="F522" s="322">
        <v>1.5</v>
      </c>
      <c r="G522" s="416">
        <f>C522*D522*E522*F522</f>
        <v>2.25</v>
      </c>
      <c r="H522" s="301" t="s">
        <v>247</v>
      </c>
      <c r="K522" s="328"/>
    </row>
    <row r="523" spans="1:12">
      <c r="A523" s="422"/>
      <c r="B523" s="284" t="s">
        <v>394</v>
      </c>
      <c r="C523" s="1339"/>
      <c r="D523" s="1340"/>
      <c r="E523" s="1340"/>
      <c r="F523" s="1341"/>
      <c r="G523" s="416">
        <f>G311</f>
        <v>6</v>
      </c>
      <c r="H523" s="301" t="s">
        <v>247</v>
      </c>
      <c r="K523" s="328"/>
    </row>
    <row r="524" spans="1:12">
      <c r="A524" s="422"/>
      <c r="B524" s="279" t="s">
        <v>881</v>
      </c>
      <c r="C524" s="414">
        <v>13</v>
      </c>
      <c r="D524" s="100">
        <v>2</v>
      </c>
      <c r="E524" s="416">
        <v>0.75</v>
      </c>
      <c r="F524" s="330">
        <v>9.5</v>
      </c>
      <c r="G524" s="416">
        <f t="shared" ref="G524:G525" si="26">C524*D524*E524*F524</f>
        <v>185.25</v>
      </c>
      <c r="H524" s="301" t="s">
        <v>247</v>
      </c>
      <c r="K524" s="328"/>
    </row>
    <row r="525" spans="1:12">
      <c r="A525" s="422"/>
      <c r="B525" s="279" t="s">
        <v>882</v>
      </c>
      <c r="C525" s="414">
        <v>9</v>
      </c>
      <c r="D525" s="100">
        <v>2</v>
      </c>
      <c r="E525" s="416">
        <v>0.75</v>
      </c>
      <c r="F525" s="330">
        <v>9.5</v>
      </c>
      <c r="G525" s="416">
        <f t="shared" si="26"/>
        <v>128.25</v>
      </c>
      <c r="H525" s="301" t="s">
        <v>247</v>
      </c>
      <c r="K525" s="328"/>
    </row>
    <row r="526" spans="1:12">
      <c r="A526" s="73"/>
      <c r="B526" s="290"/>
      <c r="C526" s="22"/>
      <c r="D526" s="278"/>
      <c r="E526" s="278"/>
      <c r="F526" s="417" t="s">
        <v>252</v>
      </c>
      <c r="G526" s="417">
        <f>SUM(G513:G525)</f>
        <v>912.49800000000005</v>
      </c>
      <c r="H526" s="270" t="s">
        <v>7</v>
      </c>
      <c r="J526" s="1"/>
      <c r="K526" s="316"/>
      <c r="L526" s="346"/>
    </row>
    <row r="527" spans="1:12">
      <c r="A527" s="73"/>
      <c r="B527" s="290"/>
      <c r="C527" s="22"/>
      <c r="D527" s="278"/>
      <c r="E527" s="278"/>
      <c r="F527" s="417"/>
      <c r="G527" s="417"/>
      <c r="H527" s="270"/>
      <c r="J527" s="1"/>
      <c r="K527" s="316"/>
      <c r="L527" s="346"/>
    </row>
    <row r="528" spans="1:12">
      <c r="A528" s="73"/>
      <c r="B528" s="284"/>
      <c r="C528" s="274"/>
      <c r="D528" s="275"/>
      <c r="E528" s="275"/>
      <c r="F528" s="417" t="s">
        <v>252</v>
      </c>
      <c r="G528" s="417">
        <f>G511-G526</f>
        <v>5588.8113749999993</v>
      </c>
      <c r="H528" s="270" t="s">
        <v>7</v>
      </c>
      <c r="J528" s="1"/>
      <c r="K528" s="316"/>
      <c r="L528" s="346"/>
    </row>
    <row r="529" spans="1:13">
      <c r="A529" s="73"/>
      <c r="B529" s="284"/>
      <c r="C529" s="274"/>
      <c r="D529" s="275"/>
      <c r="E529" s="1318" t="s">
        <v>358</v>
      </c>
      <c r="F529" s="1319"/>
      <c r="G529" s="295">
        <f>(G528*10%)+G528</f>
        <v>6147.6925124999989</v>
      </c>
      <c r="H529" s="270" t="s">
        <v>7</v>
      </c>
      <c r="J529" s="1"/>
      <c r="K529" s="316"/>
      <c r="L529" s="346"/>
    </row>
    <row r="530" spans="1:13">
      <c r="A530" s="297"/>
      <c r="B530" s="1316" t="s">
        <v>259</v>
      </c>
      <c r="C530" s="1317"/>
      <c r="D530" s="1317"/>
      <c r="E530" s="1317"/>
      <c r="F530" s="1317"/>
      <c r="G530" s="1317"/>
      <c r="H530" s="1317"/>
      <c r="J530" s="1"/>
    </row>
    <row r="531" spans="1:13" ht="15.75">
      <c r="A531" s="347"/>
      <c r="B531" s="277" t="s">
        <v>445</v>
      </c>
      <c r="C531" s="112"/>
      <c r="D531" s="294"/>
      <c r="E531" s="294"/>
      <c r="F531" s="294"/>
      <c r="G531" s="112"/>
      <c r="H531" s="112"/>
      <c r="J531" s="1"/>
      <c r="K531" s="316"/>
      <c r="L531" s="346"/>
      <c r="M531" s="354"/>
    </row>
    <row r="532" spans="1:13" ht="15.75">
      <c r="A532" s="347"/>
      <c r="B532" s="341" t="s">
        <v>411</v>
      </c>
      <c r="C532" s="269">
        <v>2</v>
      </c>
      <c r="D532" s="269">
        <f>22+20+22+20</f>
        <v>84</v>
      </c>
      <c r="E532" s="269" t="s">
        <v>294</v>
      </c>
      <c r="F532" s="383">
        <v>12</v>
      </c>
      <c r="G532" s="280">
        <f>F532*D532*C532</f>
        <v>2016</v>
      </c>
      <c r="H532" s="22" t="s">
        <v>9</v>
      </c>
      <c r="J532" s="1"/>
      <c r="K532" s="316"/>
      <c r="L532" s="346"/>
      <c r="M532" s="354"/>
    </row>
    <row r="533" spans="1:13" ht="15.75">
      <c r="A533" s="347"/>
      <c r="B533" s="341" t="s">
        <v>412</v>
      </c>
      <c r="C533" s="269">
        <v>1</v>
      </c>
      <c r="D533" s="269">
        <f>22.33+17.75+22.33+17.75</f>
        <v>80.16</v>
      </c>
      <c r="E533" s="269" t="s">
        <v>294</v>
      </c>
      <c r="F533" s="383">
        <v>12</v>
      </c>
      <c r="G533" s="280">
        <f t="shared" ref="G533:G548" si="27">F533*D533*C533</f>
        <v>961.92</v>
      </c>
      <c r="H533" s="301" t="s">
        <v>258</v>
      </c>
    </row>
    <row r="534" spans="1:13" ht="15.75">
      <c r="A534" s="347"/>
      <c r="B534" s="341" t="s">
        <v>413</v>
      </c>
      <c r="C534" s="269">
        <v>2</v>
      </c>
      <c r="D534" s="269">
        <f>11+10+11+10</f>
        <v>42</v>
      </c>
      <c r="E534" s="269" t="s">
        <v>294</v>
      </c>
      <c r="F534" s="383">
        <v>12</v>
      </c>
      <c r="G534" s="280">
        <f t="shared" si="27"/>
        <v>1008</v>
      </c>
      <c r="H534" s="301" t="s">
        <v>258</v>
      </c>
    </row>
    <row r="535" spans="1:13" ht="15.75">
      <c r="A535" s="347"/>
      <c r="B535" s="341" t="s">
        <v>414</v>
      </c>
      <c r="C535" s="269">
        <v>1</v>
      </c>
      <c r="D535" s="269">
        <f>22.33+17.33+22.33+17.33</f>
        <v>79.319999999999993</v>
      </c>
      <c r="E535" s="269" t="s">
        <v>294</v>
      </c>
      <c r="F535" s="383">
        <v>12</v>
      </c>
      <c r="G535" s="280">
        <f t="shared" si="27"/>
        <v>951.83999999999992</v>
      </c>
      <c r="H535" s="301" t="s">
        <v>258</v>
      </c>
    </row>
    <row r="536" spans="1:13" ht="15.75">
      <c r="A536" s="347"/>
      <c r="B536" s="341" t="s">
        <v>415</v>
      </c>
      <c r="C536" s="269">
        <v>1</v>
      </c>
      <c r="D536" s="269">
        <f>22.33+19.33+22.33+19.33</f>
        <v>83.32</v>
      </c>
      <c r="E536" s="269" t="s">
        <v>294</v>
      </c>
      <c r="F536" s="383">
        <v>12</v>
      </c>
      <c r="G536" s="280">
        <f t="shared" si="27"/>
        <v>999.83999999999992</v>
      </c>
      <c r="H536" s="301" t="s">
        <v>258</v>
      </c>
    </row>
    <row r="537" spans="1:13" ht="15.75">
      <c r="A537" s="347"/>
      <c r="B537" s="341" t="s">
        <v>416</v>
      </c>
      <c r="C537" s="269">
        <v>1</v>
      </c>
      <c r="D537" s="269">
        <f>22.33+14+22.33+14</f>
        <v>72.66</v>
      </c>
      <c r="E537" s="269" t="s">
        <v>294</v>
      </c>
      <c r="F537" s="383">
        <v>12</v>
      </c>
      <c r="G537" s="280">
        <f t="shared" si="27"/>
        <v>871.92</v>
      </c>
      <c r="H537" s="301" t="s">
        <v>258</v>
      </c>
    </row>
    <row r="538" spans="1:13" ht="15.75">
      <c r="A538" s="347"/>
      <c r="B538" s="341" t="s">
        <v>417</v>
      </c>
      <c r="C538" s="269">
        <v>1</v>
      </c>
      <c r="D538" s="269">
        <f>14.58+8+14.58+8</f>
        <v>45.16</v>
      </c>
      <c r="E538" s="269" t="s">
        <v>294</v>
      </c>
      <c r="F538" s="383">
        <v>12</v>
      </c>
      <c r="G538" s="280">
        <f t="shared" si="27"/>
        <v>541.91999999999996</v>
      </c>
      <c r="H538" s="301" t="s">
        <v>258</v>
      </c>
    </row>
    <row r="539" spans="1:13" ht="15.75">
      <c r="A539" s="347"/>
      <c r="B539" s="341" t="s">
        <v>418</v>
      </c>
      <c r="C539" s="269">
        <v>1</v>
      </c>
      <c r="D539" s="269">
        <f>7+8+7+8</f>
        <v>30</v>
      </c>
      <c r="E539" s="269" t="s">
        <v>294</v>
      </c>
      <c r="F539" s="383">
        <v>12</v>
      </c>
      <c r="G539" s="280">
        <f t="shared" si="27"/>
        <v>360</v>
      </c>
      <c r="H539" s="301" t="s">
        <v>258</v>
      </c>
    </row>
    <row r="540" spans="1:13" ht="15.75">
      <c r="A540" s="347"/>
      <c r="B540" s="341" t="s">
        <v>419</v>
      </c>
      <c r="C540" s="269">
        <v>1</v>
      </c>
      <c r="D540" s="269">
        <f>5+22.33+22.33</f>
        <v>49.66</v>
      </c>
      <c r="E540" s="269" t="s">
        <v>294</v>
      </c>
      <c r="F540" s="383">
        <v>12</v>
      </c>
      <c r="G540" s="280">
        <f t="shared" si="27"/>
        <v>595.91999999999996</v>
      </c>
      <c r="H540" s="301" t="s">
        <v>258</v>
      </c>
    </row>
    <row r="541" spans="1:13" ht="15.75">
      <c r="A541" s="347"/>
      <c r="B541" s="341" t="s">
        <v>420</v>
      </c>
      <c r="C541" s="269">
        <v>1</v>
      </c>
      <c r="D541" s="269">
        <f>22.33+13+22.33+13</f>
        <v>70.66</v>
      </c>
      <c r="E541" s="269" t="s">
        <v>294</v>
      </c>
      <c r="F541" s="383">
        <v>12</v>
      </c>
      <c r="G541" s="280">
        <f t="shared" si="27"/>
        <v>847.92</v>
      </c>
      <c r="H541" s="301" t="s">
        <v>258</v>
      </c>
    </row>
    <row r="542" spans="1:13" ht="15.75">
      <c r="A542" s="347"/>
      <c r="B542" s="341" t="s">
        <v>361</v>
      </c>
      <c r="C542" s="269">
        <v>1</v>
      </c>
      <c r="D542" s="269">
        <f>5+8+5</f>
        <v>18</v>
      </c>
      <c r="E542" s="269"/>
      <c r="F542" s="383">
        <v>12</v>
      </c>
      <c r="G542" s="280">
        <f t="shared" si="27"/>
        <v>216</v>
      </c>
      <c r="H542" s="301" t="s">
        <v>258</v>
      </c>
    </row>
    <row r="543" spans="1:13" ht="15.75">
      <c r="A543" s="347"/>
      <c r="B543" s="341" t="s">
        <v>361</v>
      </c>
      <c r="C543" s="269">
        <v>2</v>
      </c>
      <c r="D543" s="269">
        <f>9.375+9.375+5+5+5+5</f>
        <v>38.75</v>
      </c>
      <c r="E543" s="269"/>
      <c r="F543" s="383">
        <v>12</v>
      </c>
      <c r="G543" s="280">
        <f t="shared" si="27"/>
        <v>930</v>
      </c>
      <c r="H543" s="301" t="s">
        <v>258</v>
      </c>
    </row>
    <row r="544" spans="1:13" ht="15.75">
      <c r="A544" s="347"/>
      <c r="B544" s="341" t="s">
        <v>421</v>
      </c>
      <c r="C544" s="269">
        <v>1</v>
      </c>
      <c r="D544" s="269">
        <f>8+8</f>
        <v>16</v>
      </c>
      <c r="E544" s="269"/>
      <c r="F544" s="383">
        <v>12</v>
      </c>
      <c r="G544" s="280">
        <f t="shared" si="27"/>
        <v>192</v>
      </c>
      <c r="H544" s="301" t="s">
        <v>258</v>
      </c>
    </row>
    <row r="545" spans="1:12" ht="15.75">
      <c r="A545" s="347"/>
      <c r="B545" s="341" t="s">
        <v>397</v>
      </c>
      <c r="C545" s="269">
        <v>1</v>
      </c>
      <c r="D545" s="269">
        <f>6.58+8+6.58</f>
        <v>21.16</v>
      </c>
      <c r="E545" s="269"/>
      <c r="F545" s="383">
        <v>12</v>
      </c>
      <c r="G545" s="280">
        <f t="shared" si="27"/>
        <v>253.92000000000002</v>
      </c>
      <c r="H545" s="301" t="s">
        <v>258</v>
      </c>
    </row>
    <row r="546" spans="1:12" ht="15.75">
      <c r="A546" s="347"/>
      <c r="B546" s="341" t="s">
        <v>422</v>
      </c>
      <c r="C546" s="269">
        <v>1</v>
      </c>
      <c r="D546" s="269">
        <f>10+50+50</f>
        <v>110</v>
      </c>
      <c r="E546" s="269" t="s">
        <v>8</v>
      </c>
      <c r="F546" s="383">
        <v>3</v>
      </c>
      <c r="G546" s="280">
        <f t="shared" si="27"/>
        <v>330</v>
      </c>
      <c r="H546" s="301" t="s">
        <v>258</v>
      </c>
    </row>
    <row r="547" spans="1:12" ht="15.75">
      <c r="A547" s="347"/>
      <c r="B547" s="341" t="s">
        <v>422</v>
      </c>
      <c r="C547" s="269">
        <v>1</v>
      </c>
      <c r="D547" s="269">
        <f>56+10+44+10</f>
        <v>120</v>
      </c>
      <c r="E547" s="269" t="s">
        <v>8</v>
      </c>
      <c r="F547" s="383">
        <v>12</v>
      </c>
      <c r="G547" s="280">
        <f t="shared" si="27"/>
        <v>1440</v>
      </c>
      <c r="H547" s="301" t="s">
        <v>258</v>
      </c>
    </row>
    <row r="548" spans="1:12" ht="15.75">
      <c r="A548" s="347"/>
      <c r="B548" s="341" t="s">
        <v>423</v>
      </c>
      <c r="C548" s="269">
        <v>1</v>
      </c>
      <c r="D548" s="269">
        <v>142.833</v>
      </c>
      <c r="E548" s="269" t="s">
        <v>8</v>
      </c>
      <c r="F548" s="383">
        <v>12</v>
      </c>
      <c r="G548" s="280">
        <f t="shared" si="27"/>
        <v>1713.9960000000001</v>
      </c>
      <c r="H548" s="301" t="s">
        <v>258</v>
      </c>
    </row>
    <row r="549" spans="1:12">
      <c r="A549" s="350"/>
      <c r="B549" s="298"/>
      <c r="C549" s="112"/>
      <c r="D549" s="303"/>
      <c r="E549" s="303"/>
      <c r="F549" s="295" t="s">
        <v>252</v>
      </c>
      <c r="G549" s="351">
        <f>SUM(G532:G548)</f>
        <v>14231.196</v>
      </c>
      <c r="H549" s="270" t="s">
        <v>9</v>
      </c>
    </row>
    <row r="550" spans="1:12">
      <c r="A550" s="350"/>
      <c r="B550" s="293" t="s">
        <v>351</v>
      </c>
      <c r="C550" s="112"/>
      <c r="D550" s="303"/>
      <c r="E550" s="303"/>
      <c r="F550" s="303"/>
      <c r="G550" s="353"/>
      <c r="H550" s="274"/>
      <c r="J550" s="282"/>
      <c r="K550" s="282"/>
      <c r="L550" s="282"/>
    </row>
    <row r="551" spans="1:12">
      <c r="A551" s="350"/>
      <c r="B551" s="290" t="s">
        <v>352</v>
      </c>
      <c r="C551" s="283">
        <v>2</v>
      </c>
      <c r="D551" s="280">
        <v>3.5</v>
      </c>
      <c r="E551" s="280" t="s">
        <v>8</v>
      </c>
      <c r="F551" s="322">
        <v>7</v>
      </c>
      <c r="G551" s="280">
        <f>F551*D551*C551</f>
        <v>49</v>
      </c>
      <c r="H551" s="301" t="s">
        <v>247</v>
      </c>
      <c r="J551" s="282"/>
      <c r="K551" s="282"/>
      <c r="L551" s="282"/>
    </row>
    <row r="552" spans="1:12">
      <c r="A552" s="350"/>
      <c r="B552" s="290" t="s">
        <v>354</v>
      </c>
      <c r="C552" s="283">
        <v>10</v>
      </c>
      <c r="D552" s="280">
        <v>2.5</v>
      </c>
      <c r="E552" s="280"/>
      <c r="F552" s="322">
        <v>7</v>
      </c>
      <c r="G552" s="280">
        <f t="shared" ref="G552:G564" si="28">F552*D552*C552</f>
        <v>175</v>
      </c>
      <c r="H552" s="301" t="s">
        <v>247</v>
      </c>
      <c r="J552" s="282"/>
      <c r="K552" s="282"/>
      <c r="L552" s="282"/>
    </row>
    <row r="553" spans="1:12">
      <c r="A553" s="350"/>
      <c r="B553" s="290"/>
      <c r="C553" s="283">
        <v>4</v>
      </c>
      <c r="D553" s="280">
        <v>2.5</v>
      </c>
      <c r="E553" s="280" t="s">
        <v>8</v>
      </c>
      <c r="F553" s="322">
        <v>7</v>
      </c>
      <c r="G553" s="280">
        <f t="shared" si="28"/>
        <v>70</v>
      </c>
      <c r="H553" s="301" t="s">
        <v>247</v>
      </c>
      <c r="J553" s="282"/>
      <c r="K553" s="282"/>
      <c r="L553" s="282"/>
    </row>
    <row r="554" spans="1:12">
      <c r="A554" s="350"/>
      <c r="B554" s="290" t="s">
        <v>353</v>
      </c>
      <c r="C554" s="283">
        <v>6</v>
      </c>
      <c r="D554" s="280">
        <v>5</v>
      </c>
      <c r="E554" s="280"/>
      <c r="F554" s="322">
        <v>7</v>
      </c>
      <c r="G554" s="280">
        <f t="shared" si="28"/>
        <v>210</v>
      </c>
      <c r="H554" s="301" t="s">
        <v>247</v>
      </c>
      <c r="J554" s="282"/>
      <c r="K554" s="282"/>
      <c r="L554" s="282"/>
    </row>
    <row r="555" spans="1:12">
      <c r="A555" s="350"/>
      <c r="B555" s="290" t="s">
        <v>424</v>
      </c>
      <c r="C555" s="283">
        <v>2</v>
      </c>
      <c r="D555" s="280">
        <v>3.5</v>
      </c>
      <c r="E555" s="280"/>
      <c r="F555" s="322">
        <v>7</v>
      </c>
      <c r="G555" s="280">
        <f t="shared" si="28"/>
        <v>49</v>
      </c>
      <c r="H555" s="301" t="s">
        <v>247</v>
      </c>
      <c r="J555" s="282"/>
      <c r="K555" s="282"/>
      <c r="L555" s="282"/>
    </row>
    <row r="556" spans="1:12">
      <c r="A556" s="350"/>
      <c r="B556" s="290" t="s">
        <v>425</v>
      </c>
      <c r="C556" s="283">
        <v>7</v>
      </c>
      <c r="D556" s="280">
        <v>2.5</v>
      </c>
      <c r="E556" s="280"/>
      <c r="F556" s="322">
        <v>7</v>
      </c>
      <c r="G556" s="280">
        <f t="shared" si="28"/>
        <v>122.5</v>
      </c>
      <c r="H556" s="301" t="s">
        <v>247</v>
      </c>
      <c r="J556" s="282"/>
      <c r="K556" s="282"/>
      <c r="L556" s="282"/>
    </row>
    <row r="557" spans="1:12">
      <c r="A557" s="350"/>
      <c r="B557" s="290"/>
      <c r="C557" s="283">
        <v>4</v>
      </c>
      <c r="D557" s="280">
        <v>2.5</v>
      </c>
      <c r="E557" s="280"/>
      <c r="F557" s="322">
        <v>7</v>
      </c>
      <c r="G557" s="280">
        <f t="shared" si="28"/>
        <v>70</v>
      </c>
      <c r="H557" s="301" t="s">
        <v>247</v>
      </c>
      <c r="J557" s="282"/>
      <c r="K557" s="282"/>
      <c r="L557" s="282"/>
    </row>
    <row r="558" spans="1:12">
      <c r="A558" s="350"/>
      <c r="B558" s="290" t="s">
        <v>426</v>
      </c>
      <c r="C558" s="283">
        <v>6</v>
      </c>
      <c r="D558" s="280">
        <v>5</v>
      </c>
      <c r="E558" s="280"/>
      <c r="F558" s="322">
        <v>7</v>
      </c>
      <c r="G558" s="280">
        <f t="shared" si="28"/>
        <v>210</v>
      </c>
      <c r="H558" s="301" t="s">
        <v>247</v>
      </c>
      <c r="J558" s="282"/>
      <c r="K558" s="282"/>
      <c r="L558" s="282"/>
    </row>
    <row r="559" spans="1:12">
      <c r="A559" s="350"/>
      <c r="B559" s="290" t="s">
        <v>419</v>
      </c>
      <c r="C559" s="283">
        <v>1</v>
      </c>
      <c r="D559" s="280">
        <v>5</v>
      </c>
      <c r="E559" s="280"/>
      <c r="F559" s="322">
        <v>12</v>
      </c>
      <c r="G559" s="280">
        <f t="shared" si="28"/>
        <v>60</v>
      </c>
      <c r="H559" s="301" t="s">
        <v>247</v>
      </c>
      <c r="J559" s="282"/>
      <c r="K559" s="282"/>
      <c r="L559" s="282"/>
    </row>
    <row r="560" spans="1:12">
      <c r="A560" s="350"/>
      <c r="B560" s="290" t="s">
        <v>329</v>
      </c>
      <c r="C560" s="283">
        <v>5</v>
      </c>
      <c r="D560" s="280">
        <v>6</v>
      </c>
      <c r="E560" s="280" t="s">
        <v>8</v>
      </c>
      <c r="F560" s="322">
        <v>4</v>
      </c>
      <c r="G560" s="280">
        <f t="shared" si="28"/>
        <v>120</v>
      </c>
      <c r="H560" s="301" t="s">
        <v>247</v>
      </c>
      <c r="J560" s="282"/>
      <c r="K560" s="282"/>
      <c r="L560" s="282"/>
    </row>
    <row r="561" spans="1:12">
      <c r="A561" s="350"/>
      <c r="B561" s="290" t="s">
        <v>330</v>
      </c>
      <c r="C561" s="283">
        <v>5</v>
      </c>
      <c r="D561" s="280">
        <v>8</v>
      </c>
      <c r="E561" s="280"/>
      <c r="F561" s="322">
        <v>4</v>
      </c>
      <c r="G561" s="280">
        <f t="shared" si="28"/>
        <v>160</v>
      </c>
      <c r="H561" s="301" t="s">
        <v>247</v>
      </c>
      <c r="J561" s="282"/>
      <c r="K561" s="282"/>
      <c r="L561" s="282"/>
    </row>
    <row r="562" spans="1:12">
      <c r="A562" s="350"/>
      <c r="B562" s="290" t="s">
        <v>331</v>
      </c>
      <c r="C562" s="283">
        <v>1</v>
      </c>
      <c r="D562" s="280">
        <v>3.8330000000000002</v>
      </c>
      <c r="E562" s="280"/>
      <c r="F562" s="322">
        <v>4</v>
      </c>
      <c r="G562" s="280">
        <f t="shared" si="28"/>
        <v>15.332000000000001</v>
      </c>
      <c r="H562" s="301" t="s">
        <v>247</v>
      </c>
      <c r="J562" s="282"/>
      <c r="K562" s="282"/>
      <c r="L562" s="282"/>
    </row>
    <row r="563" spans="1:12">
      <c r="A563" s="350"/>
      <c r="B563" s="290" t="s">
        <v>332</v>
      </c>
      <c r="C563" s="283">
        <v>1</v>
      </c>
      <c r="D563" s="280">
        <v>5.8330000000000002</v>
      </c>
      <c r="E563" s="280"/>
      <c r="F563" s="322">
        <v>4</v>
      </c>
      <c r="G563" s="280">
        <f t="shared" si="28"/>
        <v>23.332000000000001</v>
      </c>
      <c r="H563" s="301" t="s">
        <v>247</v>
      </c>
      <c r="J563" s="282"/>
      <c r="K563" s="282"/>
      <c r="L563" s="282"/>
    </row>
    <row r="564" spans="1:12">
      <c r="A564" s="350"/>
      <c r="B564" s="290" t="s">
        <v>334</v>
      </c>
      <c r="C564" s="283">
        <v>1</v>
      </c>
      <c r="D564" s="280">
        <v>2</v>
      </c>
      <c r="E564" s="280"/>
      <c r="F564" s="322">
        <v>1.5</v>
      </c>
      <c r="G564" s="280">
        <f t="shared" si="28"/>
        <v>3</v>
      </c>
      <c r="H564" s="301" t="s">
        <v>247</v>
      </c>
      <c r="J564" s="282"/>
      <c r="K564" s="282"/>
      <c r="L564" s="282"/>
    </row>
    <row r="565" spans="1:12">
      <c r="A565" s="350"/>
      <c r="B565" s="290"/>
      <c r="C565" s="283"/>
      <c r="D565" s="278"/>
      <c r="E565" s="278"/>
      <c r="F565" s="271" t="s">
        <v>252</v>
      </c>
      <c r="G565" s="271">
        <f>SUM(G551:G564)</f>
        <v>1337.1640000000002</v>
      </c>
      <c r="H565" s="270" t="s">
        <v>9</v>
      </c>
      <c r="J565" s="282"/>
      <c r="K565" s="282"/>
      <c r="L565" s="282"/>
    </row>
    <row r="566" spans="1:12">
      <c r="A566" s="350"/>
      <c r="B566" s="298"/>
      <c r="C566" s="112"/>
      <c r="D566" s="355"/>
      <c r="E566" s="294"/>
      <c r="F566" s="295" t="s">
        <v>252</v>
      </c>
      <c r="G566" s="295">
        <f>G549-G565</f>
        <v>12894.031999999999</v>
      </c>
      <c r="H566" s="82" t="s">
        <v>9</v>
      </c>
    </row>
    <row r="567" spans="1:12">
      <c r="A567" s="350"/>
      <c r="B567" s="298"/>
      <c r="C567" s="112"/>
      <c r="D567" s="355"/>
      <c r="E567" s="1318" t="s">
        <v>358</v>
      </c>
      <c r="F567" s="1319"/>
      <c r="G567" s="295">
        <f>(G566*10%)+G566</f>
        <v>14183.4352</v>
      </c>
      <c r="H567" s="296"/>
    </row>
    <row r="568" spans="1:12">
      <c r="A568" s="22"/>
      <c r="B568" s="1316" t="s">
        <v>262</v>
      </c>
      <c r="C568" s="1317"/>
      <c r="D568" s="1317"/>
      <c r="E568" s="1317"/>
      <c r="F568" s="1317"/>
      <c r="G568" s="1317"/>
      <c r="H568" s="1317"/>
    </row>
    <row r="569" spans="1:12" ht="15.75">
      <c r="A569" s="22"/>
      <c r="B569" s="300" t="s">
        <v>356</v>
      </c>
      <c r="C569" s="22"/>
      <c r="D569" s="278"/>
      <c r="E569" s="278"/>
      <c r="F569" s="278"/>
      <c r="G569" s="22"/>
      <c r="H569" s="22"/>
    </row>
    <row r="570" spans="1:12" ht="15.75">
      <c r="A570" s="22"/>
      <c r="B570" s="323" t="s">
        <v>427</v>
      </c>
      <c r="C570" s="22">
        <v>2</v>
      </c>
      <c r="D570" s="278">
        <v>354</v>
      </c>
      <c r="E570" s="278"/>
      <c r="F570" s="280">
        <v>3</v>
      </c>
      <c r="G570" s="360">
        <f>C570*D570*F570</f>
        <v>2124</v>
      </c>
      <c r="H570" s="283" t="s">
        <v>9</v>
      </c>
    </row>
    <row r="571" spans="1:12">
      <c r="A571" s="22"/>
      <c r="B571" s="341" t="s">
        <v>357</v>
      </c>
      <c r="C571" s="112">
        <v>1</v>
      </c>
      <c r="D571" s="1364">
        <v>358</v>
      </c>
      <c r="E571" s="1364"/>
      <c r="F571" s="303">
        <v>14</v>
      </c>
      <c r="G571" s="360">
        <f>C571*D571*F571</f>
        <v>5012</v>
      </c>
      <c r="H571" s="283" t="s">
        <v>258</v>
      </c>
    </row>
    <row r="572" spans="1:12">
      <c r="A572" s="22"/>
      <c r="B572" s="298"/>
      <c r="C572" s="112"/>
      <c r="D572" s="303"/>
      <c r="E572" s="303"/>
      <c r="F572" s="295" t="s">
        <v>252</v>
      </c>
      <c r="G572" s="384">
        <f>SUM(G570:G571)</f>
        <v>7136</v>
      </c>
      <c r="H572" s="82" t="s">
        <v>9</v>
      </c>
    </row>
    <row r="573" spans="1:12">
      <c r="A573" s="22"/>
      <c r="B573" s="284" t="s">
        <v>351</v>
      </c>
      <c r="C573" s="283"/>
      <c r="D573" s="280"/>
      <c r="E573" s="280"/>
      <c r="F573" s="280"/>
      <c r="G573" s="280"/>
      <c r="H573" s="296"/>
    </row>
    <row r="574" spans="1:12">
      <c r="A574" s="22"/>
      <c r="B574" s="290" t="s">
        <v>354</v>
      </c>
      <c r="C574" s="283">
        <v>3</v>
      </c>
      <c r="D574" s="280">
        <v>2.5</v>
      </c>
      <c r="E574" s="280"/>
      <c r="F574" s="280">
        <v>7</v>
      </c>
      <c r="G574" s="280">
        <f t="shared" ref="G574:G579" si="29">F574*D574*C574</f>
        <v>52.5</v>
      </c>
      <c r="H574" s="283" t="s">
        <v>9</v>
      </c>
    </row>
    <row r="575" spans="1:12">
      <c r="A575" s="22"/>
      <c r="B575" s="290" t="s">
        <v>329</v>
      </c>
      <c r="C575" s="283">
        <v>5</v>
      </c>
      <c r="D575" s="280">
        <v>6</v>
      </c>
      <c r="E575" s="280"/>
      <c r="F575" s="280">
        <v>4</v>
      </c>
      <c r="G575" s="280">
        <f t="shared" si="29"/>
        <v>120</v>
      </c>
      <c r="H575" s="283" t="s">
        <v>258</v>
      </c>
    </row>
    <row r="576" spans="1:12">
      <c r="A576" s="22"/>
      <c r="B576" s="290" t="s">
        <v>330</v>
      </c>
      <c r="C576" s="283">
        <v>4</v>
      </c>
      <c r="D576" s="280">
        <v>8</v>
      </c>
      <c r="E576" s="280"/>
      <c r="F576" s="280">
        <v>4</v>
      </c>
      <c r="G576" s="280">
        <f t="shared" si="29"/>
        <v>128</v>
      </c>
      <c r="H576" s="283" t="s">
        <v>258</v>
      </c>
    </row>
    <row r="577" spans="1:15">
      <c r="A577" s="22"/>
      <c r="B577" s="290" t="s">
        <v>331</v>
      </c>
      <c r="C577" s="283">
        <v>1</v>
      </c>
      <c r="D577" s="280">
        <v>3.8330000000000002</v>
      </c>
      <c r="E577" s="280"/>
      <c r="F577" s="280">
        <v>4</v>
      </c>
      <c r="G577" s="280">
        <f t="shared" si="29"/>
        <v>15.332000000000001</v>
      </c>
      <c r="H577" s="283" t="s">
        <v>258</v>
      </c>
    </row>
    <row r="578" spans="1:15">
      <c r="A578" s="22"/>
      <c r="B578" s="290" t="s">
        <v>332</v>
      </c>
      <c r="C578" s="283">
        <v>1</v>
      </c>
      <c r="D578" s="280">
        <v>5.8330000000000002</v>
      </c>
      <c r="E578" s="280"/>
      <c r="F578" s="280">
        <v>4</v>
      </c>
      <c r="G578" s="280">
        <f t="shared" si="29"/>
        <v>23.332000000000001</v>
      </c>
      <c r="H578" s="283" t="s">
        <v>258</v>
      </c>
    </row>
    <row r="579" spans="1:15">
      <c r="A579" s="22"/>
      <c r="B579" s="290" t="s">
        <v>334</v>
      </c>
      <c r="C579" s="283">
        <v>1</v>
      </c>
      <c r="D579" s="280">
        <v>2</v>
      </c>
      <c r="E579" s="280"/>
      <c r="F579" s="280">
        <v>1.5</v>
      </c>
      <c r="G579" s="280">
        <f t="shared" si="29"/>
        <v>3</v>
      </c>
      <c r="H579" s="283" t="s">
        <v>258</v>
      </c>
    </row>
    <row r="580" spans="1:15">
      <c r="A580" s="22"/>
      <c r="B580" s="357"/>
      <c r="C580" s="112"/>
      <c r="D580" s="303"/>
      <c r="E580" s="303"/>
      <c r="F580" s="295" t="s">
        <v>252</v>
      </c>
      <c r="G580" s="356">
        <f>SUM(G574:G579)</f>
        <v>342.16399999999999</v>
      </c>
      <c r="H580" s="82" t="s">
        <v>9</v>
      </c>
    </row>
    <row r="581" spans="1:15">
      <c r="A581" s="22"/>
      <c r="B581" s="357"/>
      <c r="C581" s="112"/>
      <c r="D581" s="294"/>
      <c r="E581" s="1318" t="s">
        <v>563</v>
      </c>
      <c r="F581" s="1319"/>
      <c r="G581" s="369">
        <f>G572-G580</f>
        <v>6793.8360000000002</v>
      </c>
      <c r="H581" s="82" t="s">
        <v>9</v>
      </c>
    </row>
    <row r="582" spans="1:15">
      <c r="A582" s="22"/>
      <c r="B582" s="357"/>
      <c r="C582" s="112"/>
      <c r="D582" s="294"/>
      <c r="E582" s="1318" t="s">
        <v>358</v>
      </c>
      <c r="F582" s="1319"/>
      <c r="G582" s="295">
        <f>(G581*10%)+G581</f>
        <v>7473.2196000000004</v>
      </c>
      <c r="H582" s="82" t="s">
        <v>9</v>
      </c>
    </row>
    <row r="583" spans="1:15">
      <c r="A583" s="22"/>
      <c r="B583" s="1317" t="s">
        <v>280</v>
      </c>
      <c r="C583" s="1317"/>
      <c r="D583" s="1317"/>
      <c r="E583" s="1317"/>
      <c r="F583" s="1317"/>
      <c r="G583" s="1317"/>
      <c r="H583" s="1317"/>
      <c r="K583" s="341"/>
      <c r="L583" s="269"/>
      <c r="M583" s="269"/>
    </row>
    <row r="584" spans="1:15">
      <c r="A584" s="22"/>
      <c r="B584" s="273" t="s">
        <v>570</v>
      </c>
      <c r="C584" s="22"/>
      <c r="D584" s="278"/>
      <c r="E584" s="278"/>
      <c r="F584" s="278"/>
      <c r="G584" s="22"/>
      <c r="H584" s="22"/>
      <c r="K584" s="341" t="s">
        <v>422</v>
      </c>
      <c r="L584" s="269">
        <v>1</v>
      </c>
      <c r="M584" s="269">
        <f>56+10+44+10</f>
        <v>120</v>
      </c>
    </row>
    <row r="585" spans="1:15">
      <c r="A585" s="22"/>
      <c r="B585" s="1354" t="s">
        <v>567</v>
      </c>
      <c r="C585" s="1354"/>
      <c r="D585" s="1354"/>
      <c r="E585" s="1354"/>
      <c r="F585" s="1354"/>
      <c r="G585" s="289">
        <f>G582</f>
        <v>7473.2196000000004</v>
      </c>
      <c r="H585" s="270" t="s">
        <v>10</v>
      </c>
      <c r="K585" s="341" t="s">
        <v>423</v>
      </c>
      <c r="L585" s="269">
        <v>1</v>
      </c>
      <c r="M585" s="269">
        <v>142.833</v>
      </c>
    </row>
    <row r="586" spans="1:15">
      <c r="A586" s="22"/>
      <c r="B586" s="491"/>
      <c r="C586" s="491"/>
      <c r="D586" s="491"/>
      <c r="E586" s="491"/>
      <c r="F586" s="491"/>
      <c r="G586" s="289"/>
      <c r="H586" s="491"/>
      <c r="K586" s="25"/>
      <c r="L586" s="499"/>
      <c r="M586" s="499"/>
    </row>
    <row r="587" spans="1:15">
      <c r="A587" s="22"/>
      <c r="B587" s="1354" t="s">
        <v>568</v>
      </c>
      <c r="C587" s="1354"/>
      <c r="D587" s="1354"/>
      <c r="E587" s="1354"/>
      <c r="F587" s="1354"/>
      <c r="G587" s="289">
        <f>G814</f>
        <v>747.3219600000001</v>
      </c>
      <c r="H587" s="491"/>
      <c r="K587" s="25"/>
      <c r="L587" s="499"/>
      <c r="M587" s="499"/>
    </row>
    <row r="588" spans="1:15">
      <c r="A588" s="22"/>
      <c r="B588" s="491"/>
      <c r="C588" s="491"/>
      <c r="D588" s="491"/>
      <c r="E588" s="491"/>
      <c r="F588" s="491"/>
      <c r="G588" s="289"/>
      <c r="H588" s="491"/>
      <c r="K588" s="25"/>
      <c r="L588" s="499"/>
      <c r="M588" s="499"/>
    </row>
    <row r="589" spans="1:15">
      <c r="A589" s="22"/>
      <c r="B589" s="491"/>
      <c r="C589" s="491"/>
      <c r="D589" s="491"/>
      <c r="E589" s="1348" t="s">
        <v>569</v>
      </c>
      <c r="F589" s="1349"/>
      <c r="G589" s="289">
        <f>G585-G587</f>
        <v>6725.8976400000001</v>
      </c>
      <c r="H589" s="491" t="s">
        <v>10</v>
      </c>
      <c r="K589" s="25"/>
      <c r="L589" s="499"/>
      <c r="M589" s="499"/>
    </row>
    <row r="590" spans="1:15">
      <c r="A590" s="22"/>
      <c r="B590" s="273"/>
      <c r="C590" s="22"/>
      <c r="D590" s="278"/>
      <c r="E590" s="278"/>
      <c r="F590" s="278"/>
      <c r="G590" s="22"/>
      <c r="H590" s="22"/>
    </row>
    <row r="591" spans="1:15">
      <c r="A591" s="22"/>
      <c r="B591" s="1316" t="s">
        <v>287</v>
      </c>
      <c r="C591" s="1317"/>
      <c r="D591" s="1317"/>
      <c r="E591" s="1317"/>
      <c r="F591" s="1317"/>
      <c r="G591" s="1317"/>
      <c r="H591" s="1317"/>
      <c r="L591" s="282"/>
      <c r="M591" s="354"/>
      <c r="N591" s="354"/>
      <c r="O591" s="315" t="s">
        <v>294</v>
      </c>
    </row>
    <row r="592" spans="1:15" ht="15.75">
      <c r="A592" s="22"/>
      <c r="B592" s="300" t="s">
        <v>363</v>
      </c>
      <c r="C592" s="22"/>
      <c r="D592" s="278"/>
      <c r="E592" s="278"/>
      <c r="F592" s="278"/>
      <c r="G592" s="22"/>
      <c r="H592" s="22"/>
      <c r="L592" s="282"/>
      <c r="M592" s="354"/>
      <c r="N592" s="354"/>
      <c r="O592" s="315" t="s">
        <v>294</v>
      </c>
    </row>
    <row r="593" spans="1:15">
      <c r="A593" s="22"/>
      <c r="B593" s="1342" t="s">
        <v>962</v>
      </c>
      <c r="C593" s="1343"/>
      <c r="D593" s="1343"/>
      <c r="E593" s="313">
        <f>G566</f>
        <v>12894.031999999999</v>
      </c>
      <c r="F593" s="278" t="s">
        <v>364</v>
      </c>
      <c r="G593" s="22"/>
      <c r="H593" s="274"/>
      <c r="L593" s="282"/>
      <c r="M593" s="354"/>
      <c r="N593" s="354"/>
      <c r="O593" s="315" t="s">
        <v>294</v>
      </c>
    </row>
    <row r="594" spans="1:15">
      <c r="A594" s="22"/>
      <c r="B594" s="290"/>
      <c r="C594" s="22"/>
      <c r="D594" s="278"/>
      <c r="E594" s="278"/>
      <c r="F594" s="278"/>
      <c r="G594" s="22"/>
      <c r="H594" s="22"/>
      <c r="L594" s="282"/>
      <c r="M594" s="354"/>
      <c r="N594" s="354"/>
      <c r="O594" s="315" t="s">
        <v>294</v>
      </c>
    </row>
    <row r="595" spans="1:15">
      <c r="A595" s="350"/>
      <c r="B595" s="1316" t="s">
        <v>290</v>
      </c>
      <c r="C595" s="1317"/>
      <c r="D595" s="1317"/>
      <c r="E595" s="1317"/>
      <c r="F595" s="1317"/>
      <c r="G595" s="1317"/>
      <c r="H595" s="1317"/>
      <c r="L595" s="282"/>
      <c r="M595" s="354"/>
      <c r="N595" s="354"/>
      <c r="O595" s="315" t="s">
        <v>294</v>
      </c>
    </row>
    <row r="596" spans="1:15" ht="15.75">
      <c r="A596" s="22"/>
      <c r="B596" s="300" t="s">
        <v>365</v>
      </c>
      <c r="C596" s="22"/>
      <c r="D596" s="278"/>
      <c r="E596" s="278"/>
      <c r="F596" s="278"/>
      <c r="G596" s="22"/>
      <c r="H596" s="22"/>
      <c r="L596" s="282"/>
      <c r="M596" s="1362"/>
      <c r="N596" s="1362"/>
      <c r="O596" s="315"/>
    </row>
    <row r="597" spans="1:15" ht="15.75">
      <c r="A597" s="22"/>
      <c r="B597" s="276" t="s">
        <v>362</v>
      </c>
      <c r="C597" s="22"/>
      <c r="D597" s="278"/>
      <c r="E597" s="278"/>
      <c r="F597" s="493"/>
      <c r="G597" s="493"/>
      <c r="H597" s="273"/>
      <c r="L597" s="282"/>
      <c r="M597" s="498"/>
      <c r="N597" s="498"/>
      <c r="O597" s="315"/>
    </row>
    <row r="598" spans="1:15" ht="15.75">
      <c r="A598" s="347"/>
      <c r="B598" s="341" t="s">
        <v>411</v>
      </c>
      <c r="C598" s="269">
        <v>2</v>
      </c>
      <c r="D598" s="492">
        <v>22</v>
      </c>
      <c r="E598" s="492">
        <v>20</v>
      </c>
      <c r="F598" s="492" t="s">
        <v>294</v>
      </c>
      <c r="G598" s="294">
        <f>E598*D598*C598</f>
        <v>880</v>
      </c>
      <c r="H598" s="353" t="s">
        <v>9</v>
      </c>
      <c r="K598" s="316"/>
      <c r="L598" s="498"/>
    </row>
    <row r="599" spans="1:15" ht="15.75">
      <c r="A599" s="347"/>
      <c r="B599" s="341" t="s">
        <v>428</v>
      </c>
      <c r="C599" s="269">
        <v>4</v>
      </c>
      <c r="D599" s="492">
        <v>5</v>
      </c>
      <c r="E599" s="492">
        <v>9.58</v>
      </c>
      <c r="F599" s="492"/>
      <c r="G599" s="294">
        <f>E599*D599*C599</f>
        <v>191.6</v>
      </c>
      <c r="H599" s="494" t="s">
        <v>258</v>
      </c>
      <c r="K599" s="316"/>
      <c r="L599" s="498"/>
    </row>
    <row r="600" spans="1:15" ht="15.75">
      <c r="A600" s="347"/>
      <c r="B600" s="341" t="s">
        <v>412</v>
      </c>
      <c r="C600" s="269">
        <v>1</v>
      </c>
      <c r="D600" s="492">
        <v>22.33</v>
      </c>
      <c r="E600" s="492">
        <v>17.75</v>
      </c>
      <c r="F600" s="492" t="s">
        <v>294</v>
      </c>
      <c r="G600" s="294">
        <f t="shared" ref="G600:G610" si="30">E600*D600*C600</f>
        <v>396.35749999999996</v>
      </c>
      <c r="H600" s="494" t="s">
        <v>258</v>
      </c>
      <c r="K600" s="316"/>
      <c r="L600" s="498"/>
    </row>
    <row r="601" spans="1:15" ht="15.75">
      <c r="A601" s="347"/>
      <c r="B601" s="341" t="s">
        <v>413</v>
      </c>
      <c r="C601" s="269">
        <v>2</v>
      </c>
      <c r="D601" s="492">
        <v>11</v>
      </c>
      <c r="E601" s="492">
        <v>10</v>
      </c>
      <c r="F601" s="492" t="s">
        <v>294</v>
      </c>
      <c r="G601" s="294">
        <f t="shared" si="30"/>
        <v>220</v>
      </c>
      <c r="H601" s="494" t="s">
        <v>258</v>
      </c>
      <c r="K601" s="316"/>
      <c r="L601" s="498"/>
    </row>
    <row r="602" spans="1:15" ht="15.75">
      <c r="A602" s="347"/>
      <c r="B602" s="341" t="s">
        <v>414</v>
      </c>
      <c r="C602" s="269">
        <v>1</v>
      </c>
      <c r="D602" s="492">
        <v>22.33</v>
      </c>
      <c r="E602" s="492">
        <v>17.329999999999998</v>
      </c>
      <c r="F602" s="492" t="s">
        <v>294</v>
      </c>
      <c r="G602" s="294">
        <f t="shared" si="30"/>
        <v>386.97889999999995</v>
      </c>
      <c r="H602" s="494" t="s">
        <v>258</v>
      </c>
      <c r="K602" s="316"/>
      <c r="L602" s="498"/>
    </row>
    <row r="603" spans="1:15" ht="15.75">
      <c r="A603" s="347"/>
      <c r="B603" s="341" t="s">
        <v>415</v>
      </c>
      <c r="C603" s="269">
        <v>1</v>
      </c>
      <c r="D603" s="492">
        <v>22.33</v>
      </c>
      <c r="E603" s="492">
        <v>19.329999999999998</v>
      </c>
      <c r="F603" s="492" t="s">
        <v>294</v>
      </c>
      <c r="G603" s="294">
        <f t="shared" si="30"/>
        <v>431.63889999999992</v>
      </c>
      <c r="H603" s="494" t="s">
        <v>258</v>
      </c>
      <c r="K603" s="316"/>
      <c r="L603" s="498"/>
    </row>
    <row r="604" spans="1:15" ht="15.75">
      <c r="A604" s="347"/>
      <c r="B604" s="341" t="s">
        <v>416</v>
      </c>
      <c r="C604" s="269">
        <v>1</v>
      </c>
      <c r="D604" s="492">
        <v>22.33</v>
      </c>
      <c r="E604" s="492">
        <v>14</v>
      </c>
      <c r="F604" s="492" t="s">
        <v>294</v>
      </c>
      <c r="G604" s="294">
        <f t="shared" si="30"/>
        <v>312.62</v>
      </c>
      <c r="H604" s="494" t="s">
        <v>258</v>
      </c>
      <c r="K604" s="316"/>
      <c r="L604" s="498"/>
    </row>
    <row r="605" spans="1:15" ht="15.75">
      <c r="A605" s="347"/>
      <c r="B605" s="341" t="s">
        <v>417</v>
      </c>
      <c r="C605" s="269">
        <v>1</v>
      </c>
      <c r="D605" s="492">
        <v>14.58</v>
      </c>
      <c r="E605" s="492">
        <v>8</v>
      </c>
      <c r="F605" s="492" t="s">
        <v>294</v>
      </c>
      <c r="G605" s="294">
        <f t="shared" si="30"/>
        <v>116.64</v>
      </c>
      <c r="H605" s="494" t="s">
        <v>258</v>
      </c>
      <c r="K605" s="316"/>
      <c r="L605" s="498"/>
    </row>
    <row r="606" spans="1:15" ht="15.75">
      <c r="A606" s="347"/>
      <c r="B606" s="341" t="s">
        <v>418</v>
      </c>
      <c r="C606" s="269">
        <v>1</v>
      </c>
      <c r="D606" s="492">
        <v>7</v>
      </c>
      <c r="E606" s="492">
        <v>8</v>
      </c>
      <c r="F606" s="492" t="s">
        <v>294</v>
      </c>
      <c r="G606" s="294">
        <f t="shared" si="30"/>
        <v>56</v>
      </c>
      <c r="H606" s="494" t="s">
        <v>258</v>
      </c>
      <c r="K606" s="316"/>
      <c r="L606" s="498"/>
    </row>
    <row r="607" spans="1:15" ht="15.75">
      <c r="A607" s="347"/>
      <c r="B607" s="341" t="s">
        <v>419</v>
      </c>
      <c r="C607" s="269">
        <v>1</v>
      </c>
      <c r="D607" s="492">
        <v>22.33</v>
      </c>
      <c r="E607" s="492">
        <v>5</v>
      </c>
      <c r="F607" s="492" t="s">
        <v>294</v>
      </c>
      <c r="G607" s="294">
        <f t="shared" si="30"/>
        <v>111.64999999999999</v>
      </c>
      <c r="H607" s="494" t="s">
        <v>258</v>
      </c>
      <c r="K607" s="316"/>
      <c r="L607" s="498"/>
    </row>
    <row r="608" spans="1:15" ht="15.75">
      <c r="A608" s="347"/>
      <c r="B608" s="341" t="s">
        <v>420</v>
      </c>
      <c r="C608" s="269">
        <v>1</v>
      </c>
      <c r="D608" s="492">
        <v>22.33</v>
      </c>
      <c r="E608" s="492">
        <v>13</v>
      </c>
      <c r="F608" s="492" t="s">
        <v>294</v>
      </c>
      <c r="G608" s="294">
        <f t="shared" si="30"/>
        <v>290.28999999999996</v>
      </c>
      <c r="H608" s="494" t="s">
        <v>258</v>
      </c>
      <c r="K608" s="316"/>
      <c r="L608" s="498"/>
    </row>
    <row r="609" spans="1:15" ht="15.75">
      <c r="A609" s="347"/>
      <c r="B609" s="341" t="s">
        <v>422</v>
      </c>
      <c r="C609" s="269">
        <v>1</v>
      </c>
      <c r="D609" s="492">
        <v>10</v>
      </c>
      <c r="E609" s="492">
        <v>50</v>
      </c>
      <c r="F609" s="492" t="s">
        <v>294</v>
      </c>
      <c r="G609" s="294">
        <f t="shared" si="30"/>
        <v>500</v>
      </c>
      <c r="H609" s="494" t="s">
        <v>258</v>
      </c>
      <c r="K609" s="316"/>
      <c r="L609" s="498"/>
    </row>
    <row r="610" spans="1:15" ht="15.75">
      <c r="A610" s="347"/>
      <c r="B610" s="341" t="s">
        <v>422</v>
      </c>
      <c r="C610" s="269">
        <v>1</v>
      </c>
      <c r="D610" s="492">
        <v>56.25</v>
      </c>
      <c r="E610" s="492">
        <v>10</v>
      </c>
      <c r="F610" s="492" t="s">
        <v>294</v>
      </c>
      <c r="G610" s="294">
        <f t="shared" si="30"/>
        <v>562.5</v>
      </c>
      <c r="H610" s="494" t="s">
        <v>258</v>
      </c>
      <c r="K610" s="316"/>
      <c r="L610" s="498"/>
    </row>
    <row r="611" spans="1:15" ht="15.75">
      <c r="A611" s="347"/>
      <c r="B611" s="341" t="s">
        <v>423</v>
      </c>
      <c r="C611" s="269">
        <v>1</v>
      </c>
      <c r="D611" s="1344">
        <v>907.577</v>
      </c>
      <c r="E611" s="1345"/>
      <c r="F611" s="492" t="s">
        <v>294</v>
      </c>
      <c r="G611" s="294">
        <f>D611*C611</f>
        <v>907.577</v>
      </c>
      <c r="H611" s="494" t="s">
        <v>258</v>
      </c>
      <c r="K611" s="316"/>
      <c r="L611" s="498"/>
    </row>
    <row r="612" spans="1:15">
      <c r="A612" s="22"/>
      <c r="B612" s="285"/>
      <c r="C612" s="285"/>
      <c r="D612" s="285"/>
      <c r="E612" s="278"/>
      <c r="F612" s="493" t="s">
        <v>252</v>
      </c>
      <c r="G612" s="493">
        <f>SUM(G598:G611)</f>
        <v>5363.8522999999996</v>
      </c>
      <c r="H612" s="491" t="s">
        <v>9</v>
      </c>
      <c r="L612" s="282"/>
      <c r="M612" s="498"/>
      <c r="N612" s="498"/>
      <c r="O612" s="315"/>
    </row>
    <row r="613" spans="1:15">
      <c r="A613" s="22"/>
      <c r="B613" s="495"/>
      <c r="C613" s="496"/>
      <c r="D613" s="496"/>
      <c r="E613" s="1318" t="s">
        <v>358</v>
      </c>
      <c r="F613" s="1319"/>
      <c r="G613" s="295">
        <f>(G612*10%)+G612</f>
        <v>5900.2375299999994</v>
      </c>
      <c r="H613" s="491" t="s">
        <v>9</v>
      </c>
      <c r="L613" s="282"/>
      <c r="M613" s="498"/>
      <c r="N613" s="498"/>
      <c r="O613" s="315"/>
    </row>
    <row r="614" spans="1:15">
      <c r="A614" s="22"/>
      <c r="B614" s="1316" t="s">
        <v>291</v>
      </c>
      <c r="C614" s="1317"/>
      <c r="D614" s="1317"/>
      <c r="E614" s="1317"/>
      <c r="F614" s="1317"/>
      <c r="G614" s="1317"/>
      <c r="H614" s="1317"/>
    </row>
    <row r="615" spans="1:15" ht="15.75">
      <c r="A615" s="22"/>
      <c r="B615" s="300" t="s">
        <v>366</v>
      </c>
      <c r="C615" s="22"/>
      <c r="D615" s="278"/>
      <c r="E615" s="278"/>
      <c r="F615" s="278"/>
      <c r="G615" s="22"/>
      <c r="H615" s="22"/>
    </row>
    <row r="616" spans="1:15">
      <c r="A616" s="350"/>
      <c r="B616" s="1342" t="s">
        <v>575</v>
      </c>
      <c r="C616" s="1343"/>
      <c r="D616" s="1343"/>
      <c r="E616" s="313">
        <f>G613</f>
        <v>5900.2375299999994</v>
      </c>
      <c r="F616" s="278" t="s">
        <v>10</v>
      </c>
      <c r="G616" s="22"/>
      <c r="H616" s="22"/>
    </row>
    <row r="617" spans="1:15">
      <c r="A617" s="22"/>
      <c r="B617" s="290"/>
      <c r="C617" s="22"/>
      <c r="D617" s="278"/>
      <c r="E617" s="278"/>
      <c r="F617" s="278"/>
      <c r="G617" s="22"/>
      <c r="H617" s="22"/>
    </row>
    <row r="618" spans="1:15">
      <c r="A618" s="297"/>
      <c r="B618" s="1316" t="s">
        <v>295</v>
      </c>
      <c r="C618" s="1317"/>
      <c r="D618" s="1317"/>
      <c r="E618" s="1317"/>
      <c r="F618" s="1317"/>
      <c r="G618" s="1317"/>
      <c r="H618" s="1317"/>
      <c r="J618" s="1"/>
      <c r="K618" s="316"/>
      <c r="L618" s="346"/>
      <c r="M618" s="484"/>
      <c r="N618" s="484"/>
    </row>
    <row r="619" spans="1:15" ht="15.75">
      <c r="A619" s="297"/>
      <c r="B619" s="300" t="s">
        <v>371</v>
      </c>
      <c r="C619" s="22"/>
      <c r="D619" s="278"/>
      <c r="E619" s="278"/>
      <c r="F619" s="478"/>
      <c r="G619" s="305"/>
      <c r="H619" s="273"/>
      <c r="J619" s="1"/>
      <c r="K619" s="316"/>
      <c r="L619" s="346"/>
      <c r="M619" s="484"/>
      <c r="N619" s="484"/>
    </row>
    <row r="620" spans="1:15">
      <c r="A620" s="297"/>
      <c r="B620" s="290" t="s">
        <v>353</v>
      </c>
      <c r="C620" s="22">
        <v>3</v>
      </c>
      <c r="D620" s="278">
        <v>3.5</v>
      </c>
      <c r="E620" s="278"/>
      <c r="F620" s="477">
        <v>6</v>
      </c>
      <c r="G620" s="314">
        <f>F620*D620*C620</f>
        <v>63</v>
      </c>
      <c r="H620" s="476" t="s">
        <v>9</v>
      </c>
      <c r="J620" s="1"/>
      <c r="K620" s="316"/>
      <c r="L620" s="346"/>
      <c r="M620" s="484"/>
      <c r="N620" s="484"/>
    </row>
    <row r="621" spans="1:15">
      <c r="A621" s="297"/>
      <c r="B621" s="22"/>
      <c r="C621" s="22"/>
      <c r="D621" s="278"/>
      <c r="E621" s="278"/>
      <c r="F621" s="478" t="s">
        <v>252</v>
      </c>
      <c r="G621" s="478">
        <f>SUM(G620:G620)</f>
        <v>63</v>
      </c>
      <c r="H621" s="476" t="s">
        <v>9</v>
      </c>
      <c r="J621" s="1"/>
      <c r="K621" s="316"/>
      <c r="L621" s="346"/>
      <c r="M621" s="484"/>
      <c r="N621" s="484"/>
    </row>
    <row r="622" spans="1:15" ht="15.75">
      <c r="A622" s="347"/>
      <c r="B622" s="290"/>
      <c r="C622" s="22"/>
      <c r="D622" s="278"/>
      <c r="E622" s="1318" t="s">
        <v>358</v>
      </c>
      <c r="F622" s="1319"/>
      <c r="G622" s="295">
        <f>(G621*10%)+G621</f>
        <v>69.3</v>
      </c>
      <c r="H622" s="476" t="s">
        <v>9</v>
      </c>
    </row>
    <row r="623" spans="1:15">
      <c r="A623" s="297"/>
      <c r="B623" s="1350" t="s">
        <v>299</v>
      </c>
      <c r="C623" s="1351"/>
      <c r="D623" s="1351"/>
      <c r="E623" s="1351"/>
      <c r="F623" s="1351"/>
      <c r="G623" s="1351"/>
      <c r="H623" s="1316"/>
    </row>
    <row r="624" spans="1:15" ht="15.75">
      <c r="A624" s="297"/>
      <c r="B624" s="300" t="s">
        <v>373</v>
      </c>
      <c r="C624" s="22"/>
      <c r="D624" s="278"/>
      <c r="E624" s="322"/>
      <c r="F624" s="478"/>
      <c r="G624" s="305"/>
      <c r="H624" s="273"/>
      <c r="J624" t="e">
        <f>#REF!+#REF!*2</f>
        <v>#REF!</v>
      </c>
    </row>
    <row r="625" spans="1:10">
      <c r="A625" s="297"/>
      <c r="B625" s="357" t="s">
        <v>429</v>
      </c>
      <c r="C625" s="360"/>
      <c r="D625" s="280">
        <f>G622*2</f>
        <v>138.6</v>
      </c>
      <c r="E625" s="280"/>
      <c r="F625" s="280"/>
      <c r="G625" s="280">
        <f>D625</f>
        <v>138.6</v>
      </c>
      <c r="H625" s="283" t="s">
        <v>258</v>
      </c>
      <c r="J625" s="385" t="e">
        <f>#REF!+#REF!</f>
        <v>#REF!</v>
      </c>
    </row>
    <row r="626" spans="1:10" ht="15.75">
      <c r="A626" s="347"/>
      <c r="B626" s="290"/>
      <c r="C626" s="22"/>
      <c r="D626" s="278"/>
      <c r="E626" s="278"/>
      <c r="F626" s="271" t="s">
        <v>252</v>
      </c>
      <c r="G626" s="271">
        <f>SUM(G625:G625)</f>
        <v>138.6</v>
      </c>
      <c r="H626" s="270" t="s">
        <v>9</v>
      </c>
      <c r="J626" s="385" t="e">
        <f>J625+J624</f>
        <v>#REF!</v>
      </c>
    </row>
    <row r="627" spans="1:10" ht="15.75">
      <c r="A627" s="276"/>
      <c r="B627" s="1316" t="s">
        <v>302</v>
      </c>
      <c r="C627" s="1317"/>
      <c r="D627" s="1317"/>
      <c r="E627" s="1317"/>
      <c r="F627" s="1317"/>
      <c r="G627" s="1317"/>
      <c r="H627" s="1317"/>
    </row>
    <row r="628" spans="1:10" ht="15.75">
      <c r="A628" s="276"/>
      <c r="B628" s="300" t="s">
        <v>376</v>
      </c>
      <c r="C628" s="22"/>
      <c r="D628" s="278"/>
      <c r="E628" s="278"/>
      <c r="F628" s="278"/>
      <c r="G628" s="73"/>
      <c r="H628" s="73"/>
    </row>
    <row r="629" spans="1:10" ht="15.75">
      <c r="A629" s="276"/>
      <c r="B629" s="1342" t="s">
        <v>377</v>
      </c>
      <c r="C629" s="1343"/>
      <c r="D629" s="1343"/>
      <c r="E629" s="278">
        <v>7</v>
      </c>
      <c r="F629" s="278" t="s">
        <v>3</v>
      </c>
      <c r="G629" s="73"/>
      <c r="H629" s="73"/>
    </row>
    <row r="630" spans="1:10" ht="15.75">
      <c r="A630" s="276"/>
      <c r="B630" s="1316" t="s">
        <v>306</v>
      </c>
      <c r="C630" s="1317"/>
      <c r="D630" s="1317"/>
      <c r="E630" s="1317"/>
      <c r="F630" s="1317"/>
      <c r="G630" s="1317"/>
      <c r="H630" s="1317"/>
    </row>
    <row r="631" spans="1:10" ht="15.75">
      <c r="A631" s="276"/>
      <c r="B631" s="300" t="s">
        <v>379</v>
      </c>
      <c r="C631" s="22"/>
      <c r="D631" s="278"/>
      <c r="E631" s="278"/>
      <c r="F631" s="271"/>
      <c r="G631" s="305"/>
      <c r="H631" s="73"/>
    </row>
    <row r="632" spans="1:10" ht="15.75">
      <c r="A632" s="276"/>
      <c r="B632" s="361"/>
      <c r="C632" s="285"/>
      <c r="D632" s="1359" t="s">
        <v>963</v>
      </c>
      <c r="E632" s="1359"/>
      <c r="F632" s="271" t="s">
        <v>252</v>
      </c>
      <c r="G632" s="271">
        <f>G693</f>
        <v>321.66399999999999</v>
      </c>
      <c r="H632" s="273" t="s">
        <v>9</v>
      </c>
    </row>
    <row r="633" spans="1:10">
      <c r="A633" s="22"/>
      <c r="B633" s="1316" t="s">
        <v>367</v>
      </c>
      <c r="C633" s="1317"/>
      <c r="D633" s="1317"/>
      <c r="E633" s="1317"/>
      <c r="F633" s="1317"/>
      <c r="G633" s="1317"/>
      <c r="H633" s="1317"/>
    </row>
    <row r="634" spans="1:10" ht="15.75">
      <c r="A634" s="22"/>
      <c r="B634" s="300" t="s">
        <v>380</v>
      </c>
      <c r="C634" s="22"/>
      <c r="D634" s="278"/>
      <c r="E634" s="278"/>
      <c r="F634" s="278"/>
      <c r="G634" s="22"/>
      <c r="H634" s="22"/>
    </row>
    <row r="635" spans="1:10">
      <c r="A635" s="22"/>
      <c r="B635" s="290"/>
      <c r="C635" s="22"/>
      <c r="D635" s="278"/>
      <c r="E635" s="278"/>
      <c r="F635" s="271" t="s">
        <v>252</v>
      </c>
      <c r="G635" s="305">
        <f>G667</f>
        <v>133.75</v>
      </c>
      <c r="H635" s="273" t="s">
        <v>9</v>
      </c>
    </row>
    <row r="636" spans="1:10">
      <c r="A636" s="22"/>
      <c r="B636" s="1316" t="s">
        <v>370</v>
      </c>
      <c r="C636" s="1317"/>
      <c r="D636" s="1317"/>
      <c r="E636" s="1317"/>
      <c r="F636" s="1317"/>
      <c r="G636" s="1317"/>
      <c r="H636" s="1317"/>
    </row>
    <row r="637" spans="1:10" ht="15.75">
      <c r="A637" s="22"/>
      <c r="B637" s="300" t="s">
        <v>430</v>
      </c>
      <c r="C637" s="22"/>
      <c r="D637" s="278"/>
      <c r="E637" s="278"/>
      <c r="F637" s="278"/>
      <c r="G637" s="22"/>
      <c r="H637" s="22"/>
    </row>
    <row r="638" spans="1:10">
      <c r="A638" s="22"/>
      <c r="B638" s="290"/>
      <c r="C638" s="22"/>
      <c r="D638" s="278"/>
      <c r="E638" s="278"/>
      <c r="F638" s="271" t="s">
        <v>252</v>
      </c>
      <c r="G638" s="305">
        <f>D476</f>
        <v>6870</v>
      </c>
      <c r="H638" s="273" t="s">
        <v>9</v>
      </c>
    </row>
    <row r="639" spans="1:10">
      <c r="A639" s="22"/>
      <c r="B639" s="1316" t="s">
        <v>372</v>
      </c>
      <c r="C639" s="1317"/>
      <c r="D639" s="1317"/>
      <c r="E639" s="1317"/>
      <c r="F639" s="1317"/>
      <c r="G639" s="1317"/>
      <c r="H639" s="1317"/>
    </row>
    <row r="640" spans="1:10" ht="15.75">
      <c r="A640" s="22"/>
      <c r="B640" s="300" t="s">
        <v>431</v>
      </c>
      <c r="C640" s="22"/>
      <c r="D640" s="278"/>
      <c r="E640" s="278"/>
      <c r="F640" s="278"/>
      <c r="G640" s="22"/>
      <c r="H640" s="22"/>
    </row>
    <row r="641" spans="1:11">
      <c r="A641" s="22"/>
      <c r="B641" s="290"/>
      <c r="C641" s="22"/>
      <c r="D641" s="278"/>
      <c r="E641" s="278"/>
      <c r="F641" s="271" t="s">
        <v>252</v>
      </c>
      <c r="G641" s="305">
        <f>G638</f>
        <v>6870</v>
      </c>
      <c r="H641" s="273" t="s">
        <v>9</v>
      </c>
    </row>
    <row r="642" spans="1:11">
      <c r="A642" s="22"/>
      <c r="B642" s="1316" t="s">
        <v>375</v>
      </c>
      <c r="C642" s="1317"/>
      <c r="D642" s="1317"/>
      <c r="E642" s="1317"/>
      <c r="F642" s="1317"/>
      <c r="G642" s="1317"/>
      <c r="H642" s="1317"/>
    </row>
    <row r="643" spans="1:11" ht="15.75">
      <c r="A643" s="22"/>
      <c r="B643" s="300" t="s">
        <v>386</v>
      </c>
      <c r="C643" s="22"/>
      <c r="D643" s="278"/>
      <c r="E643" s="278"/>
      <c r="F643" s="278"/>
      <c r="G643" s="22"/>
      <c r="H643" s="22"/>
    </row>
    <row r="644" spans="1:11">
      <c r="A644" s="22"/>
      <c r="B644" s="290"/>
      <c r="C644" s="22"/>
      <c r="D644" s="278"/>
      <c r="E644" s="278"/>
      <c r="F644" s="271" t="s">
        <v>252</v>
      </c>
      <c r="G644" s="305">
        <v>5</v>
      </c>
      <c r="H644" s="273" t="s">
        <v>9</v>
      </c>
    </row>
    <row r="645" spans="1:11">
      <c r="A645" s="22"/>
      <c r="B645" s="290"/>
      <c r="C645" s="22"/>
      <c r="D645" s="278"/>
      <c r="E645" s="278"/>
      <c r="F645" s="1218"/>
      <c r="G645" s="305"/>
      <c r="H645" s="273"/>
    </row>
    <row r="646" spans="1:11">
      <c r="A646" s="22"/>
      <c r="B646" s="290"/>
      <c r="C646" s="22"/>
      <c r="D646" s="278"/>
      <c r="E646" s="278"/>
      <c r="F646" s="1218"/>
      <c r="G646" s="305"/>
      <c r="H646" s="273"/>
    </row>
    <row r="647" spans="1:11">
      <c r="A647" s="22"/>
      <c r="B647" s="290"/>
      <c r="C647" s="22"/>
      <c r="D647" s="278"/>
      <c r="E647" s="278"/>
      <c r="F647" s="1218"/>
      <c r="G647" s="305"/>
      <c r="H647" s="273"/>
    </row>
    <row r="648" spans="1:11" ht="34.5" customHeight="1">
      <c r="A648" s="22"/>
      <c r="B648" s="1329" t="s">
        <v>1401</v>
      </c>
      <c r="C648" s="1330"/>
      <c r="D648" s="1330"/>
      <c r="E648" s="1330"/>
      <c r="F648" s="1330"/>
      <c r="G648" s="1331"/>
      <c r="H648" s="273"/>
    </row>
    <row r="649" spans="1:11">
      <c r="A649" s="482"/>
      <c r="B649" s="1332" t="s">
        <v>245</v>
      </c>
      <c r="C649" s="1333"/>
      <c r="D649" s="1333"/>
      <c r="E649" s="1333"/>
      <c r="F649" s="1333"/>
      <c r="G649" s="1333"/>
      <c r="H649" s="1333"/>
      <c r="I649" s="559"/>
    </row>
    <row r="650" spans="1:11">
      <c r="A650" s="482"/>
      <c r="B650" s="1229" t="s">
        <v>368</v>
      </c>
      <c r="C650" s="1230"/>
      <c r="D650" s="1230"/>
      <c r="E650" s="1231"/>
      <c r="F650" s="294"/>
      <c r="G650" s="488"/>
      <c r="H650" s="488"/>
      <c r="I650" s="559"/>
    </row>
    <row r="651" spans="1:11">
      <c r="A651" s="482"/>
      <c r="B651" s="298" t="s">
        <v>352</v>
      </c>
      <c r="C651" s="97">
        <v>13</v>
      </c>
      <c r="D651" s="1216">
        <v>2.5</v>
      </c>
      <c r="E651" s="1216"/>
      <c r="F651" s="1216">
        <v>7</v>
      </c>
      <c r="G651" s="1216">
        <f>C651*D651*F651</f>
        <v>227.5</v>
      </c>
      <c r="H651" s="82" t="s">
        <v>10</v>
      </c>
      <c r="I651" s="559"/>
    </row>
    <row r="652" spans="1:11">
      <c r="A652" s="482"/>
      <c r="B652" s="298" t="s">
        <v>556</v>
      </c>
      <c r="C652" s="97">
        <v>5</v>
      </c>
      <c r="D652" s="1216">
        <v>5</v>
      </c>
      <c r="E652" s="1216"/>
      <c r="F652" s="1216">
        <v>7</v>
      </c>
      <c r="G652" s="363">
        <f>F652*D652*C652</f>
        <v>175</v>
      </c>
      <c r="H652" s="97" t="s">
        <v>258</v>
      </c>
      <c r="I652" s="559"/>
    </row>
    <row r="653" spans="1:11">
      <c r="A653" s="482"/>
      <c r="B653" s="1232"/>
      <c r="C653" s="363"/>
      <c r="D653" s="1216"/>
      <c r="E653" s="1216"/>
      <c r="F653" s="1233" t="s">
        <v>458</v>
      </c>
      <c r="G653" s="295">
        <f>SUM(G651:G652)</f>
        <v>402.5</v>
      </c>
      <c r="H653" s="82" t="s">
        <v>10</v>
      </c>
      <c r="I653" s="559"/>
      <c r="K653" t="str">
        <f>UPPER(F653)</f>
        <v>TOTAL</v>
      </c>
    </row>
    <row r="654" spans="1:11">
      <c r="A654" s="482"/>
      <c r="B654" s="1232"/>
      <c r="C654" s="363"/>
      <c r="D654" s="1216"/>
      <c r="E654" s="1318" t="s">
        <v>358</v>
      </c>
      <c r="F654" s="1319"/>
      <c r="G654" s="295">
        <f>(G653*10%)+G653</f>
        <v>442.75</v>
      </c>
      <c r="H654" s="82" t="s">
        <v>10</v>
      </c>
      <c r="I654" s="559"/>
    </row>
    <row r="655" spans="1:11">
      <c r="A655" s="297"/>
      <c r="B655" s="1332" t="s">
        <v>253</v>
      </c>
      <c r="C655" s="1333"/>
      <c r="D655" s="1333"/>
      <c r="E655" s="1333"/>
      <c r="F655" s="1333"/>
      <c r="G655" s="1333"/>
      <c r="H655" s="1333"/>
      <c r="I655" s="559"/>
      <c r="K655" s="1"/>
    </row>
    <row r="656" spans="1:11" ht="15.75">
      <c r="A656" s="297"/>
      <c r="B656" s="277" t="s">
        <v>369</v>
      </c>
      <c r="C656" s="488"/>
      <c r="D656" s="294"/>
      <c r="E656" s="355"/>
      <c r="F656" s="295"/>
      <c r="G656" s="369"/>
      <c r="H656" s="296"/>
      <c r="I656" s="559"/>
    </row>
    <row r="657" spans="1:14">
      <c r="A657" s="297"/>
      <c r="B657" s="298" t="s">
        <v>329</v>
      </c>
      <c r="C657" s="97">
        <v>2</v>
      </c>
      <c r="D657" s="1216">
        <v>4</v>
      </c>
      <c r="E657" s="1216"/>
      <c r="F657" s="1216">
        <v>4</v>
      </c>
      <c r="G657" s="1216">
        <f t="shared" ref="G657:G660" si="31">C657*D657*F657</f>
        <v>32</v>
      </c>
      <c r="H657" s="97" t="s">
        <v>258</v>
      </c>
      <c r="I657" s="559"/>
      <c r="M657" t="s">
        <v>458</v>
      </c>
    </row>
    <row r="658" spans="1:14">
      <c r="A658" s="297"/>
      <c r="B658" s="298" t="s">
        <v>330</v>
      </c>
      <c r="C658" s="97">
        <v>6</v>
      </c>
      <c r="D658" s="1216">
        <v>6</v>
      </c>
      <c r="E658" s="1216"/>
      <c r="F658" s="1216">
        <v>4</v>
      </c>
      <c r="G658" s="1216">
        <f t="shared" si="31"/>
        <v>144</v>
      </c>
      <c r="H658" s="97" t="s">
        <v>258</v>
      </c>
      <c r="I658" s="559"/>
    </row>
    <row r="659" spans="1:14">
      <c r="A659" s="297"/>
      <c r="B659" s="298" t="s">
        <v>331</v>
      </c>
      <c r="C659" s="97">
        <v>5</v>
      </c>
      <c r="D659" s="1216">
        <v>8</v>
      </c>
      <c r="E659" s="1216"/>
      <c r="F659" s="1216">
        <v>4</v>
      </c>
      <c r="G659" s="1216">
        <f t="shared" si="31"/>
        <v>160</v>
      </c>
      <c r="H659" s="97" t="s">
        <v>258</v>
      </c>
      <c r="I659" s="559"/>
    </row>
    <row r="660" spans="1:14">
      <c r="A660" s="297"/>
      <c r="B660" s="298" t="s">
        <v>334</v>
      </c>
      <c r="C660" s="97">
        <v>3</v>
      </c>
      <c r="D660" s="1216">
        <v>2</v>
      </c>
      <c r="E660" s="1216"/>
      <c r="F660" s="1216">
        <v>2</v>
      </c>
      <c r="G660" s="1216">
        <f t="shared" si="31"/>
        <v>12</v>
      </c>
      <c r="H660" s="97" t="s">
        <v>258</v>
      </c>
      <c r="I660" s="559"/>
    </row>
    <row r="661" spans="1:14" ht="15.75">
      <c r="A661" s="347"/>
      <c r="B661" s="298"/>
      <c r="C661" s="488"/>
      <c r="D661" s="294"/>
      <c r="E661" s="294"/>
      <c r="F661" s="295" t="s">
        <v>252</v>
      </c>
      <c r="G661" s="295">
        <f>SUM(G657:G660)</f>
        <v>348</v>
      </c>
      <c r="H661" s="82" t="s">
        <v>9</v>
      </c>
      <c r="I661" s="559"/>
      <c r="J661" s="1"/>
      <c r="K661" s="316"/>
      <c r="L661" s="346"/>
      <c r="M661" s="484"/>
      <c r="N661" s="484"/>
    </row>
    <row r="662" spans="1:14" ht="15.75">
      <c r="A662" s="347"/>
      <c r="B662" s="298"/>
      <c r="C662" s="488"/>
      <c r="D662" s="294"/>
      <c r="E662" s="1318" t="s">
        <v>358</v>
      </c>
      <c r="F662" s="1319"/>
      <c r="G662" s="295">
        <f>(G661*10%)+G661</f>
        <v>382.8</v>
      </c>
      <c r="H662" s="82" t="s">
        <v>9</v>
      </c>
      <c r="I662" s="559"/>
      <c r="J662" s="1"/>
      <c r="K662" s="316"/>
      <c r="L662" s="346"/>
      <c r="M662" s="484"/>
      <c r="N662" s="484"/>
    </row>
    <row r="663" spans="1:14">
      <c r="A663" s="350"/>
      <c r="B663" s="1332" t="s">
        <v>255</v>
      </c>
      <c r="C663" s="1333"/>
      <c r="D663" s="1333"/>
      <c r="E663" s="1333"/>
      <c r="F663" s="1333"/>
      <c r="G663" s="1333"/>
      <c r="H663" s="1333"/>
      <c r="I663" s="559"/>
    </row>
    <row r="664" spans="1:14" ht="15.75">
      <c r="A664" s="350"/>
      <c r="B664" s="277" t="s">
        <v>381</v>
      </c>
      <c r="C664" s="488"/>
      <c r="D664" s="294"/>
      <c r="E664" s="294"/>
      <c r="F664" s="294"/>
      <c r="G664" s="1230"/>
      <c r="H664" s="488"/>
      <c r="I664" s="559"/>
    </row>
    <row r="665" spans="1:14" ht="15.75">
      <c r="A665" s="350"/>
      <c r="B665" s="1240" t="s">
        <v>361</v>
      </c>
      <c r="C665" s="488">
        <v>2</v>
      </c>
      <c r="D665" s="294">
        <v>9.375</v>
      </c>
      <c r="E665" s="294">
        <v>5</v>
      </c>
      <c r="F665" s="294"/>
      <c r="G665" s="1230">
        <f>E665*D665*C665</f>
        <v>93.75</v>
      </c>
      <c r="H665" s="1211" t="s">
        <v>10</v>
      </c>
      <c r="I665" s="559"/>
    </row>
    <row r="666" spans="1:14" ht="15.75">
      <c r="A666" s="350"/>
      <c r="B666" s="1240" t="s">
        <v>361</v>
      </c>
      <c r="C666" s="488">
        <v>1</v>
      </c>
      <c r="D666" s="294">
        <v>5</v>
      </c>
      <c r="E666" s="294">
        <v>8</v>
      </c>
      <c r="F666" s="294"/>
      <c r="G666" s="1230">
        <f>E666*D666*C666</f>
        <v>40</v>
      </c>
      <c r="H666" s="97" t="s">
        <v>258</v>
      </c>
      <c r="I666" s="559"/>
    </row>
    <row r="667" spans="1:14">
      <c r="A667" s="350"/>
      <c r="B667" s="298"/>
      <c r="C667" s="488"/>
      <c r="D667" s="294"/>
      <c r="E667" s="294"/>
      <c r="F667" s="616" t="s">
        <v>252</v>
      </c>
      <c r="G667" s="1236">
        <f>SUM(G665:G666)</f>
        <v>133.75</v>
      </c>
      <c r="H667" s="1211" t="s">
        <v>10</v>
      </c>
      <c r="I667" s="559"/>
    </row>
    <row r="668" spans="1:14">
      <c r="A668" s="350"/>
      <c r="B668" s="1332" t="s">
        <v>259</v>
      </c>
      <c r="C668" s="1333"/>
      <c r="D668" s="1333"/>
      <c r="E668" s="1333"/>
      <c r="F668" s="1333"/>
      <c r="G668" s="1333"/>
      <c r="H668" s="1333"/>
      <c r="I668" s="559"/>
    </row>
    <row r="669" spans="1:14" ht="15.75">
      <c r="A669" s="350"/>
      <c r="B669" s="277" t="s">
        <v>384</v>
      </c>
      <c r="C669" s="488"/>
      <c r="D669" s="294"/>
      <c r="E669" s="294"/>
      <c r="F669" s="294"/>
      <c r="G669" s="1237"/>
      <c r="H669" s="488"/>
      <c r="I669" s="559"/>
    </row>
    <row r="670" spans="1:14">
      <c r="A670" s="350"/>
      <c r="B670" s="298" t="s">
        <v>361</v>
      </c>
      <c r="C670" s="97">
        <v>2</v>
      </c>
      <c r="D670" s="1216">
        <f>9.375+5+5+5+9.375</f>
        <v>33.75</v>
      </c>
      <c r="E670" s="294"/>
      <c r="F670" s="1216">
        <v>5</v>
      </c>
      <c r="G670" s="1216">
        <f>F670*D670*C670</f>
        <v>337.5</v>
      </c>
      <c r="H670" s="97" t="s">
        <v>9</v>
      </c>
      <c r="I670" s="559"/>
    </row>
    <row r="671" spans="1:14">
      <c r="A671" s="362"/>
      <c r="B671" s="298" t="s">
        <v>361</v>
      </c>
      <c r="C671" s="97">
        <v>1</v>
      </c>
      <c r="D671" s="1216">
        <f>8+5+8+5</f>
        <v>26</v>
      </c>
      <c r="E671" s="1216" t="s">
        <v>8</v>
      </c>
      <c r="F671" s="1216">
        <v>5</v>
      </c>
      <c r="G671" s="1216">
        <f>F671*D671*C671</f>
        <v>130</v>
      </c>
      <c r="H671" s="97" t="s">
        <v>258</v>
      </c>
      <c r="I671" s="559"/>
    </row>
    <row r="672" spans="1:14">
      <c r="A672" s="362"/>
      <c r="B672" s="293" t="s">
        <v>385</v>
      </c>
      <c r="C672" s="488"/>
      <c r="D672" s="294"/>
      <c r="E672" s="355"/>
      <c r="F672" s="1216"/>
      <c r="G672" s="1216"/>
      <c r="H672" s="97"/>
      <c r="I672" s="559"/>
    </row>
    <row r="673" spans="1:14">
      <c r="A673" s="362"/>
      <c r="B673" s="298" t="s">
        <v>354</v>
      </c>
      <c r="C673" s="97">
        <v>-3</v>
      </c>
      <c r="D673" s="1216">
        <v>2.5</v>
      </c>
      <c r="E673" s="1216" t="s">
        <v>8</v>
      </c>
      <c r="F673" s="1216">
        <v>5</v>
      </c>
      <c r="G673" s="1216">
        <f>F673*D673*C673</f>
        <v>-37.5</v>
      </c>
      <c r="H673" s="97" t="s">
        <v>247</v>
      </c>
      <c r="I673" s="559"/>
    </row>
    <row r="674" spans="1:14">
      <c r="A674" s="22"/>
      <c r="B674" s="298"/>
      <c r="C674" s="488"/>
      <c r="D674" s="294"/>
      <c r="E674" s="294"/>
      <c r="F674" s="295" t="s">
        <v>252</v>
      </c>
      <c r="G674" s="295">
        <f>SUM(G670:G673)</f>
        <v>430</v>
      </c>
      <c r="H674" s="82" t="s">
        <v>9</v>
      </c>
      <c r="I674" s="559"/>
    </row>
    <row r="675" spans="1:14">
      <c r="A675" s="22"/>
      <c r="B675" s="293" t="s">
        <v>1402</v>
      </c>
      <c r="C675" s="488"/>
      <c r="D675" s="294"/>
      <c r="E675" s="294"/>
      <c r="F675" s="295"/>
      <c r="G675" s="295"/>
      <c r="H675" s="82"/>
      <c r="I675" s="559"/>
    </row>
    <row r="676" spans="1:14">
      <c r="A676" s="273"/>
      <c r="B676" s="1332" t="s">
        <v>245</v>
      </c>
      <c r="C676" s="1333"/>
      <c r="D676" s="1333"/>
      <c r="E676" s="1333"/>
      <c r="F676" s="1333"/>
      <c r="G676" s="1333"/>
      <c r="H676" s="1333"/>
      <c r="I676" s="559"/>
    </row>
    <row r="677" spans="1:14" ht="15.75">
      <c r="A677" s="273"/>
      <c r="B677" s="277" t="s">
        <v>387</v>
      </c>
      <c r="C677" s="488"/>
      <c r="D677" s="294"/>
      <c r="E677" s="355"/>
      <c r="F677" s="295"/>
      <c r="G677" s="369"/>
      <c r="H677" s="296"/>
      <c r="I677" s="559"/>
    </row>
    <row r="678" spans="1:14" ht="15.75">
      <c r="A678" s="273"/>
      <c r="B678" s="277" t="s">
        <v>30</v>
      </c>
      <c r="C678" s="488"/>
      <c r="D678" s="294"/>
      <c r="E678" s="355"/>
      <c r="F678" s="295"/>
      <c r="G678" s="369"/>
      <c r="H678" s="296"/>
      <c r="I678" s="559"/>
    </row>
    <row r="679" spans="1:14">
      <c r="A679" s="273"/>
      <c r="B679" s="488" t="s">
        <v>601</v>
      </c>
      <c r="C679" s="488"/>
      <c r="D679" s="294"/>
      <c r="E679" s="363"/>
      <c r="F679" s="1216"/>
      <c r="G679" s="97"/>
      <c r="H679" s="97"/>
      <c r="I679" s="559"/>
    </row>
    <row r="680" spans="1:14" ht="15.75">
      <c r="A680" s="273"/>
      <c r="B680" s="1239" t="s">
        <v>388</v>
      </c>
      <c r="C680" s="97" t="s">
        <v>389</v>
      </c>
      <c r="D680" s="294">
        <v>6858.6</v>
      </c>
      <c r="E680" s="363" t="s">
        <v>364</v>
      </c>
      <c r="F680" s="1216"/>
      <c r="G680" s="97">
        <f>(6.5*D680*0.4535)/1000</f>
        <v>20.217438150000003</v>
      </c>
      <c r="H680" s="97" t="s">
        <v>536</v>
      </c>
      <c r="I680" s="559"/>
    </row>
    <row r="681" spans="1:14" ht="15.75">
      <c r="A681" s="273"/>
      <c r="B681" s="1240"/>
      <c r="C681" s="97"/>
      <c r="D681" s="294"/>
      <c r="E681" s="363"/>
      <c r="F681" s="1216"/>
      <c r="G681" s="97">
        <v>398</v>
      </c>
      <c r="H681" s="97" t="s">
        <v>1038</v>
      </c>
      <c r="I681" s="559"/>
    </row>
    <row r="682" spans="1:14" s="25" customFormat="1" ht="15.75">
      <c r="A682" s="347"/>
      <c r="B682" s="1366" t="s">
        <v>253</v>
      </c>
      <c r="C682" s="1367"/>
      <c r="D682" s="1367"/>
      <c r="E682" s="1367"/>
      <c r="F682" s="1367"/>
      <c r="G682" s="1367"/>
      <c r="H682" s="1332"/>
      <c r="I682" s="1245"/>
      <c r="J682" s="371"/>
      <c r="K682" s="372"/>
      <c r="L682" s="342"/>
      <c r="M682" s="315"/>
      <c r="N682" s="315"/>
    </row>
    <row r="683" spans="1:14" s="25" customFormat="1" ht="15.75">
      <c r="A683" s="347"/>
      <c r="B683" s="500" t="s">
        <v>565</v>
      </c>
      <c r="C683" s="488"/>
      <c r="D683" s="294"/>
      <c r="E683" s="355"/>
      <c r="F683" s="529"/>
      <c r="G683" s="369"/>
      <c r="H683" s="296"/>
      <c r="I683" s="1245"/>
      <c r="J683" s="371"/>
      <c r="K683" s="372"/>
      <c r="L683" s="342"/>
      <c r="M683" s="315"/>
      <c r="N683" s="315"/>
    </row>
    <row r="684" spans="1:14" s="25" customFormat="1" ht="15.75">
      <c r="A684" s="347"/>
      <c r="B684" s="488" t="s">
        <v>352</v>
      </c>
      <c r="C684" s="97">
        <v>3</v>
      </c>
      <c r="D684" s="353">
        <v>3.5</v>
      </c>
      <c r="E684" s="1216" t="s">
        <v>294</v>
      </c>
      <c r="F684" s="355">
        <v>6</v>
      </c>
      <c r="G684" s="1216">
        <f>(D684+F684+F684)*C684</f>
        <v>46.5</v>
      </c>
      <c r="H684" s="82" t="s">
        <v>28</v>
      </c>
      <c r="I684" s="1245"/>
      <c r="J684" s="371"/>
      <c r="K684" s="372"/>
      <c r="L684" s="342"/>
      <c r="M684" s="315"/>
      <c r="N684" s="315"/>
    </row>
    <row r="685" spans="1:14" s="25" customFormat="1" ht="15.75">
      <c r="A685" s="347"/>
      <c r="B685" s="500"/>
      <c r="C685" s="488"/>
      <c r="D685" s="294"/>
      <c r="E685" s="355"/>
      <c r="F685" s="295" t="s">
        <v>252</v>
      </c>
      <c r="G685" s="295">
        <f>SUM(G683:G684)</f>
        <v>46.5</v>
      </c>
      <c r="H685" s="82" t="s">
        <v>28</v>
      </c>
      <c r="I685" s="1245"/>
      <c r="J685" s="371"/>
      <c r="K685" s="372"/>
      <c r="L685" s="342"/>
      <c r="M685" s="315"/>
      <c r="N685" s="315"/>
    </row>
    <row r="686" spans="1:14" ht="15.75">
      <c r="A686" s="276"/>
      <c r="B686" s="1316" t="s">
        <v>255</v>
      </c>
      <c r="C686" s="1317"/>
      <c r="D686" s="1317"/>
      <c r="E686" s="1317"/>
      <c r="F686" s="1317"/>
      <c r="G686" s="1317"/>
      <c r="H686" s="1317"/>
    </row>
    <row r="687" spans="1:14" ht="15.75">
      <c r="A687" s="276"/>
      <c r="B687" s="300" t="s">
        <v>378</v>
      </c>
      <c r="C687" s="22"/>
      <c r="D687" s="278"/>
      <c r="E687" s="278"/>
      <c r="F687" s="278"/>
      <c r="G687" s="73"/>
      <c r="H687" s="73"/>
    </row>
    <row r="688" spans="1:14" ht="15.75">
      <c r="A688" s="276"/>
      <c r="B688" s="290" t="s">
        <v>329</v>
      </c>
      <c r="C688" s="283">
        <v>5</v>
      </c>
      <c r="D688" s="280">
        <v>6</v>
      </c>
      <c r="E688" s="280" t="s">
        <v>8</v>
      </c>
      <c r="F688" s="280">
        <v>4</v>
      </c>
      <c r="G688" s="280">
        <f>F688*D688*C688</f>
        <v>120</v>
      </c>
      <c r="H688" s="283" t="s">
        <v>9</v>
      </c>
    </row>
    <row r="689" spans="1:13" ht="15.75">
      <c r="A689" s="276"/>
      <c r="B689" s="290" t="s">
        <v>330</v>
      </c>
      <c r="C689" s="283">
        <v>5</v>
      </c>
      <c r="D689" s="280">
        <v>8</v>
      </c>
      <c r="E689" s="280" t="s">
        <v>8</v>
      </c>
      <c r="F689" s="280">
        <v>4</v>
      </c>
      <c r="G689" s="280">
        <f>F689*D689*C689</f>
        <v>160</v>
      </c>
      <c r="H689" s="283" t="s">
        <v>258</v>
      </c>
    </row>
    <row r="690" spans="1:13" ht="15.75">
      <c r="A690" s="276"/>
      <c r="B690" s="290" t="s">
        <v>331</v>
      </c>
      <c r="C690" s="283">
        <v>1</v>
      </c>
      <c r="D690" s="280">
        <v>3.8330000000000002</v>
      </c>
      <c r="E690" s="280" t="s">
        <v>8</v>
      </c>
      <c r="F690" s="280">
        <v>4</v>
      </c>
      <c r="G690" s="280">
        <f>F690*D690*C690</f>
        <v>15.332000000000001</v>
      </c>
      <c r="H690" s="283" t="s">
        <v>258</v>
      </c>
    </row>
    <row r="691" spans="1:13" ht="15.75">
      <c r="A691" s="276"/>
      <c r="B691" s="290" t="s">
        <v>332</v>
      </c>
      <c r="C691" s="283">
        <v>1</v>
      </c>
      <c r="D691" s="280">
        <v>5.8330000000000002</v>
      </c>
      <c r="E691" s="280" t="s">
        <v>8</v>
      </c>
      <c r="F691" s="280">
        <v>4</v>
      </c>
      <c r="G691" s="280">
        <f>F691*D691*C691</f>
        <v>23.332000000000001</v>
      </c>
      <c r="H691" s="283" t="s">
        <v>258</v>
      </c>
    </row>
    <row r="692" spans="1:13" ht="15.75">
      <c r="A692" s="276"/>
      <c r="B692" s="290" t="s">
        <v>334</v>
      </c>
      <c r="C692" s="283">
        <v>1</v>
      </c>
      <c r="D692" s="280">
        <v>2</v>
      </c>
      <c r="E692" s="280" t="s">
        <v>8</v>
      </c>
      <c r="F692" s="280">
        <v>1.5</v>
      </c>
      <c r="G692" s="280">
        <f>F692*D692*C692</f>
        <v>3</v>
      </c>
      <c r="H692" s="283" t="s">
        <v>258</v>
      </c>
    </row>
    <row r="693" spans="1:13" ht="15.75">
      <c r="A693" s="276"/>
      <c r="B693" s="290"/>
      <c r="C693" s="22"/>
      <c r="D693" s="278"/>
      <c r="E693" s="278"/>
      <c r="F693" s="271" t="s">
        <v>252</v>
      </c>
      <c r="G693" s="271">
        <f>SUM(G688:G692)</f>
        <v>321.66399999999999</v>
      </c>
      <c r="H693" s="270" t="s">
        <v>9</v>
      </c>
    </row>
    <row r="694" spans="1:13" ht="18.75">
      <c r="A694" s="73"/>
      <c r="B694" s="1360" t="s">
        <v>308</v>
      </c>
      <c r="C694" s="1361"/>
      <c r="D694" s="1361"/>
      <c r="E694" s="1361"/>
      <c r="F694" s="1361"/>
      <c r="G694" s="1361"/>
      <c r="H694" s="1346"/>
      <c r="J694" s="317"/>
      <c r="K694" s="334"/>
      <c r="L694" s="319"/>
      <c r="M694" s="335"/>
    </row>
    <row r="695" spans="1:13" ht="18.75">
      <c r="A695" s="73"/>
      <c r="B695" s="1360" t="s">
        <v>512</v>
      </c>
      <c r="C695" s="1361"/>
      <c r="D695" s="1361"/>
      <c r="E695" s="1361"/>
      <c r="F695" s="1361"/>
      <c r="G695" s="1361"/>
      <c r="H695" s="1346"/>
      <c r="J695" s="317"/>
      <c r="K695" s="334"/>
      <c r="L695" s="319"/>
      <c r="M695" s="335"/>
    </row>
    <row r="696" spans="1:13">
      <c r="A696" s="22"/>
      <c r="B696" s="1317" t="s">
        <v>245</v>
      </c>
      <c r="C696" s="1317"/>
      <c r="D696" s="1317"/>
      <c r="E696" s="1317"/>
      <c r="F696" s="1317"/>
      <c r="G696" s="1317"/>
      <c r="H696" s="1317"/>
      <c r="K696" s="341"/>
      <c r="L696" s="269"/>
      <c r="M696" s="269"/>
    </row>
    <row r="697" spans="1:13">
      <c r="A697" s="73"/>
      <c r="B697" s="336" t="s">
        <v>941</v>
      </c>
      <c r="C697" s="113"/>
      <c r="D697" s="286"/>
      <c r="E697" s="278"/>
      <c r="F697" s="271"/>
      <c r="G697" s="305"/>
      <c r="H697" s="273"/>
      <c r="J697" s="317"/>
      <c r="K697" s="334"/>
      <c r="L697" s="319"/>
      <c r="M697" s="335"/>
    </row>
    <row r="698" spans="1:13">
      <c r="A698" s="73"/>
      <c r="B698" s="336"/>
      <c r="C698" s="414"/>
      <c r="D698" s="286"/>
      <c r="E698" s="278"/>
      <c r="F698" s="727"/>
      <c r="G698" s="305"/>
      <c r="H698" s="273"/>
      <c r="J698" s="317"/>
      <c r="K698" s="334"/>
      <c r="L698" s="319"/>
      <c r="M698" s="335"/>
    </row>
    <row r="699" spans="1:13">
      <c r="A699" s="73"/>
      <c r="B699" s="279" t="s">
        <v>876</v>
      </c>
      <c r="C699" s="414">
        <v>4</v>
      </c>
      <c r="D699" s="100">
        <v>8</v>
      </c>
      <c r="E699" s="728">
        <v>9</v>
      </c>
      <c r="F699" s="727">
        <f>8/12</f>
        <v>0.66666666666666663</v>
      </c>
      <c r="G699" s="305">
        <f>F699*E699*D699*C699</f>
        <v>192</v>
      </c>
      <c r="H699" s="273"/>
      <c r="J699" s="317"/>
      <c r="K699" s="334"/>
      <c r="L699" s="319"/>
      <c r="M699" s="335"/>
    </row>
    <row r="700" spans="1:13">
      <c r="A700" s="73"/>
      <c r="B700" s="279" t="s">
        <v>877</v>
      </c>
      <c r="C700" s="414">
        <v>2</v>
      </c>
      <c r="D700" s="100">
        <v>10</v>
      </c>
      <c r="E700" s="728">
        <v>11</v>
      </c>
      <c r="F700" s="727">
        <f t="shared" ref="F700:F703" si="32">8/12</f>
        <v>0.66666666666666663</v>
      </c>
      <c r="G700" s="305">
        <f t="shared" ref="G700:G703" si="33">F700*E700*D700*C700</f>
        <v>146.66666666666666</v>
      </c>
      <c r="H700" s="273"/>
      <c r="J700" s="317"/>
      <c r="K700" s="334"/>
      <c r="L700" s="319"/>
      <c r="M700" s="335"/>
    </row>
    <row r="701" spans="1:13">
      <c r="A701" s="73"/>
      <c r="B701" s="279" t="s">
        <v>878</v>
      </c>
      <c r="C701" s="414">
        <v>12</v>
      </c>
      <c r="D701" s="100">
        <v>7</v>
      </c>
      <c r="E701" s="728">
        <v>8</v>
      </c>
      <c r="F701" s="727">
        <f t="shared" si="32"/>
        <v>0.66666666666666663</v>
      </c>
      <c r="G701" s="305">
        <f t="shared" si="33"/>
        <v>447.99999999999994</v>
      </c>
      <c r="H701" s="273"/>
      <c r="J701" s="317"/>
      <c r="K701" s="334"/>
      <c r="L701" s="319"/>
      <c r="M701" s="335"/>
    </row>
    <row r="702" spans="1:13">
      <c r="A702" s="73"/>
      <c r="B702" s="279" t="s">
        <v>879</v>
      </c>
      <c r="C702" s="414">
        <v>9</v>
      </c>
      <c r="D702" s="100">
        <v>9</v>
      </c>
      <c r="E702" s="269">
        <v>10</v>
      </c>
      <c r="F702" s="727">
        <f t="shared" si="32"/>
        <v>0.66666666666666663</v>
      </c>
      <c r="G702" s="305">
        <f t="shared" si="33"/>
        <v>539.99999999999989</v>
      </c>
      <c r="H702" s="273"/>
      <c r="J702" s="317"/>
      <c r="K702" s="334"/>
      <c r="L702" s="319"/>
      <c r="M702" s="335"/>
    </row>
    <row r="703" spans="1:13">
      <c r="A703" s="73"/>
      <c r="B703" s="279" t="s">
        <v>880</v>
      </c>
      <c r="C703" s="414">
        <v>2</v>
      </c>
      <c r="D703" s="100">
        <v>5</v>
      </c>
      <c r="E703" s="269">
        <v>6</v>
      </c>
      <c r="F703" s="727">
        <f t="shared" si="32"/>
        <v>0.66666666666666663</v>
      </c>
      <c r="G703" s="305">
        <f t="shared" si="33"/>
        <v>40</v>
      </c>
      <c r="H703" s="273"/>
      <c r="J703" s="317"/>
      <c r="K703" s="334"/>
      <c r="L703" s="319"/>
      <c r="M703" s="335"/>
    </row>
    <row r="704" spans="1:13">
      <c r="A704" s="73"/>
      <c r="B704" s="279"/>
      <c r="C704" s="113"/>
      <c r="D704" s="286"/>
      <c r="E704" s="278"/>
      <c r="F704" s="271"/>
      <c r="G704" s="305">
        <f>SUM(G699:G703)</f>
        <v>1366.6666666666665</v>
      </c>
      <c r="H704" s="273" t="s">
        <v>11</v>
      </c>
      <c r="J704" s="317"/>
      <c r="K704" s="334"/>
      <c r="L704" s="319"/>
      <c r="M704" s="335"/>
    </row>
    <row r="705" spans="1:17">
      <c r="A705" s="73"/>
      <c r="B705" s="279"/>
      <c r="C705" s="113"/>
      <c r="D705" s="286"/>
      <c r="E705" s="278"/>
      <c r="F705" s="271"/>
      <c r="G705" s="305"/>
      <c r="H705" s="273"/>
      <c r="J705" s="317"/>
      <c r="K705" s="334"/>
      <c r="L705" s="319"/>
      <c r="M705" s="335"/>
    </row>
    <row r="706" spans="1:17">
      <c r="A706" s="73"/>
      <c r="B706" s="279"/>
      <c r="C706" s="113"/>
      <c r="D706" s="286"/>
      <c r="E706" s="278"/>
      <c r="J706" s="317"/>
      <c r="K706" s="334"/>
      <c r="L706" s="319"/>
      <c r="M706" s="335"/>
    </row>
    <row r="707" spans="1:17" ht="15.75">
      <c r="A707" s="276"/>
      <c r="B707" s="339" t="s">
        <v>310</v>
      </c>
      <c r="C707" s="73"/>
      <c r="D707" s="340">
        <f>G146</f>
        <v>6410</v>
      </c>
      <c r="E707" s="73"/>
      <c r="F707" s="383">
        <v>0.5</v>
      </c>
      <c r="G707" s="269">
        <f>D707*F707</f>
        <v>3205</v>
      </c>
      <c r="H707" s="73"/>
      <c r="N707" s="1"/>
      <c r="O707" s="1"/>
      <c r="P707" s="292"/>
      <c r="Q707" s="292"/>
    </row>
    <row r="708" spans="1:17">
      <c r="A708" s="22"/>
      <c r="B708" s="290"/>
      <c r="C708" s="22"/>
      <c r="D708" s="278"/>
      <c r="E708" s="278"/>
      <c r="F708" s="271" t="s">
        <v>252</v>
      </c>
      <c r="G708" s="305">
        <f>SUM(G707)</f>
        <v>3205</v>
      </c>
      <c r="H708" s="273" t="s">
        <v>7</v>
      </c>
      <c r="N708" s="1"/>
      <c r="O708" s="1"/>
      <c r="P708" s="292"/>
      <c r="Q708" s="292"/>
    </row>
    <row r="709" spans="1:17">
      <c r="A709" s="22"/>
      <c r="B709" s="290"/>
      <c r="C709" s="22"/>
      <c r="D709" s="278"/>
      <c r="E709" s="278"/>
      <c r="F709" s="271"/>
      <c r="G709" s="305"/>
      <c r="H709" s="273"/>
      <c r="N709" s="1"/>
      <c r="O709" s="1"/>
      <c r="P709" s="292"/>
      <c r="Q709" s="292"/>
    </row>
    <row r="710" spans="1:17">
      <c r="A710" s="22"/>
      <c r="B710" s="290"/>
      <c r="C710" s="22"/>
      <c r="D710" s="278"/>
      <c r="E710" s="278"/>
      <c r="F710" s="271" t="s">
        <v>252</v>
      </c>
      <c r="G710" s="305">
        <f>G708+G704</f>
        <v>4571.6666666666661</v>
      </c>
      <c r="H710" s="273" t="s">
        <v>11</v>
      </c>
      <c r="N710" s="1"/>
      <c r="O710" s="1"/>
      <c r="P710" s="292"/>
      <c r="Q710" s="292"/>
    </row>
    <row r="711" spans="1:17">
      <c r="A711" s="22"/>
      <c r="B711" s="1317" t="s">
        <v>253</v>
      </c>
      <c r="C711" s="1317"/>
      <c r="D711" s="1317"/>
      <c r="E711" s="1317"/>
      <c r="F711" s="1317"/>
      <c r="G711" s="1317"/>
      <c r="H711" s="1317"/>
    </row>
    <row r="712" spans="1:17" ht="15.75">
      <c r="A712" s="276"/>
      <c r="B712" s="336" t="s">
        <v>309</v>
      </c>
      <c r="C712" s="273"/>
      <c r="D712" s="289"/>
      <c r="E712" s="289"/>
      <c r="F712" s="271"/>
      <c r="G712" s="305"/>
      <c r="H712" s="273"/>
    </row>
    <row r="713" spans="1:17">
      <c r="A713" s="22"/>
      <c r="B713" s="337" t="s">
        <v>139</v>
      </c>
      <c r="C713" s="273"/>
      <c r="D713" s="289">
        <f>G71+G48</f>
        <v>3414.6437333333333</v>
      </c>
      <c r="E713" s="289">
        <f>(D713*1.54)/(13*1.25)</f>
        <v>323.6031599589744</v>
      </c>
      <c r="F713" s="271" t="s">
        <v>252</v>
      </c>
      <c r="G713" s="305">
        <f>E713</f>
        <v>323.6031599589744</v>
      </c>
      <c r="H713" s="273" t="s">
        <v>84</v>
      </c>
    </row>
    <row r="714" spans="1:17">
      <c r="A714" s="22"/>
      <c r="B714" s="337" t="s">
        <v>559</v>
      </c>
      <c r="C714" s="273"/>
      <c r="D714" s="289">
        <f>G81</f>
        <v>2799.125</v>
      </c>
      <c r="E714" s="289">
        <f>(D714*1.54)/(7*1.25)</f>
        <v>492.64600000000002</v>
      </c>
      <c r="F714" s="493" t="s">
        <v>252</v>
      </c>
      <c r="G714" s="305">
        <f t="shared" ref="G714:G715" si="34">E714</f>
        <v>492.64600000000002</v>
      </c>
      <c r="H714" s="273" t="s">
        <v>84</v>
      </c>
    </row>
    <row r="715" spans="1:17">
      <c r="A715" s="22"/>
      <c r="B715" s="337" t="s">
        <v>560</v>
      </c>
      <c r="C715" s="273"/>
      <c r="D715" s="289">
        <f>D102</f>
        <v>4383.6594999999998</v>
      </c>
      <c r="E715" s="289">
        <f>(D715*1.54)/(7*1.25)</f>
        <v>771.52407199999993</v>
      </c>
      <c r="F715" s="493" t="s">
        <v>252</v>
      </c>
      <c r="G715" s="305">
        <f t="shared" si="34"/>
        <v>771.52407199999993</v>
      </c>
      <c r="H715" s="273" t="s">
        <v>84</v>
      </c>
    </row>
    <row r="716" spans="1:17">
      <c r="A716" s="22"/>
      <c r="B716" s="337" t="s">
        <v>561</v>
      </c>
      <c r="C716" s="273"/>
      <c r="D716" s="289">
        <f>G114</f>
        <v>635.61093749999998</v>
      </c>
      <c r="E716" s="289">
        <f>(D716*1.54)/(5.5*1.25)</f>
        <v>142.37684999999999</v>
      </c>
      <c r="F716" s="271" t="s">
        <v>252</v>
      </c>
      <c r="G716" s="305">
        <f>E716</f>
        <v>142.37684999999999</v>
      </c>
      <c r="H716" s="273" t="s">
        <v>84</v>
      </c>
    </row>
    <row r="717" spans="1:17">
      <c r="A717" s="22"/>
      <c r="B717" s="337" t="s">
        <v>562</v>
      </c>
      <c r="C717" s="273"/>
      <c r="D717" s="289">
        <f>D101+G125</f>
        <v>4646.0600000000004</v>
      </c>
      <c r="E717" s="289">
        <f>(D717*1.54)/(10*1.25)</f>
        <v>572.3945920000001</v>
      </c>
      <c r="F717" s="271" t="s">
        <v>252</v>
      </c>
      <c r="G717" s="305">
        <f>E717</f>
        <v>572.3945920000001</v>
      </c>
      <c r="H717" s="273" t="s">
        <v>84</v>
      </c>
    </row>
    <row r="718" spans="1:17">
      <c r="A718" s="22"/>
      <c r="B718" s="338"/>
      <c r="C718" s="273"/>
      <c r="D718" s="289"/>
      <c r="E718" s="289"/>
      <c r="F718" s="271"/>
      <c r="G718" s="305"/>
      <c r="H718" s="273"/>
    </row>
    <row r="719" spans="1:17">
      <c r="A719" s="22"/>
      <c r="B719" s="1316" t="s">
        <v>255</v>
      </c>
      <c r="C719" s="1317"/>
      <c r="D719" s="1317"/>
      <c r="E719" s="1317"/>
      <c r="F719" s="1317"/>
      <c r="G719" s="1317"/>
      <c r="H719" s="1317"/>
    </row>
    <row r="720" spans="1:17">
      <c r="A720" s="22"/>
      <c r="B720" s="273" t="s">
        <v>885</v>
      </c>
      <c r="C720" s="22"/>
      <c r="D720" s="278"/>
      <c r="E720" s="278"/>
      <c r="F720" s="278"/>
      <c r="G720" s="22"/>
      <c r="H720" s="22"/>
    </row>
    <row r="721" spans="1:13">
      <c r="A721" s="22"/>
      <c r="B721" s="279" t="s">
        <v>876</v>
      </c>
      <c r="C721" s="414">
        <v>11</v>
      </c>
      <c r="D721" s="100">
        <v>8</v>
      </c>
      <c r="E721" s="648">
        <v>9</v>
      </c>
      <c r="F721" s="700">
        <f>2/12</f>
        <v>0.16666666666666666</v>
      </c>
      <c r="G721" s="289">
        <f>F721*E721*D721*C721</f>
        <v>132</v>
      </c>
      <c r="H721" s="647"/>
    </row>
    <row r="722" spans="1:13">
      <c r="A722" s="22"/>
      <c r="B722" s="279" t="s">
        <v>877</v>
      </c>
      <c r="C722" s="414">
        <v>2</v>
      </c>
      <c r="D722" s="100">
        <v>10</v>
      </c>
      <c r="E722" s="648">
        <v>11</v>
      </c>
      <c r="F722" s="700">
        <f t="shared" ref="F722:F725" si="35">2/12</f>
        <v>0.16666666666666666</v>
      </c>
      <c r="G722" s="289">
        <f t="shared" ref="G722:G725" si="36">F722*E722*D722*C722</f>
        <v>36.666666666666664</v>
      </c>
      <c r="H722" s="22"/>
    </row>
    <row r="723" spans="1:13">
      <c r="A723" s="22"/>
      <c r="B723" s="279" t="s">
        <v>878</v>
      </c>
      <c r="C723" s="414">
        <v>12</v>
      </c>
      <c r="D723" s="100">
        <v>7</v>
      </c>
      <c r="E723" s="648">
        <v>8</v>
      </c>
      <c r="F723" s="700">
        <f t="shared" si="35"/>
        <v>0.16666666666666666</v>
      </c>
      <c r="G723" s="289">
        <f t="shared" si="36"/>
        <v>111.99999999999999</v>
      </c>
      <c r="H723" s="647"/>
    </row>
    <row r="724" spans="1:13">
      <c r="A724" s="22"/>
      <c r="B724" s="279" t="s">
        <v>879</v>
      </c>
      <c r="C724" s="414">
        <v>2</v>
      </c>
      <c r="D724" s="100">
        <v>9</v>
      </c>
      <c r="E724" s="269">
        <v>10</v>
      </c>
      <c r="F724" s="700">
        <f t="shared" si="35"/>
        <v>0.16666666666666666</v>
      </c>
      <c r="G724" s="289">
        <f t="shared" si="36"/>
        <v>29.999999999999996</v>
      </c>
      <c r="H724" s="647"/>
    </row>
    <row r="725" spans="1:13">
      <c r="A725" s="22"/>
      <c r="B725" s="279" t="s">
        <v>880</v>
      </c>
      <c r="C725" s="414">
        <v>2</v>
      </c>
      <c r="D725" s="100">
        <v>5</v>
      </c>
      <c r="E725" s="282">
        <v>6</v>
      </c>
      <c r="F725" s="700">
        <f t="shared" si="35"/>
        <v>0.16666666666666666</v>
      </c>
      <c r="G725" s="289">
        <f t="shared" si="36"/>
        <v>10</v>
      </c>
      <c r="H725" s="647"/>
    </row>
    <row r="726" spans="1:13">
      <c r="A726" s="22"/>
      <c r="B726" s="285"/>
      <c r="C726" s="285"/>
      <c r="D726" s="285"/>
      <c r="E726" s="278"/>
      <c r="F726" s="651" t="s">
        <v>252</v>
      </c>
      <c r="G726" s="651">
        <f>SUM(G721:G725)</f>
        <v>320.66666666666663</v>
      </c>
      <c r="H726" s="273" t="s">
        <v>9</v>
      </c>
    </row>
    <row r="727" spans="1:13">
      <c r="A727" s="22"/>
      <c r="B727" s="649"/>
      <c r="C727" s="650"/>
      <c r="D727" s="650"/>
      <c r="E727" s="1318" t="s">
        <v>358</v>
      </c>
      <c r="F727" s="1319"/>
      <c r="G727" s="295">
        <f>(G726*10%)+G726</f>
        <v>352.73333333333329</v>
      </c>
      <c r="H727" s="273" t="s">
        <v>9</v>
      </c>
    </row>
    <row r="728" spans="1:13" ht="18.75">
      <c r="A728" s="273"/>
      <c r="B728" s="1346" t="s">
        <v>579</v>
      </c>
      <c r="C728" s="1347"/>
      <c r="D728" s="1347"/>
      <c r="E728" s="1347"/>
      <c r="F728" s="1347"/>
      <c r="G728" s="1347"/>
      <c r="H728" s="1347"/>
    </row>
    <row r="729" spans="1:13">
      <c r="A729" s="73"/>
      <c r="B729" s="1316" t="s">
        <v>253</v>
      </c>
      <c r="C729" s="1317"/>
      <c r="D729" s="1317"/>
      <c r="E729" s="1317"/>
      <c r="F729" s="1317"/>
      <c r="G729" s="1317"/>
      <c r="H729" s="1317"/>
    </row>
    <row r="730" spans="1:13">
      <c r="A730" s="73"/>
      <c r="B730" s="284" t="s">
        <v>396</v>
      </c>
      <c r="C730" s="22"/>
      <c r="D730" s="278"/>
      <c r="E730" s="278"/>
      <c r="F730" s="278"/>
      <c r="G730" s="22"/>
      <c r="H730" s="22"/>
    </row>
    <row r="731" spans="1:13">
      <c r="A731" s="73"/>
      <c r="B731" s="298" t="s">
        <v>338</v>
      </c>
      <c r="C731" s="269">
        <v>2</v>
      </c>
      <c r="D731" s="303">
        <v>22</v>
      </c>
      <c r="E731" s="303">
        <v>20</v>
      </c>
      <c r="F731" s="280" t="s">
        <v>294</v>
      </c>
      <c r="G731" s="294">
        <f>E731*D731*C731</f>
        <v>880</v>
      </c>
      <c r="H731" s="283" t="s">
        <v>9</v>
      </c>
    </row>
    <row r="732" spans="1:13">
      <c r="A732" s="73"/>
      <c r="B732" s="298" t="s">
        <v>397</v>
      </c>
      <c r="C732" s="269">
        <v>2</v>
      </c>
      <c r="D732" s="303">
        <v>5</v>
      </c>
      <c r="E732" s="303">
        <v>9.58</v>
      </c>
      <c r="F732" s="280" t="s">
        <v>294</v>
      </c>
      <c r="G732" s="294">
        <f t="shared" ref="G732:G740" si="37">E732*D732*C732</f>
        <v>95.8</v>
      </c>
      <c r="H732" s="301" t="s">
        <v>247</v>
      </c>
      <c r="M732">
        <f>1/0.2046</f>
        <v>4.8875855327468232</v>
      </c>
    </row>
    <row r="733" spans="1:13">
      <c r="A733" s="73"/>
      <c r="B733" s="298" t="s">
        <v>269</v>
      </c>
      <c r="C733" s="269">
        <v>1</v>
      </c>
      <c r="D733" s="303">
        <v>5</v>
      </c>
      <c r="E733" s="303">
        <v>10</v>
      </c>
      <c r="F733" s="280" t="s">
        <v>294</v>
      </c>
      <c r="G733" s="294">
        <f t="shared" si="37"/>
        <v>50</v>
      </c>
      <c r="H733" s="301" t="s">
        <v>247</v>
      </c>
      <c r="M733">
        <f>1/0.2046</f>
        <v>4.8875855327468232</v>
      </c>
    </row>
    <row r="734" spans="1:13">
      <c r="A734" s="73"/>
      <c r="B734" s="298" t="s">
        <v>340</v>
      </c>
      <c r="C734" s="269">
        <v>2</v>
      </c>
      <c r="D734" s="303">
        <v>10.75</v>
      </c>
      <c r="E734" s="303">
        <v>17.75</v>
      </c>
      <c r="F734" s="280" t="s">
        <v>294</v>
      </c>
      <c r="G734" s="294">
        <f t="shared" si="37"/>
        <v>381.625</v>
      </c>
      <c r="H734" s="301" t="s">
        <v>247</v>
      </c>
    </row>
    <row r="735" spans="1:13">
      <c r="A735" s="73"/>
      <c r="B735" s="298" t="s">
        <v>341</v>
      </c>
      <c r="C735" s="269">
        <v>1</v>
      </c>
      <c r="D735" s="303">
        <v>22.33</v>
      </c>
      <c r="E735" s="303">
        <v>10</v>
      </c>
      <c r="F735" s="280" t="s">
        <v>294</v>
      </c>
      <c r="G735" s="294">
        <f t="shared" si="37"/>
        <v>223.29999999999998</v>
      </c>
      <c r="H735" s="301" t="s">
        <v>247</v>
      </c>
    </row>
    <row r="736" spans="1:13">
      <c r="A736" s="73"/>
      <c r="B736" s="298" t="s">
        <v>342</v>
      </c>
      <c r="C736" s="269">
        <v>1</v>
      </c>
      <c r="D736" s="303">
        <v>22.33</v>
      </c>
      <c r="E736" s="303">
        <v>17.329999999999998</v>
      </c>
      <c r="F736" s="280" t="s">
        <v>294</v>
      </c>
      <c r="G736" s="294">
        <f t="shared" si="37"/>
        <v>386.97889999999995</v>
      </c>
      <c r="H736" s="301" t="s">
        <v>247</v>
      </c>
    </row>
    <row r="737" spans="1:14">
      <c r="A737" s="73"/>
      <c r="B737" s="298" t="s">
        <v>343</v>
      </c>
      <c r="C737" s="269">
        <v>1</v>
      </c>
      <c r="D737" s="303">
        <v>22.33</v>
      </c>
      <c r="E737" s="303">
        <v>19.329999999999998</v>
      </c>
      <c r="F737" s="280" t="s">
        <v>294</v>
      </c>
      <c r="G737" s="294">
        <f t="shared" si="37"/>
        <v>431.63889999999992</v>
      </c>
      <c r="H737" s="301" t="s">
        <v>247</v>
      </c>
      <c r="L737">
        <f>1/2.2046</f>
        <v>0.4535970244035199</v>
      </c>
    </row>
    <row r="738" spans="1:14">
      <c r="A738" s="73"/>
      <c r="B738" s="298" t="s">
        <v>276</v>
      </c>
      <c r="C738" s="269">
        <v>1</v>
      </c>
      <c r="D738" s="303">
        <v>22.375</v>
      </c>
      <c r="E738" s="303">
        <v>16</v>
      </c>
      <c r="F738" s="280" t="s">
        <v>294</v>
      </c>
      <c r="G738" s="294">
        <f t="shared" si="37"/>
        <v>358</v>
      </c>
      <c r="H738" s="301" t="s">
        <v>247</v>
      </c>
    </row>
    <row r="739" spans="1:14">
      <c r="A739" s="73"/>
      <c r="B739" s="348" t="s">
        <v>344</v>
      </c>
      <c r="C739" s="269">
        <v>1</v>
      </c>
      <c r="D739" s="303">
        <v>22.33</v>
      </c>
      <c r="E739" s="303">
        <v>6.75</v>
      </c>
      <c r="F739" s="280" t="s">
        <v>294</v>
      </c>
      <c r="G739" s="294">
        <f t="shared" si="37"/>
        <v>150.72749999999999</v>
      </c>
      <c r="H739" s="301" t="s">
        <v>247</v>
      </c>
    </row>
    <row r="740" spans="1:14">
      <c r="A740" s="73"/>
      <c r="B740" s="349" t="s">
        <v>348</v>
      </c>
      <c r="C740" s="283">
        <v>1</v>
      </c>
      <c r="D740" s="303">
        <v>11</v>
      </c>
      <c r="E740" s="303">
        <v>7</v>
      </c>
      <c r="F740" s="280" t="s">
        <v>294</v>
      </c>
      <c r="G740" s="294">
        <f t="shared" si="37"/>
        <v>77</v>
      </c>
      <c r="H740" s="301" t="s">
        <v>247</v>
      </c>
    </row>
    <row r="741" spans="1:14">
      <c r="A741" s="73"/>
      <c r="B741" s="298" t="s">
        <v>350</v>
      </c>
      <c r="C741" s="283">
        <v>1</v>
      </c>
      <c r="D741" s="1355">
        <v>1916.164</v>
      </c>
      <c r="E741" s="1355"/>
      <c r="F741" s="280" t="s">
        <v>294</v>
      </c>
      <c r="G741" s="353">
        <f>D741*C741</f>
        <v>1916.164</v>
      </c>
      <c r="H741" s="301" t="s">
        <v>247</v>
      </c>
    </row>
    <row r="742" spans="1:14" ht="15.75">
      <c r="A742" s="22"/>
      <c r="B742" s="1356" t="s">
        <v>1388</v>
      </c>
      <c r="C742" s="1357"/>
      <c r="D742" s="1357"/>
      <c r="E742" s="1357"/>
      <c r="F742" s="1358"/>
      <c r="G742" s="278">
        <f>G315*10%</f>
        <v>885.01600000000008</v>
      </c>
      <c r="H742" s="278" t="s">
        <v>364</v>
      </c>
    </row>
    <row r="743" spans="1:14">
      <c r="A743" s="73"/>
      <c r="B743" s="290"/>
      <c r="C743" s="283"/>
      <c r="D743" s="280"/>
      <c r="E743" s="280"/>
      <c r="F743" s="271" t="s">
        <v>252</v>
      </c>
      <c r="G743" s="271">
        <f>SUM(G731:G742)</f>
        <v>5836.2502999999997</v>
      </c>
      <c r="H743" s="270" t="s">
        <v>9</v>
      </c>
      <c r="J743" s="23"/>
      <c r="K743" s="374"/>
      <c r="L743" s="375"/>
      <c r="M743" s="375"/>
      <c r="N743" s="354" t="s">
        <v>294</v>
      </c>
    </row>
    <row r="744" spans="1:14">
      <c r="A744" s="73"/>
      <c r="B744" s="376"/>
      <c r="C744" s="271"/>
      <c r="D744" s="305"/>
      <c r="E744" s="1318" t="s">
        <v>358</v>
      </c>
      <c r="F744" s="1319"/>
      <c r="G744" s="295">
        <f>(G743*10%)+G743</f>
        <v>6419.8753299999998</v>
      </c>
      <c r="H744" s="270" t="s">
        <v>9</v>
      </c>
      <c r="J744" s="23"/>
      <c r="K744" s="374"/>
      <c r="L744" s="375"/>
      <c r="M744" s="375"/>
      <c r="N744" s="354" t="s">
        <v>294</v>
      </c>
    </row>
    <row r="745" spans="1:14">
      <c r="A745" s="73"/>
      <c r="B745" s="1316" t="s">
        <v>255</v>
      </c>
      <c r="C745" s="1317"/>
      <c r="D745" s="1317"/>
      <c r="E745" s="1317"/>
      <c r="F745" s="1317"/>
      <c r="G745" s="1317"/>
      <c r="H745" s="1317"/>
      <c r="J745" s="23"/>
      <c r="K745" s="374"/>
      <c r="L745" s="375"/>
      <c r="M745" s="375"/>
      <c r="N745" s="354" t="s">
        <v>294</v>
      </c>
    </row>
    <row r="746" spans="1:14">
      <c r="A746" s="73"/>
      <c r="B746" s="284" t="s">
        <v>398</v>
      </c>
      <c r="C746" s="22"/>
      <c r="D746" s="278"/>
      <c r="E746" s="278"/>
      <c r="F746" s="278"/>
      <c r="G746" s="22"/>
      <c r="H746" s="22"/>
      <c r="J746" s="23"/>
      <c r="K746" s="374"/>
      <c r="L746" s="375"/>
      <c r="M746" s="375"/>
      <c r="N746" s="354" t="s">
        <v>294</v>
      </c>
    </row>
    <row r="747" spans="1:14">
      <c r="A747" s="73"/>
      <c r="B747" s="298" t="s">
        <v>338</v>
      </c>
      <c r="C747" s="269">
        <v>2</v>
      </c>
      <c r="D747" s="269">
        <f>22+20+22+20</f>
        <v>84</v>
      </c>
      <c r="E747" s="280" t="s">
        <v>8</v>
      </c>
      <c r="F747" s="280">
        <v>0.33300000000000002</v>
      </c>
      <c r="G747" s="280">
        <f>F747*D747*C747</f>
        <v>55.944000000000003</v>
      </c>
      <c r="H747" s="283" t="s">
        <v>9</v>
      </c>
      <c r="J747" s="23"/>
      <c r="K747" s="374"/>
      <c r="L747" s="375"/>
      <c r="M747" s="375"/>
      <c r="N747" s="354" t="s">
        <v>294</v>
      </c>
    </row>
    <row r="748" spans="1:14">
      <c r="A748" s="73"/>
      <c r="B748" s="298" t="s">
        <v>397</v>
      </c>
      <c r="C748" s="269">
        <v>2</v>
      </c>
      <c r="D748" s="269">
        <f>5+9.58+5+9.58</f>
        <v>29.159999999999997</v>
      </c>
      <c r="E748" s="280" t="s">
        <v>294</v>
      </c>
      <c r="F748" s="280">
        <v>0.33300000000000002</v>
      </c>
      <c r="G748" s="280">
        <f t="shared" ref="G748:G764" si="38">F748*D748*C748</f>
        <v>19.420559999999998</v>
      </c>
      <c r="H748" s="301" t="s">
        <v>247</v>
      </c>
      <c r="J748" s="23"/>
      <c r="K748" s="374"/>
      <c r="L748" s="375"/>
      <c r="M748" s="375"/>
      <c r="N748" s="354" t="s">
        <v>294</v>
      </c>
    </row>
    <row r="749" spans="1:14">
      <c r="A749" s="73"/>
      <c r="B749" s="298" t="s">
        <v>269</v>
      </c>
      <c r="C749" s="269">
        <v>1</v>
      </c>
      <c r="D749" s="269">
        <f>5+10+5+10</f>
        <v>30</v>
      </c>
      <c r="E749" s="280" t="s">
        <v>294</v>
      </c>
      <c r="F749" s="280">
        <v>0.33300000000000002</v>
      </c>
      <c r="G749" s="280">
        <f t="shared" si="38"/>
        <v>9.99</v>
      </c>
      <c r="H749" s="301" t="s">
        <v>247</v>
      </c>
      <c r="J749" s="23"/>
      <c r="K749" s="374"/>
      <c r="L749" s="375"/>
      <c r="M749" s="375"/>
      <c r="N749" s="354" t="s">
        <v>294</v>
      </c>
    </row>
    <row r="750" spans="1:14">
      <c r="A750" s="73"/>
      <c r="B750" s="298" t="s">
        <v>340</v>
      </c>
      <c r="C750" s="269">
        <v>2</v>
      </c>
      <c r="D750" s="269">
        <f>10.75+17.75+10.75+17.75</f>
        <v>57</v>
      </c>
      <c r="E750" s="280" t="s">
        <v>294</v>
      </c>
      <c r="F750" s="280">
        <v>0.33300000000000002</v>
      </c>
      <c r="G750" s="280">
        <f t="shared" si="38"/>
        <v>37.962000000000003</v>
      </c>
      <c r="H750" s="301" t="s">
        <v>247</v>
      </c>
      <c r="J750" s="377"/>
      <c r="K750" s="374"/>
      <c r="L750" s="375"/>
      <c r="M750" s="375"/>
      <c r="N750" s="354" t="s">
        <v>294</v>
      </c>
    </row>
    <row r="751" spans="1:14">
      <c r="A751" s="73"/>
      <c r="B751" s="298" t="s">
        <v>341</v>
      </c>
      <c r="C751" s="269">
        <v>1</v>
      </c>
      <c r="D751" s="269">
        <f>22.33+10+22.33+10</f>
        <v>64.66</v>
      </c>
      <c r="E751" s="280" t="s">
        <v>294</v>
      </c>
      <c r="F751" s="280">
        <v>0.33300000000000002</v>
      </c>
      <c r="G751" s="280">
        <f t="shared" si="38"/>
        <v>21.531780000000001</v>
      </c>
      <c r="H751" s="301" t="s">
        <v>247</v>
      </c>
      <c r="J751" s="378"/>
      <c r="K751" s="374"/>
      <c r="L751" s="375"/>
      <c r="M751" s="375"/>
      <c r="N751" s="379"/>
    </row>
    <row r="752" spans="1:14">
      <c r="A752" s="73"/>
      <c r="B752" s="298" t="s">
        <v>342</v>
      </c>
      <c r="C752" s="269">
        <v>1</v>
      </c>
      <c r="D752" s="269">
        <f>22.33+17.33+22.33+17.33</f>
        <v>79.319999999999993</v>
      </c>
      <c r="E752" s="280" t="s">
        <v>294</v>
      </c>
      <c r="F752" s="280">
        <v>0.33300000000000002</v>
      </c>
      <c r="G752" s="280">
        <f t="shared" si="38"/>
        <v>26.41356</v>
      </c>
      <c r="H752" s="301" t="s">
        <v>247</v>
      </c>
      <c r="J752" s="23"/>
      <c r="K752" s="374"/>
      <c r="L752" s="375"/>
      <c r="M752" s="375"/>
      <c r="N752" s="354" t="s">
        <v>294</v>
      </c>
    </row>
    <row r="753" spans="1:14">
      <c r="A753" s="73"/>
      <c r="B753" s="298" t="s">
        <v>343</v>
      </c>
      <c r="C753" s="269">
        <v>1</v>
      </c>
      <c r="D753" s="269">
        <f>22.33+19.33+22.33+19.33</f>
        <v>83.32</v>
      </c>
      <c r="E753" s="280" t="s">
        <v>294</v>
      </c>
      <c r="F753" s="280">
        <v>0.33300000000000002</v>
      </c>
      <c r="G753" s="280">
        <f t="shared" si="38"/>
        <v>27.745559999999998</v>
      </c>
      <c r="H753" s="301" t="s">
        <v>247</v>
      </c>
      <c r="J753" s="23"/>
      <c r="K753" s="374"/>
      <c r="L753" s="1355"/>
      <c r="M753" s="1355"/>
      <c r="N753" s="354" t="s">
        <v>294</v>
      </c>
    </row>
    <row r="754" spans="1:14">
      <c r="A754" s="73"/>
      <c r="B754" s="298" t="s">
        <v>276</v>
      </c>
      <c r="C754" s="269">
        <v>1</v>
      </c>
      <c r="D754" s="269">
        <f>22.375+16+22.375+16</f>
        <v>76.75</v>
      </c>
      <c r="E754" s="280" t="s">
        <v>294</v>
      </c>
      <c r="F754" s="280">
        <v>0.33300000000000002</v>
      </c>
      <c r="G754" s="280">
        <f t="shared" si="38"/>
        <v>25.557750000000002</v>
      </c>
      <c r="H754" s="301" t="s">
        <v>247</v>
      </c>
    </row>
    <row r="755" spans="1:14">
      <c r="A755" s="73"/>
      <c r="B755" s="349" t="s">
        <v>348</v>
      </c>
      <c r="C755" s="283">
        <v>1</v>
      </c>
      <c r="D755" s="269">
        <f>11+7+11+7</f>
        <v>36</v>
      </c>
      <c r="E755" s="280" t="s">
        <v>294</v>
      </c>
      <c r="F755" s="280">
        <v>0.33300000000000002</v>
      </c>
      <c r="G755" s="280">
        <f t="shared" si="38"/>
        <v>11.988000000000001</v>
      </c>
      <c r="H755" s="301" t="s">
        <v>247</v>
      </c>
    </row>
    <row r="756" spans="1:14">
      <c r="A756" s="73"/>
      <c r="B756" s="298" t="s">
        <v>350</v>
      </c>
      <c r="C756" s="283">
        <v>1</v>
      </c>
      <c r="D756" s="280">
        <v>345</v>
      </c>
      <c r="E756" s="280" t="s">
        <v>294</v>
      </c>
      <c r="F756" s="280">
        <v>0.33300000000000002</v>
      </c>
      <c r="G756" s="280">
        <f t="shared" si="38"/>
        <v>114.88500000000001</v>
      </c>
      <c r="H756" s="301" t="s">
        <v>247</v>
      </c>
    </row>
    <row r="757" spans="1:14">
      <c r="A757" s="73"/>
      <c r="B757" s="293" t="s">
        <v>351</v>
      </c>
      <c r="C757" s="112"/>
      <c r="D757" s="303"/>
      <c r="E757" s="280" t="s">
        <v>294</v>
      </c>
      <c r="F757" s="280"/>
      <c r="G757" s="280"/>
      <c r="H757" s="301"/>
    </row>
    <row r="758" spans="1:14">
      <c r="A758" s="73"/>
      <c r="B758" s="290" t="s">
        <v>352</v>
      </c>
      <c r="C758" s="283">
        <v>-3</v>
      </c>
      <c r="D758" s="280">
        <v>5</v>
      </c>
      <c r="E758" s="280" t="s">
        <v>8</v>
      </c>
      <c r="F758" s="280">
        <v>0.33300000000000002</v>
      </c>
      <c r="G758" s="280">
        <f t="shared" si="38"/>
        <v>-4.9950000000000001</v>
      </c>
      <c r="H758" s="301" t="s">
        <v>247</v>
      </c>
    </row>
    <row r="759" spans="1:14">
      <c r="A759" s="73"/>
      <c r="B759" s="290" t="s">
        <v>353</v>
      </c>
      <c r="C759" s="283">
        <v>-5</v>
      </c>
      <c r="D759" s="280">
        <v>3.5</v>
      </c>
      <c r="E759" s="280" t="s">
        <v>8</v>
      </c>
      <c r="F759" s="280">
        <v>0.33300000000000002</v>
      </c>
      <c r="G759" s="280">
        <f t="shared" si="38"/>
        <v>-5.8274999999999997</v>
      </c>
      <c r="H759" s="301" t="s">
        <v>247</v>
      </c>
    </row>
    <row r="760" spans="1:14">
      <c r="A760" s="73"/>
      <c r="B760" s="290" t="s">
        <v>354</v>
      </c>
      <c r="C760" s="283">
        <v>-10</v>
      </c>
      <c r="D760" s="280">
        <v>2.5</v>
      </c>
      <c r="E760" s="280" t="s">
        <v>8</v>
      </c>
      <c r="F760" s="280">
        <v>0.33300000000000002</v>
      </c>
      <c r="G760" s="280">
        <f t="shared" si="38"/>
        <v>-8.3249999999999993</v>
      </c>
      <c r="H760" s="301" t="s">
        <v>247</v>
      </c>
    </row>
    <row r="761" spans="1:14">
      <c r="A761" s="73"/>
      <c r="B761" s="290" t="s">
        <v>355</v>
      </c>
      <c r="C761" s="283">
        <v>-1</v>
      </c>
      <c r="D761" s="280">
        <v>6.75</v>
      </c>
      <c r="E761" s="280" t="s">
        <v>8</v>
      </c>
      <c r="F761" s="280">
        <v>0.33300000000000002</v>
      </c>
      <c r="G761" s="280">
        <f t="shared" si="38"/>
        <v>-2.2477499999999999</v>
      </c>
      <c r="H761" s="301" t="s">
        <v>247</v>
      </c>
    </row>
    <row r="762" spans="1:14">
      <c r="A762" s="73"/>
      <c r="B762" s="290" t="s">
        <v>352</v>
      </c>
      <c r="C762" s="283">
        <v>-3</v>
      </c>
      <c r="D762" s="280">
        <v>5</v>
      </c>
      <c r="E762" s="280" t="s">
        <v>8</v>
      </c>
      <c r="F762" s="280">
        <v>0.33300000000000002</v>
      </c>
      <c r="G762" s="280">
        <f t="shared" si="38"/>
        <v>-4.9950000000000001</v>
      </c>
      <c r="H762" s="301" t="s">
        <v>247</v>
      </c>
    </row>
    <row r="763" spans="1:14">
      <c r="A763" s="73"/>
      <c r="B763" s="290" t="s">
        <v>353</v>
      </c>
      <c r="C763" s="283">
        <v>-5</v>
      </c>
      <c r="D763" s="280">
        <v>3.5</v>
      </c>
      <c r="E763" s="280" t="s">
        <v>8</v>
      </c>
      <c r="F763" s="280">
        <v>0.33300000000000002</v>
      </c>
      <c r="G763" s="280">
        <f t="shared" si="38"/>
        <v>-5.8274999999999997</v>
      </c>
      <c r="H763" s="301" t="s">
        <v>247</v>
      </c>
    </row>
    <row r="764" spans="1:14">
      <c r="A764" s="73"/>
      <c r="B764" s="290" t="s">
        <v>355</v>
      </c>
      <c r="C764" s="283">
        <v>-1</v>
      </c>
      <c r="D764" s="280">
        <v>6.75</v>
      </c>
      <c r="E764" s="280" t="s">
        <v>8</v>
      </c>
      <c r="F764" s="280">
        <v>0.33300000000000002</v>
      </c>
      <c r="G764" s="280">
        <f t="shared" si="38"/>
        <v>-2.2477499999999999</v>
      </c>
      <c r="H764" s="301" t="s">
        <v>247</v>
      </c>
    </row>
    <row r="765" spans="1:14">
      <c r="A765" s="73"/>
      <c r="B765" s="290"/>
      <c r="C765" s="283"/>
      <c r="D765" s="280"/>
      <c r="E765" s="278"/>
      <c r="F765" s="271" t="s">
        <v>252</v>
      </c>
      <c r="G765" s="271">
        <f>SUM(G747:G764)</f>
        <v>316.97271000000001</v>
      </c>
      <c r="H765" s="270" t="s">
        <v>9</v>
      </c>
    </row>
    <row r="766" spans="1:14">
      <c r="A766" s="73"/>
      <c r="B766" s="290"/>
      <c r="C766" s="283"/>
      <c r="D766" s="280"/>
      <c r="E766" s="1318" t="s">
        <v>358</v>
      </c>
      <c r="F766" s="1319"/>
      <c r="G766" s="295">
        <f>(G765*10%)+G765</f>
        <v>348.66998100000001</v>
      </c>
      <c r="H766" s="270" t="s">
        <v>9</v>
      </c>
    </row>
    <row r="767" spans="1:14">
      <c r="A767" s="22"/>
      <c r="B767" s="1316" t="s">
        <v>259</v>
      </c>
      <c r="C767" s="1317"/>
      <c r="D767" s="1317"/>
      <c r="E767" s="1317"/>
      <c r="F767" s="1317"/>
      <c r="G767" s="1317"/>
      <c r="H767" s="1317"/>
    </row>
    <row r="768" spans="1:14">
      <c r="A768" s="22"/>
      <c r="B768" s="284" t="s">
        <v>884</v>
      </c>
      <c r="C768" s="22"/>
      <c r="D768" s="278"/>
      <c r="E768" s="278"/>
      <c r="F768" s="278"/>
      <c r="G768" s="22"/>
      <c r="H768" s="22"/>
    </row>
    <row r="769" spans="1:14">
      <c r="A769" s="22"/>
      <c r="B769" s="22" t="s">
        <v>399</v>
      </c>
      <c r="C769" s="22">
        <v>15</v>
      </c>
      <c r="D769" s="278">
        <v>4.67</v>
      </c>
      <c r="E769" s="278">
        <v>1</v>
      </c>
      <c r="F769" s="278"/>
      <c r="G769" s="22">
        <f>E769*D769*C769</f>
        <v>70.05</v>
      </c>
      <c r="H769" s="273" t="s">
        <v>9</v>
      </c>
    </row>
    <row r="770" spans="1:14">
      <c r="A770" s="22"/>
      <c r="B770" s="22" t="s">
        <v>400</v>
      </c>
      <c r="C770" s="22">
        <v>17</v>
      </c>
      <c r="D770" s="278">
        <v>4.67</v>
      </c>
      <c r="E770" s="278">
        <v>0.5</v>
      </c>
      <c r="F770" s="278"/>
      <c r="G770" s="22">
        <f>E770*D770*C770</f>
        <v>39.695</v>
      </c>
      <c r="H770" s="22" t="s">
        <v>258</v>
      </c>
    </row>
    <row r="771" spans="1:14">
      <c r="A771" s="22"/>
      <c r="B771" s="22" t="s">
        <v>401</v>
      </c>
      <c r="C771" s="22">
        <v>2</v>
      </c>
      <c r="D771" s="278">
        <v>5</v>
      </c>
      <c r="E771" s="278">
        <v>5</v>
      </c>
      <c r="F771" s="278"/>
      <c r="G771" s="22">
        <f>E771*D771*C771</f>
        <v>50</v>
      </c>
      <c r="H771" s="22" t="s">
        <v>258</v>
      </c>
    </row>
    <row r="772" spans="1:14">
      <c r="A772" s="22"/>
      <c r="B772" s="284"/>
      <c r="C772" s="22"/>
      <c r="D772" s="278"/>
      <c r="E772" s="278"/>
      <c r="F772" s="417" t="s">
        <v>252</v>
      </c>
      <c r="G772" s="417">
        <f>SUM(G769:G771)</f>
        <v>159.745</v>
      </c>
      <c r="H772" s="273" t="s">
        <v>9</v>
      </c>
    </row>
    <row r="773" spans="1:14">
      <c r="A773" s="73"/>
      <c r="B773" s="1316" t="s">
        <v>262</v>
      </c>
      <c r="C773" s="1317"/>
      <c r="D773" s="1317"/>
      <c r="E773" s="1317"/>
      <c r="F773" s="1317"/>
      <c r="G773" s="1317"/>
      <c r="H773" s="1317"/>
      <c r="K773" s="282"/>
      <c r="L773" s="859"/>
      <c r="M773" s="859"/>
      <c r="N773" s="315"/>
    </row>
    <row r="774" spans="1:14">
      <c r="A774" s="73"/>
      <c r="B774" s="284" t="s">
        <v>976</v>
      </c>
      <c r="C774" s="856"/>
      <c r="D774" s="857"/>
      <c r="E774" s="857"/>
      <c r="F774" s="858"/>
      <c r="G774" s="305"/>
      <c r="H774" s="273"/>
      <c r="K774" s="282"/>
      <c r="L774" s="859"/>
      <c r="M774" s="859"/>
      <c r="N774" s="315"/>
    </row>
    <row r="775" spans="1:14">
      <c r="A775" s="22"/>
      <c r="B775" s="22" t="s">
        <v>400</v>
      </c>
      <c r="C775" s="22">
        <v>17</v>
      </c>
      <c r="D775" s="278">
        <v>4.67</v>
      </c>
      <c r="E775" s="278"/>
      <c r="F775" s="278">
        <v>0.5</v>
      </c>
      <c r="G775" s="22">
        <f>F775*D775*C775</f>
        <v>39.695</v>
      </c>
      <c r="H775" s="273" t="s">
        <v>9</v>
      </c>
    </row>
    <row r="776" spans="1:14">
      <c r="A776" s="73"/>
      <c r="B776" s="855"/>
      <c r="C776" s="858"/>
      <c r="D776" s="305"/>
      <c r="E776" s="860"/>
      <c r="F776" s="858" t="s">
        <v>252</v>
      </c>
      <c r="G776" s="305">
        <f>SUM(G775:G775)</f>
        <v>39.695</v>
      </c>
      <c r="H776" s="273" t="s">
        <v>9</v>
      </c>
      <c r="K776" s="282"/>
      <c r="L776" s="859"/>
      <c r="M776" s="859"/>
      <c r="N776" s="315"/>
    </row>
    <row r="777" spans="1:14">
      <c r="A777" s="22"/>
      <c r="B777" s="1316" t="s">
        <v>280</v>
      </c>
      <c r="C777" s="1317"/>
      <c r="D777" s="1317"/>
      <c r="E777" s="1317"/>
      <c r="F777" s="1317"/>
      <c r="G777" s="1317"/>
      <c r="H777" s="1317"/>
    </row>
    <row r="778" spans="1:14">
      <c r="A778" s="22"/>
      <c r="B778" s="284" t="s">
        <v>603</v>
      </c>
      <c r="C778" s="22"/>
      <c r="D778" s="278"/>
      <c r="E778" s="278"/>
      <c r="F778" s="278"/>
      <c r="G778" s="22"/>
      <c r="H778" s="22"/>
    </row>
    <row r="779" spans="1:14">
      <c r="A779" s="22"/>
      <c r="B779" s="284"/>
      <c r="C779" s="274">
        <v>1</v>
      </c>
      <c r="D779" s="275">
        <v>25</v>
      </c>
      <c r="E779" s="275" t="s">
        <v>294</v>
      </c>
      <c r="F779" s="275"/>
      <c r="G779" s="274">
        <v>25</v>
      </c>
      <c r="H779" s="274" t="s">
        <v>28</v>
      </c>
    </row>
    <row r="780" spans="1:14">
      <c r="A780" s="22"/>
      <c r="B780" s="284"/>
      <c r="C780" s="22"/>
      <c r="D780" s="278"/>
      <c r="E780" s="278"/>
      <c r="F780" s="278"/>
      <c r="G780" s="22"/>
      <c r="H780" s="22"/>
    </row>
    <row r="781" spans="1:14">
      <c r="A781" s="22"/>
      <c r="B781" s="284"/>
      <c r="C781" s="22"/>
      <c r="D781" s="278"/>
      <c r="E781" s="278"/>
      <c r="F781" s="417" t="s">
        <v>252</v>
      </c>
      <c r="G781" s="417">
        <f>SUM(G778:G780)</f>
        <v>25</v>
      </c>
      <c r="H781" s="273" t="s">
        <v>28</v>
      </c>
    </row>
    <row r="782" spans="1:14">
      <c r="A782" s="22"/>
      <c r="B782" s="284"/>
      <c r="C782" s="22"/>
      <c r="D782" s="278"/>
      <c r="E782" s="278"/>
      <c r="F782" s="278"/>
      <c r="G782" s="22"/>
      <c r="H782" s="22"/>
    </row>
    <row r="783" spans="1:14">
      <c r="A783" s="22"/>
      <c r="B783" s="1316" t="s">
        <v>287</v>
      </c>
      <c r="C783" s="1317"/>
      <c r="D783" s="1317"/>
      <c r="E783" s="1317"/>
      <c r="F783" s="1317"/>
      <c r="G783" s="1317"/>
      <c r="H783" s="1317"/>
    </row>
    <row r="784" spans="1:14" ht="15.75">
      <c r="A784" s="22"/>
      <c r="B784" s="276" t="s">
        <v>362</v>
      </c>
      <c r="C784" s="22"/>
      <c r="D784" s="278"/>
      <c r="E784" s="278"/>
      <c r="F784" s="271"/>
      <c r="G784" s="271"/>
      <c r="H784" s="270"/>
    </row>
    <row r="785" spans="1:12" ht="15.75">
      <c r="A785" s="347"/>
      <c r="B785" s="298" t="s">
        <v>338</v>
      </c>
      <c r="C785" s="269">
        <v>2</v>
      </c>
      <c r="D785" s="269">
        <v>22</v>
      </c>
      <c r="E785" s="479">
        <v>20</v>
      </c>
      <c r="F785" s="479" t="s">
        <v>294</v>
      </c>
      <c r="G785" s="479">
        <f>C785*D785*E785</f>
        <v>880</v>
      </c>
      <c r="H785" s="82" t="s">
        <v>9</v>
      </c>
    </row>
    <row r="786" spans="1:12" ht="15.75">
      <c r="A786" s="347"/>
      <c r="B786" s="298" t="s">
        <v>359</v>
      </c>
      <c r="C786" s="269">
        <v>4</v>
      </c>
      <c r="D786" s="269">
        <v>5</v>
      </c>
      <c r="E786" s="479">
        <v>9.75</v>
      </c>
      <c r="F786" s="479" t="s">
        <v>294</v>
      </c>
      <c r="G786" s="479">
        <f t="shared" ref="G786:G792" si="39">C786*D786*E786</f>
        <v>195</v>
      </c>
      <c r="H786" s="301" t="s">
        <v>247</v>
      </c>
    </row>
    <row r="787" spans="1:12" ht="15.75">
      <c r="A787" s="347"/>
      <c r="B787" s="298" t="s">
        <v>269</v>
      </c>
      <c r="C787" s="269">
        <v>1</v>
      </c>
      <c r="D787" s="269">
        <v>5</v>
      </c>
      <c r="E787" s="479">
        <v>10</v>
      </c>
      <c r="F787" s="479" t="s">
        <v>294</v>
      </c>
      <c r="G787" s="479">
        <f t="shared" si="39"/>
        <v>50</v>
      </c>
      <c r="H787" s="301" t="s">
        <v>247</v>
      </c>
    </row>
    <row r="788" spans="1:12" ht="15.75">
      <c r="A788" s="347"/>
      <c r="B788" s="298" t="s">
        <v>340</v>
      </c>
      <c r="C788" s="269">
        <v>2</v>
      </c>
      <c r="D788" s="269">
        <v>10.75</v>
      </c>
      <c r="E788" s="479">
        <v>17.75</v>
      </c>
      <c r="F788" s="479" t="s">
        <v>294</v>
      </c>
      <c r="G788" s="479">
        <f t="shared" si="39"/>
        <v>381.625</v>
      </c>
      <c r="H788" s="301" t="s">
        <v>247</v>
      </c>
    </row>
    <row r="789" spans="1:12" ht="15.75">
      <c r="A789" s="347"/>
      <c r="B789" s="298" t="s">
        <v>341</v>
      </c>
      <c r="C789" s="269">
        <v>1</v>
      </c>
      <c r="D789" s="269">
        <v>22.33</v>
      </c>
      <c r="E789" s="479">
        <v>10</v>
      </c>
      <c r="F789" s="479" t="s">
        <v>294</v>
      </c>
      <c r="G789" s="479">
        <f t="shared" si="39"/>
        <v>223.29999999999998</v>
      </c>
      <c r="H789" s="301" t="s">
        <v>247</v>
      </c>
    </row>
    <row r="790" spans="1:12" ht="15.75">
      <c r="A790" s="347"/>
      <c r="B790" s="298" t="s">
        <v>342</v>
      </c>
      <c r="C790" s="269">
        <v>1</v>
      </c>
      <c r="D790" s="269">
        <v>22.33</v>
      </c>
      <c r="E790" s="479">
        <v>17.329999999999998</v>
      </c>
      <c r="F790" s="479" t="s">
        <v>294</v>
      </c>
      <c r="G790" s="479">
        <f t="shared" si="39"/>
        <v>386.97889999999995</v>
      </c>
      <c r="H790" s="301" t="s">
        <v>247</v>
      </c>
    </row>
    <row r="791" spans="1:12" ht="15.75">
      <c r="A791" s="347"/>
      <c r="B791" s="298" t="s">
        <v>343</v>
      </c>
      <c r="C791" s="269">
        <v>1</v>
      </c>
      <c r="D791" s="269">
        <v>22.33</v>
      </c>
      <c r="E791" s="479">
        <v>19.329999999999998</v>
      </c>
      <c r="F791" s="479" t="s">
        <v>294</v>
      </c>
      <c r="G791" s="479">
        <f t="shared" si="39"/>
        <v>431.63889999999992</v>
      </c>
      <c r="H791" s="301" t="s">
        <v>247</v>
      </c>
    </row>
    <row r="792" spans="1:12" ht="15.75">
      <c r="A792" s="347"/>
      <c r="B792" s="298" t="s">
        <v>276</v>
      </c>
      <c r="C792" s="269">
        <v>1</v>
      </c>
      <c r="D792" s="269">
        <v>22.375</v>
      </c>
      <c r="E792" s="479">
        <v>16</v>
      </c>
      <c r="F792" s="479" t="s">
        <v>294</v>
      </c>
      <c r="G792" s="479">
        <f t="shared" si="39"/>
        <v>358</v>
      </c>
      <c r="H792" s="301" t="s">
        <v>247</v>
      </c>
    </row>
    <row r="793" spans="1:12" ht="15.75">
      <c r="A793" s="347"/>
      <c r="B793" s="348" t="s">
        <v>360</v>
      </c>
      <c r="C793" s="269">
        <v>1</v>
      </c>
      <c r="D793" s="1352">
        <v>598.53099999999995</v>
      </c>
      <c r="E793" s="1353"/>
      <c r="F793" s="479" t="s">
        <v>294</v>
      </c>
      <c r="G793" s="479">
        <f>D793*C793</f>
        <v>598.53099999999995</v>
      </c>
      <c r="H793" s="301" t="s">
        <v>247</v>
      </c>
    </row>
    <row r="794" spans="1:12" ht="15.75">
      <c r="A794" s="347"/>
      <c r="B794" s="298" t="s">
        <v>361</v>
      </c>
      <c r="C794" s="269">
        <v>1</v>
      </c>
      <c r="D794" s="269">
        <v>10.58</v>
      </c>
      <c r="E794" s="479">
        <v>5</v>
      </c>
      <c r="F794" s="479" t="s">
        <v>294</v>
      </c>
      <c r="G794" s="479">
        <f t="shared" ref="G794:G795" si="40">C794*D794*E794</f>
        <v>52.9</v>
      </c>
      <c r="H794" s="301" t="s">
        <v>247</v>
      </c>
    </row>
    <row r="795" spans="1:12" ht="15.75">
      <c r="A795" s="347"/>
      <c r="B795" s="349" t="s">
        <v>348</v>
      </c>
      <c r="C795" s="483">
        <v>1</v>
      </c>
      <c r="D795" s="269">
        <v>11</v>
      </c>
      <c r="E795" s="479">
        <v>7</v>
      </c>
      <c r="F795" s="479" t="s">
        <v>294</v>
      </c>
      <c r="G795" s="479">
        <f t="shared" si="40"/>
        <v>77</v>
      </c>
      <c r="H795" s="301" t="s">
        <v>247</v>
      </c>
    </row>
    <row r="796" spans="1:12" ht="15.75">
      <c r="A796" s="347"/>
      <c r="B796" s="298" t="s">
        <v>350</v>
      </c>
      <c r="C796" s="483">
        <v>1</v>
      </c>
      <c r="D796" s="1344">
        <v>1920.1179999999999</v>
      </c>
      <c r="E796" s="1345"/>
      <c r="F796" s="479" t="s">
        <v>294</v>
      </c>
      <c r="G796" s="479">
        <f>D796*C796</f>
        <v>1920.1179999999999</v>
      </c>
      <c r="H796" s="301" t="s">
        <v>247</v>
      </c>
    </row>
    <row r="797" spans="1:12">
      <c r="A797" s="22"/>
      <c r="B797" s="285"/>
      <c r="C797" s="285"/>
      <c r="D797" s="285"/>
      <c r="E797" s="278"/>
      <c r="F797" s="271" t="s">
        <v>252</v>
      </c>
      <c r="G797" s="271">
        <f>SUM(G785:G796)</f>
        <v>5555.0918000000001</v>
      </c>
      <c r="H797" s="273" t="s">
        <v>9</v>
      </c>
    </row>
    <row r="798" spans="1:12">
      <c r="A798" s="22"/>
      <c r="B798" s="358"/>
      <c r="C798" s="359"/>
      <c r="D798" s="359"/>
      <c r="E798" s="1318" t="s">
        <v>358</v>
      </c>
      <c r="F798" s="1319"/>
      <c r="G798" s="295">
        <f>(G797*10%)+G797</f>
        <v>6110.6009800000002</v>
      </c>
      <c r="H798" s="273" t="s">
        <v>9</v>
      </c>
    </row>
    <row r="799" spans="1:12" ht="18.75">
      <c r="A799" s="273"/>
      <c r="B799" s="1346" t="s">
        <v>580</v>
      </c>
      <c r="C799" s="1347"/>
      <c r="D799" s="1347"/>
      <c r="E799" s="1347"/>
      <c r="F799" s="1347"/>
      <c r="G799" s="1347"/>
      <c r="H799" s="1347"/>
    </row>
    <row r="800" spans="1:12">
      <c r="A800" s="73"/>
      <c r="B800" s="1316" t="s">
        <v>253</v>
      </c>
      <c r="C800" s="1317"/>
      <c r="D800" s="1317"/>
      <c r="E800" s="1317"/>
      <c r="F800" s="1317"/>
      <c r="G800" s="1317"/>
      <c r="H800" s="1317"/>
      <c r="J800" s="1"/>
      <c r="K800" s="316"/>
      <c r="L800" s="346"/>
    </row>
    <row r="801" spans="1:15">
      <c r="A801" s="73"/>
      <c r="B801" s="284" t="s">
        <v>396</v>
      </c>
      <c r="C801" s="22"/>
      <c r="D801" s="278"/>
      <c r="E801" s="278"/>
      <c r="F801" s="278"/>
      <c r="G801" s="22"/>
      <c r="H801" s="22"/>
      <c r="J801" s="1"/>
      <c r="K801" s="316"/>
      <c r="L801" s="346"/>
    </row>
    <row r="802" spans="1:15">
      <c r="A802" s="73"/>
      <c r="B802" s="341" t="s">
        <v>428</v>
      </c>
      <c r="C802" s="269">
        <v>4</v>
      </c>
      <c r="D802" s="280">
        <v>5</v>
      </c>
      <c r="E802" s="280">
        <v>9.58</v>
      </c>
      <c r="F802" s="278"/>
      <c r="G802" s="22">
        <f t="shared" ref="G802:G812" si="41">E802*D802*C802</f>
        <v>191.6</v>
      </c>
      <c r="H802" s="270" t="s">
        <v>9</v>
      </c>
      <c r="J802" s="1"/>
      <c r="K802" s="316"/>
      <c r="L802" s="346"/>
    </row>
    <row r="803" spans="1:15">
      <c r="A803" s="73"/>
      <c r="B803" s="341" t="s">
        <v>412</v>
      </c>
      <c r="C803" s="269">
        <v>1</v>
      </c>
      <c r="D803" s="280">
        <v>22.33</v>
      </c>
      <c r="E803" s="280">
        <v>17.75</v>
      </c>
      <c r="F803" s="278"/>
      <c r="G803" s="22">
        <f t="shared" si="41"/>
        <v>396.35749999999996</v>
      </c>
      <c r="H803" s="283" t="s">
        <v>258</v>
      </c>
      <c r="J803" s="1"/>
      <c r="K803" s="316"/>
      <c r="L803" s="346"/>
    </row>
    <row r="804" spans="1:15">
      <c r="A804" s="73"/>
      <c r="B804" s="341" t="s">
        <v>413</v>
      </c>
      <c r="C804" s="269">
        <v>2</v>
      </c>
      <c r="D804" s="280">
        <v>11</v>
      </c>
      <c r="E804" s="280">
        <v>10</v>
      </c>
      <c r="F804" s="278"/>
      <c r="G804" s="22">
        <f t="shared" si="41"/>
        <v>220</v>
      </c>
      <c r="H804" s="283" t="s">
        <v>258</v>
      </c>
      <c r="J804" s="1"/>
      <c r="K804" s="316"/>
      <c r="L804" s="346"/>
    </row>
    <row r="805" spans="1:15">
      <c r="A805" s="73"/>
      <c r="B805" s="341" t="s">
        <v>414</v>
      </c>
      <c r="C805" s="269">
        <v>1</v>
      </c>
      <c r="D805" s="280">
        <v>22.33</v>
      </c>
      <c r="E805" s="280">
        <v>17.329999999999998</v>
      </c>
      <c r="F805" s="278"/>
      <c r="G805" s="22">
        <f t="shared" si="41"/>
        <v>386.97889999999995</v>
      </c>
      <c r="H805" s="283" t="s">
        <v>258</v>
      </c>
      <c r="J805" s="1"/>
      <c r="K805" s="316"/>
      <c r="L805" s="346"/>
    </row>
    <row r="806" spans="1:15">
      <c r="A806" s="73"/>
      <c r="B806" s="341" t="s">
        <v>415</v>
      </c>
      <c r="C806" s="269">
        <v>1</v>
      </c>
      <c r="D806" s="280">
        <v>22.33</v>
      </c>
      <c r="E806" s="280">
        <v>19.329999999999998</v>
      </c>
      <c r="F806" s="278"/>
      <c r="G806" s="22">
        <f t="shared" si="41"/>
        <v>431.63889999999992</v>
      </c>
      <c r="H806" s="283" t="s">
        <v>258</v>
      </c>
      <c r="J806" s="1"/>
      <c r="K806" s="316"/>
      <c r="L806" s="346"/>
    </row>
    <row r="807" spans="1:15">
      <c r="A807" s="73"/>
      <c r="B807" s="341" t="s">
        <v>416</v>
      </c>
      <c r="C807" s="269">
        <v>1</v>
      </c>
      <c r="D807" s="280">
        <v>22.33</v>
      </c>
      <c r="E807" s="280">
        <v>14</v>
      </c>
      <c r="F807" s="278"/>
      <c r="G807" s="22">
        <f t="shared" si="41"/>
        <v>312.62</v>
      </c>
      <c r="H807" s="283" t="s">
        <v>258</v>
      </c>
      <c r="J807" s="1"/>
      <c r="K807" s="316"/>
      <c r="L807" s="346"/>
    </row>
    <row r="808" spans="1:15">
      <c r="A808" s="73"/>
      <c r="B808" s="341" t="s">
        <v>417</v>
      </c>
      <c r="C808" s="269">
        <v>1</v>
      </c>
      <c r="D808" s="280">
        <v>14.58</v>
      </c>
      <c r="E808" s="280">
        <v>8</v>
      </c>
      <c r="F808" s="278"/>
      <c r="G808" s="22">
        <f t="shared" si="41"/>
        <v>116.64</v>
      </c>
      <c r="H808" s="283" t="s">
        <v>258</v>
      </c>
      <c r="J808" s="1"/>
      <c r="K808" s="316"/>
      <c r="L808" s="346"/>
    </row>
    <row r="809" spans="1:15">
      <c r="A809" s="73"/>
      <c r="B809" s="341" t="s">
        <v>418</v>
      </c>
      <c r="C809" s="269">
        <v>1</v>
      </c>
      <c r="D809" s="280">
        <v>7</v>
      </c>
      <c r="E809" s="280">
        <v>8</v>
      </c>
      <c r="F809" s="278"/>
      <c r="G809" s="22">
        <f t="shared" si="41"/>
        <v>56</v>
      </c>
      <c r="H809" s="283" t="s">
        <v>258</v>
      </c>
      <c r="J809" s="1"/>
      <c r="K809" s="316"/>
      <c r="L809" s="346"/>
    </row>
    <row r="810" spans="1:15">
      <c r="A810" s="73"/>
      <c r="B810" s="341" t="s">
        <v>419</v>
      </c>
      <c r="C810" s="269">
        <v>1</v>
      </c>
      <c r="D810" s="280">
        <v>22.33</v>
      </c>
      <c r="E810" s="280">
        <v>5</v>
      </c>
      <c r="F810" s="278"/>
      <c r="G810" s="22">
        <f t="shared" si="41"/>
        <v>111.64999999999999</v>
      </c>
      <c r="H810" s="283" t="s">
        <v>258</v>
      </c>
      <c r="J810" s="1"/>
      <c r="K810" s="316"/>
      <c r="L810" s="346"/>
    </row>
    <row r="811" spans="1:15">
      <c r="A811" s="73"/>
      <c r="B811" s="341" t="s">
        <v>422</v>
      </c>
      <c r="C811" s="269">
        <v>1</v>
      </c>
      <c r="D811" s="280">
        <v>10</v>
      </c>
      <c r="E811" s="280">
        <v>50</v>
      </c>
      <c r="F811" s="278"/>
      <c r="G811" s="22">
        <f t="shared" si="41"/>
        <v>500</v>
      </c>
      <c r="H811" s="283" t="s">
        <v>258</v>
      </c>
      <c r="J811" s="1"/>
      <c r="K811" s="316"/>
      <c r="L811" s="346"/>
    </row>
    <row r="812" spans="1:15">
      <c r="A812" s="73"/>
      <c r="B812" s="341" t="s">
        <v>422</v>
      </c>
      <c r="C812" s="269">
        <v>1</v>
      </c>
      <c r="D812" s="280">
        <v>56.25</v>
      </c>
      <c r="E812" s="280">
        <v>10</v>
      </c>
      <c r="F812" s="278"/>
      <c r="G812" s="22">
        <f t="shared" si="41"/>
        <v>562.5</v>
      </c>
      <c r="H812" s="283" t="s">
        <v>258</v>
      </c>
      <c r="J812" s="1"/>
      <c r="K812" s="316"/>
      <c r="L812" s="346"/>
    </row>
    <row r="813" spans="1:15">
      <c r="A813" s="73"/>
      <c r="B813" s="341" t="s">
        <v>423</v>
      </c>
      <c r="C813" s="269">
        <v>1</v>
      </c>
      <c r="D813" s="1344">
        <v>907.577</v>
      </c>
      <c r="E813" s="1345"/>
      <c r="F813" s="278"/>
      <c r="G813" s="22">
        <f>D813*C813</f>
        <v>907.577</v>
      </c>
      <c r="H813" s="283" t="s">
        <v>258</v>
      </c>
      <c r="J813" s="1"/>
      <c r="K813" s="316"/>
      <c r="L813" s="346"/>
    </row>
    <row r="814" spans="1:15" ht="15.75">
      <c r="A814" s="22"/>
      <c r="B814" s="1356" t="s">
        <v>1389</v>
      </c>
      <c r="C814" s="1357"/>
      <c r="D814" s="1357"/>
      <c r="E814" s="1357"/>
      <c r="F814" s="1358"/>
      <c r="G814" s="278">
        <f>G582*10%</f>
        <v>747.3219600000001</v>
      </c>
      <c r="H814" s="278" t="s">
        <v>364</v>
      </c>
      <c r="L814" s="282"/>
      <c r="M814" s="354"/>
      <c r="N814" s="354"/>
      <c r="O814" s="315" t="s">
        <v>294</v>
      </c>
    </row>
    <row r="815" spans="1:15">
      <c r="A815" s="73"/>
      <c r="B815" s="290"/>
      <c r="C815" s="283"/>
      <c r="D815" s="280"/>
      <c r="E815" s="280"/>
      <c r="F815" s="271" t="s">
        <v>252</v>
      </c>
      <c r="G815" s="305">
        <f>SUM(G802:G814)</f>
        <v>4940.8842599999998</v>
      </c>
      <c r="H815" s="270" t="s">
        <v>9</v>
      </c>
      <c r="K815" s="282"/>
      <c r="L815" s="354"/>
      <c r="M815" s="354"/>
      <c r="N815" s="315"/>
    </row>
    <row r="816" spans="1:15">
      <c r="A816" s="73"/>
      <c r="B816" s="290"/>
      <c r="C816" s="283"/>
      <c r="D816" s="280"/>
      <c r="E816" s="1318" t="s">
        <v>358</v>
      </c>
      <c r="F816" s="1319"/>
      <c r="G816" s="295">
        <f>(G815*10%)+G815</f>
        <v>5434.9726860000001</v>
      </c>
      <c r="H816" s="270" t="s">
        <v>9</v>
      </c>
      <c r="K816" s="282"/>
      <c r="L816" s="354"/>
      <c r="M816" s="354"/>
      <c r="N816" s="315"/>
    </row>
    <row r="817" spans="1:14">
      <c r="A817" s="73"/>
      <c r="B817" s="1316" t="s">
        <v>255</v>
      </c>
      <c r="C817" s="1317"/>
      <c r="D817" s="1317"/>
      <c r="E817" s="1317"/>
      <c r="F817" s="1317"/>
      <c r="G817" s="1317"/>
      <c r="H817" s="1317"/>
      <c r="K817" s="282"/>
      <c r="L817" s="354"/>
      <c r="M817" s="354"/>
      <c r="N817" s="315"/>
    </row>
    <row r="818" spans="1:14">
      <c r="A818" s="73"/>
      <c r="B818" s="284" t="s">
        <v>398</v>
      </c>
      <c r="C818" s="22"/>
      <c r="D818" s="278"/>
      <c r="E818" s="278"/>
      <c r="F818" s="278"/>
      <c r="G818" s="22"/>
      <c r="H818" s="22"/>
      <c r="K818" s="282"/>
      <c r="L818" s="354"/>
      <c r="M818" s="354"/>
      <c r="N818" s="315"/>
    </row>
    <row r="819" spans="1:14">
      <c r="A819" s="73"/>
      <c r="B819" s="341" t="s">
        <v>428</v>
      </c>
      <c r="C819" s="269">
        <v>4</v>
      </c>
      <c r="D819" s="269">
        <f t="shared" ref="D819:D829" si="42">(D802+E802)*2</f>
        <v>29.16</v>
      </c>
      <c r="E819" s="278"/>
      <c r="F819" s="278">
        <v>0.33</v>
      </c>
      <c r="G819" s="22">
        <f>F819*D819*C819</f>
        <v>38.491199999999999</v>
      </c>
      <c r="H819" s="270" t="s">
        <v>9</v>
      </c>
      <c r="K819" s="282"/>
      <c r="L819" s="354"/>
      <c r="M819" s="354"/>
      <c r="N819" s="315"/>
    </row>
    <row r="820" spans="1:14">
      <c r="A820" s="73"/>
      <c r="B820" s="341" t="s">
        <v>412</v>
      </c>
      <c r="C820" s="269">
        <v>1</v>
      </c>
      <c r="D820" s="269">
        <f t="shared" si="42"/>
        <v>80.16</v>
      </c>
      <c r="E820" s="278"/>
      <c r="F820" s="278">
        <v>0.33</v>
      </c>
      <c r="G820" s="22">
        <f t="shared" ref="G820:G830" si="43">F820*D820*C820</f>
        <v>26.4528</v>
      </c>
      <c r="H820" s="283" t="s">
        <v>258</v>
      </c>
      <c r="K820" s="282"/>
      <c r="L820" s="354"/>
      <c r="M820" s="354"/>
      <c r="N820" s="315"/>
    </row>
    <row r="821" spans="1:14">
      <c r="A821" s="73"/>
      <c r="B821" s="341" t="s">
        <v>413</v>
      </c>
      <c r="C821" s="269">
        <v>2</v>
      </c>
      <c r="D821" s="269">
        <f t="shared" si="42"/>
        <v>42</v>
      </c>
      <c r="E821" s="278"/>
      <c r="F821" s="278">
        <v>0.33</v>
      </c>
      <c r="G821" s="22">
        <f t="shared" si="43"/>
        <v>27.720000000000002</v>
      </c>
      <c r="H821" s="283" t="s">
        <v>258</v>
      </c>
      <c r="K821" s="282"/>
      <c r="L821" s="354"/>
      <c r="M821" s="354"/>
      <c r="N821" s="315"/>
    </row>
    <row r="822" spans="1:14">
      <c r="A822" s="73"/>
      <c r="B822" s="341" t="s">
        <v>414</v>
      </c>
      <c r="C822" s="269">
        <v>1</v>
      </c>
      <c r="D822" s="269">
        <f t="shared" si="42"/>
        <v>79.319999999999993</v>
      </c>
      <c r="E822" s="278"/>
      <c r="F822" s="278">
        <v>0.33</v>
      </c>
      <c r="G822" s="22">
        <f t="shared" si="43"/>
        <v>26.175599999999999</v>
      </c>
      <c r="H822" s="283" t="s">
        <v>258</v>
      </c>
      <c r="K822" s="282"/>
      <c r="L822" s="354"/>
      <c r="M822" s="354"/>
      <c r="N822" s="315"/>
    </row>
    <row r="823" spans="1:14">
      <c r="A823" s="73"/>
      <c r="B823" s="341" t="s">
        <v>415</v>
      </c>
      <c r="C823" s="269">
        <v>1</v>
      </c>
      <c r="D823" s="269">
        <f t="shared" si="42"/>
        <v>83.32</v>
      </c>
      <c r="E823" s="278"/>
      <c r="F823" s="278">
        <v>0.33</v>
      </c>
      <c r="G823" s="22">
        <f t="shared" si="43"/>
        <v>27.4956</v>
      </c>
      <c r="H823" s="283" t="s">
        <v>258</v>
      </c>
      <c r="K823" s="282"/>
      <c r="L823" s="354"/>
      <c r="M823" s="354"/>
      <c r="N823" s="315"/>
    </row>
    <row r="824" spans="1:14">
      <c r="A824" s="73"/>
      <c r="B824" s="341" t="s">
        <v>416</v>
      </c>
      <c r="C824" s="269">
        <v>1</v>
      </c>
      <c r="D824" s="269">
        <f t="shared" si="42"/>
        <v>72.66</v>
      </c>
      <c r="E824" s="278"/>
      <c r="F824" s="278">
        <v>0.33</v>
      </c>
      <c r="G824" s="22">
        <f t="shared" si="43"/>
        <v>23.977799999999998</v>
      </c>
      <c r="H824" s="283" t="s">
        <v>258</v>
      </c>
      <c r="K824" s="282"/>
      <c r="L824" s="354"/>
      <c r="M824" s="354"/>
      <c r="N824" s="315"/>
    </row>
    <row r="825" spans="1:14">
      <c r="A825" s="73"/>
      <c r="B825" s="341" t="s">
        <v>417</v>
      </c>
      <c r="C825" s="269">
        <v>1</v>
      </c>
      <c r="D825" s="269">
        <f t="shared" si="42"/>
        <v>45.16</v>
      </c>
      <c r="E825" s="278"/>
      <c r="F825" s="278">
        <v>0.33</v>
      </c>
      <c r="G825" s="22">
        <f t="shared" si="43"/>
        <v>14.902799999999999</v>
      </c>
      <c r="H825" s="283" t="s">
        <v>258</v>
      </c>
      <c r="K825" s="282"/>
      <c r="L825" s="354"/>
      <c r="M825" s="354"/>
      <c r="N825" s="315"/>
    </row>
    <row r="826" spans="1:14">
      <c r="A826" s="73"/>
      <c r="B826" s="341" t="s">
        <v>418</v>
      </c>
      <c r="C826" s="269">
        <v>1</v>
      </c>
      <c r="D826" s="269">
        <f t="shared" si="42"/>
        <v>30</v>
      </c>
      <c r="E826" s="278"/>
      <c r="F826" s="278">
        <v>0.33</v>
      </c>
      <c r="G826" s="22">
        <f t="shared" si="43"/>
        <v>9.9</v>
      </c>
      <c r="H826" s="283" t="s">
        <v>258</v>
      </c>
      <c r="K826" s="282"/>
      <c r="L826" s="354"/>
      <c r="M826" s="354"/>
      <c r="N826" s="315"/>
    </row>
    <row r="827" spans="1:14">
      <c r="A827" s="73"/>
      <c r="B827" s="341" t="s">
        <v>419</v>
      </c>
      <c r="C827" s="269">
        <v>1</v>
      </c>
      <c r="D827" s="269">
        <f t="shared" si="42"/>
        <v>54.66</v>
      </c>
      <c r="E827" s="278"/>
      <c r="F827" s="278">
        <v>0.33</v>
      </c>
      <c r="G827" s="22">
        <f t="shared" si="43"/>
        <v>18.037800000000001</v>
      </c>
      <c r="H827" s="283" t="s">
        <v>258</v>
      </c>
      <c r="K827" s="282"/>
      <c r="L827" s="354"/>
      <c r="M827" s="354"/>
      <c r="N827" s="315"/>
    </row>
    <row r="828" spans="1:14">
      <c r="A828" s="73"/>
      <c r="B828" s="341" t="s">
        <v>422</v>
      </c>
      <c r="C828" s="269">
        <v>1</v>
      </c>
      <c r="D828" s="269">
        <f t="shared" si="42"/>
        <v>120</v>
      </c>
      <c r="E828" s="278"/>
      <c r="F828" s="278">
        <v>0.33</v>
      </c>
      <c r="G828" s="22">
        <f t="shared" si="43"/>
        <v>39.6</v>
      </c>
      <c r="H828" s="283" t="s">
        <v>258</v>
      </c>
      <c r="K828" s="282"/>
      <c r="L828" s="354"/>
      <c r="M828" s="354"/>
      <c r="N828" s="315"/>
    </row>
    <row r="829" spans="1:14">
      <c r="A829" s="73"/>
      <c r="B829" s="341" t="s">
        <v>422</v>
      </c>
      <c r="C829" s="269">
        <v>1</v>
      </c>
      <c r="D829" s="269">
        <f t="shared" si="42"/>
        <v>132.5</v>
      </c>
      <c r="E829" s="278"/>
      <c r="F829" s="278">
        <v>0.33</v>
      </c>
      <c r="G829" s="22">
        <f t="shared" si="43"/>
        <v>43.725000000000001</v>
      </c>
      <c r="H829" s="283" t="s">
        <v>258</v>
      </c>
      <c r="K829" s="282"/>
      <c r="L829" s="354"/>
      <c r="M829" s="354"/>
      <c r="N829" s="315"/>
    </row>
    <row r="830" spans="1:14">
      <c r="A830" s="73"/>
      <c r="B830" s="341" t="s">
        <v>423</v>
      </c>
      <c r="C830" s="269">
        <v>1</v>
      </c>
      <c r="D830" s="269">
        <v>142.83000000000001</v>
      </c>
      <c r="E830" s="278"/>
      <c r="F830" s="278">
        <v>0.33</v>
      </c>
      <c r="G830" s="22">
        <f t="shared" si="43"/>
        <v>47.133900000000004</v>
      </c>
      <c r="H830" s="283" t="s">
        <v>258</v>
      </c>
      <c r="K830" s="282"/>
      <c r="L830" s="354"/>
      <c r="M830" s="354"/>
      <c r="N830" s="315"/>
    </row>
    <row r="831" spans="1:14">
      <c r="A831" s="73"/>
      <c r="B831" s="341"/>
      <c r="C831" s="269"/>
      <c r="D831" s="269"/>
      <c r="E831" s="278"/>
      <c r="F831" s="271" t="s">
        <v>252</v>
      </c>
      <c r="G831" s="305">
        <f>SUM(G819:G830)</f>
        <v>343.61250000000001</v>
      </c>
      <c r="H831" s="270" t="s">
        <v>9</v>
      </c>
      <c r="K831" s="282"/>
      <c r="L831" s="354"/>
      <c r="M831" s="354"/>
      <c r="N831" s="315"/>
    </row>
    <row r="832" spans="1:14">
      <c r="A832" s="73"/>
      <c r="B832" s="341"/>
      <c r="C832" s="269"/>
      <c r="D832" s="269"/>
      <c r="E832" s="1318" t="s">
        <v>358</v>
      </c>
      <c r="F832" s="1319"/>
      <c r="G832" s="295">
        <f>(G831*10%)+G831</f>
        <v>377.97375</v>
      </c>
      <c r="H832" s="270" t="s">
        <v>9</v>
      </c>
      <c r="K832" s="282"/>
      <c r="L832" s="354"/>
      <c r="M832" s="354"/>
      <c r="N832" s="315"/>
    </row>
    <row r="833" spans="1:14">
      <c r="A833" s="22"/>
      <c r="B833" s="1316" t="s">
        <v>259</v>
      </c>
      <c r="C833" s="1317"/>
      <c r="D833" s="1317"/>
      <c r="E833" s="1317"/>
      <c r="F833" s="1317"/>
      <c r="G833" s="1317"/>
      <c r="H833" s="1317"/>
    </row>
    <row r="834" spans="1:14">
      <c r="A834" s="22"/>
      <c r="B834" s="284" t="s">
        <v>884</v>
      </c>
      <c r="C834" s="22"/>
      <c r="D834" s="278"/>
      <c r="E834" s="278"/>
      <c r="F834" s="278"/>
      <c r="G834" s="22"/>
      <c r="H834" s="22"/>
    </row>
    <row r="835" spans="1:14">
      <c r="A835" s="22"/>
      <c r="B835" s="22" t="s">
        <v>399</v>
      </c>
      <c r="C835" s="22">
        <v>15</v>
      </c>
      <c r="D835" s="278">
        <v>4.67</v>
      </c>
      <c r="E835" s="278">
        <v>1</v>
      </c>
      <c r="F835" s="278"/>
      <c r="G835" s="22">
        <f>E835*D835*C835</f>
        <v>70.05</v>
      </c>
      <c r="H835" s="273" t="s">
        <v>9</v>
      </c>
    </row>
    <row r="836" spans="1:14">
      <c r="A836" s="22"/>
      <c r="B836" s="22" t="s">
        <v>401</v>
      </c>
      <c r="C836" s="22">
        <v>2</v>
      </c>
      <c r="D836" s="278">
        <v>5</v>
      </c>
      <c r="E836" s="278">
        <v>5</v>
      </c>
      <c r="F836" s="278"/>
      <c r="G836" s="22">
        <f>E836*D836*C836</f>
        <v>50</v>
      </c>
      <c r="H836" s="273" t="s">
        <v>9</v>
      </c>
    </row>
    <row r="837" spans="1:14">
      <c r="A837" s="73"/>
      <c r="B837" s="290" t="s">
        <v>434</v>
      </c>
      <c r="C837" s="283">
        <v>1</v>
      </c>
      <c r="D837" s="322">
        <v>24</v>
      </c>
      <c r="E837" s="322">
        <v>20</v>
      </c>
      <c r="F837" s="345"/>
      <c r="G837" s="368">
        <f>E837*D837*C837</f>
        <v>480</v>
      </c>
      <c r="H837" s="273" t="s">
        <v>9</v>
      </c>
      <c r="K837" s="282"/>
      <c r="L837" s="354"/>
      <c r="M837" s="354"/>
      <c r="N837" s="315"/>
    </row>
    <row r="838" spans="1:14">
      <c r="A838" s="73"/>
      <c r="B838" s="341" t="s">
        <v>435</v>
      </c>
      <c r="C838" s="269">
        <v>2</v>
      </c>
      <c r="D838" s="322">
        <v>22</v>
      </c>
      <c r="E838" s="322">
        <v>20</v>
      </c>
      <c r="F838" s="322"/>
      <c r="G838" s="355">
        <f>E838*D838*C838</f>
        <v>880</v>
      </c>
      <c r="H838" s="273" t="s">
        <v>9</v>
      </c>
      <c r="K838" s="282"/>
      <c r="L838" s="354"/>
      <c r="M838" s="354"/>
      <c r="N838" s="315"/>
    </row>
    <row r="839" spans="1:14">
      <c r="A839" s="22"/>
      <c r="B839" s="284"/>
      <c r="C839" s="22"/>
      <c r="D839" s="278"/>
      <c r="E839" s="278"/>
      <c r="F839" s="848" t="s">
        <v>252</v>
      </c>
      <c r="G839" s="848">
        <f>SUM(G835:G838)</f>
        <v>1480.05</v>
      </c>
      <c r="H839" s="273" t="s">
        <v>9</v>
      </c>
    </row>
    <row r="840" spans="1:14">
      <c r="A840" s="73"/>
      <c r="B840" s="1316" t="s">
        <v>262</v>
      </c>
      <c r="C840" s="1317"/>
      <c r="D840" s="1317"/>
      <c r="E840" s="1317"/>
      <c r="F840" s="1317"/>
      <c r="G840" s="1317"/>
      <c r="H840" s="1317"/>
      <c r="K840" s="282"/>
      <c r="L840" s="354"/>
      <c r="M840" s="354"/>
      <c r="N840" s="315"/>
    </row>
    <row r="841" spans="1:14">
      <c r="A841" s="73"/>
      <c r="B841" s="284" t="s">
        <v>976</v>
      </c>
      <c r="C841" s="283"/>
      <c r="D841" s="280"/>
      <c r="E841" s="280"/>
      <c r="F841" s="271"/>
      <c r="G841" s="305"/>
      <c r="H841" s="273"/>
      <c r="K841" s="282"/>
      <c r="L841" s="354"/>
      <c r="M841" s="354"/>
      <c r="N841" s="315"/>
    </row>
    <row r="842" spans="1:14">
      <c r="A842" s="22"/>
      <c r="B842" s="22" t="s">
        <v>400</v>
      </c>
      <c r="C842" s="22">
        <v>17</v>
      </c>
      <c r="D842" s="278">
        <v>4.67</v>
      </c>
      <c r="E842" s="278"/>
      <c r="F842" s="278">
        <v>0.5</v>
      </c>
      <c r="G842" s="22">
        <f>F842*D842*C842</f>
        <v>39.695</v>
      </c>
      <c r="H842" s="273" t="s">
        <v>9</v>
      </c>
    </row>
    <row r="843" spans="1:14">
      <c r="A843" s="73"/>
      <c r="B843" s="341" t="s">
        <v>435</v>
      </c>
      <c r="C843" s="269">
        <v>2</v>
      </c>
      <c r="D843" s="322">
        <f>22+20+22+20</f>
        <v>84</v>
      </c>
      <c r="E843" s="322"/>
      <c r="F843" s="330">
        <v>5</v>
      </c>
      <c r="G843" s="368">
        <f>F843*D843*C843</f>
        <v>840</v>
      </c>
      <c r="H843" s="273" t="s">
        <v>9</v>
      </c>
      <c r="K843" s="282"/>
      <c r="L843" s="354"/>
      <c r="M843" s="354"/>
      <c r="N843" s="315"/>
    </row>
    <row r="844" spans="1:14">
      <c r="A844" s="73"/>
      <c r="B844" s="290" t="s">
        <v>434</v>
      </c>
      <c r="C844" s="283">
        <v>1</v>
      </c>
      <c r="D844" s="322">
        <v>80.16</v>
      </c>
      <c r="E844" s="322"/>
      <c r="F844" s="330">
        <v>5</v>
      </c>
      <c r="G844" s="368">
        <f>F844*D844*C844</f>
        <v>400.79999999999995</v>
      </c>
      <c r="H844" s="273" t="s">
        <v>9</v>
      </c>
      <c r="K844" s="282"/>
      <c r="L844" s="354"/>
      <c r="M844" s="354"/>
      <c r="N844" s="315"/>
    </row>
    <row r="845" spans="1:14">
      <c r="A845" s="73"/>
      <c r="B845" s="376"/>
      <c r="C845" s="271"/>
      <c r="D845" s="305"/>
      <c r="E845" s="270"/>
      <c r="F845" s="271" t="s">
        <v>252</v>
      </c>
      <c r="G845" s="305">
        <f>SUM(G842:G844)</f>
        <v>1280.4949999999999</v>
      </c>
      <c r="H845" s="273" t="s">
        <v>9</v>
      </c>
      <c r="K845" s="282"/>
      <c r="L845" s="354"/>
      <c r="M845" s="354"/>
      <c r="N845" s="315"/>
    </row>
    <row r="846" spans="1:14">
      <c r="A846" s="22"/>
      <c r="B846" s="1317" t="s">
        <v>280</v>
      </c>
      <c r="C846" s="1317"/>
      <c r="D846" s="1317"/>
      <c r="E846" s="1317"/>
      <c r="F846" s="1317"/>
      <c r="G846" s="1317"/>
      <c r="H846" s="1317"/>
      <c r="K846" s="341" t="s">
        <v>361</v>
      </c>
      <c r="L846" s="269">
        <v>1</v>
      </c>
      <c r="M846" s="269">
        <f>5+8+5</f>
        <v>18</v>
      </c>
    </row>
    <row r="847" spans="1:14">
      <c r="A847" s="22"/>
      <c r="B847" s="273" t="s">
        <v>492</v>
      </c>
      <c r="C847" s="22"/>
      <c r="D847" s="278"/>
      <c r="E847" s="278"/>
      <c r="F847" s="278"/>
      <c r="G847" s="22"/>
      <c r="H847" s="22"/>
      <c r="K847" s="341" t="s">
        <v>361</v>
      </c>
      <c r="L847" s="269">
        <v>2</v>
      </c>
      <c r="M847" s="269">
        <f>9.375+9.375+5+5+5+5</f>
        <v>38.75</v>
      </c>
    </row>
    <row r="848" spans="1:14">
      <c r="A848" s="22"/>
      <c r="B848" s="273"/>
      <c r="C848" s="274">
        <v>2</v>
      </c>
      <c r="D848" s="275">
        <v>17.5</v>
      </c>
      <c r="E848" s="275" t="s">
        <v>294</v>
      </c>
      <c r="F848" s="275"/>
      <c r="G848" s="274">
        <f>C848*D848</f>
        <v>35</v>
      </c>
      <c r="H848" s="274" t="s">
        <v>28</v>
      </c>
      <c r="K848" s="341" t="s">
        <v>421</v>
      </c>
      <c r="L848" s="269">
        <v>1</v>
      </c>
      <c r="M848" s="269">
        <f>8+8</f>
        <v>16</v>
      </c>
    </row>
    <row r="849" spans="1:15">
      <c r="A849" s="22"/>
      <c r="B849" s="273"/>
      <c r="C849" s="22"/>
      <c r="D849" s="278"/>
      <c r="E849" s="278"/>
      <c r="F849" s="278"/>
      <c r="G849" s="22"/>
      <c r="H849" s="22"/>
      <c r="K849" s="341" t="s">
        <v>397</v>
      </c>
      <c r="L849" s="269">
        <v>1</v>
      </c>
      <c r="M849" s="269">
        <f>6.58+8+6.58</f>
        <v>21.16</v>
      </c>
    </row>
    <row r="850" spans="1:15">
      <c r="A850" s="22"/>
      <c r="B850" s="273"/>
      <c r="C850" s="22"/>
      <c r="D850" s="278"/>
      <c r="E850" s="278"/>
      <c r="F850" s="417" t="s">
        <v>252</v>
      </c>
      <c r="G850" s="417">
        <f>SUM(G847:G849)</f>
        <v>35</v>
      </c>
      <c r="H850" s="273" t="s">
        <v>28</v>
      </c>
      <c r="K850" s="341" t="s">
        <v>422</v>
      </c>
      <c r="L850" s="269">
        <v>1</v>
      </c>
      <c r="M850" s="269">
        <f>10+50+50</f>
        <v>110</v>
      </c>
    </row>
    <row r="851" spans="1:15">
      <c r="A851" s="22"/>
      <c r="B851" s="273"/>
      <c r="C851" s="22"/>
      <c r="D851" s="278"/>
      <c r="E851" s="278"/>
      <c r="F851" s="417"/>
      <c r="G851" s="417"/>
      <c r="H851" s="273"/>
      <c r="K851" s="341"/>
      <c r="L851" s="269"/>
      <c r="M851" s="269"/>
    </row>
    <row r="852" spans="1:15">
      <c r="A852" s="22"/>
      <c r="B852" s="1316" t="s">
        <v>287</v>
      </c>
      <c r="C852" s="1317"/>
      <c r="D852" s="1317"/>
      <c r="E852" s="1317"/>
      <c r="F852" s="1317"/>
      <c r="G852" s="1317"/>
      <c r="H852" s="1317"/>
      <c r="L852" s="282"/>
      <c r="M852" s="354"/>
      <c r="N852" s="354"/>
      <c r="O852" s="315"/>
    </row>
    <row r="853" spans="1:15" ht="15.75">
      <c r="A853" s="22"/>
      <c r="B853" s="276" t="s">
        <v>362</v>
      </c>
      <c r="C853" s="22"/>
      <c r="D853" s="278"/>
      <c r="E853" s="278"/>
      <c r="F853" s="271"/>
      <c r="G853" s="271"/>
      <c r="H853" s="273"/>
      <c r="L853" s="282"/>
      <c r="M853" s="354"/>
      <c r="N853" s="354"/>
      <c r="O853" s="315"/>
    </row>
    <row r="854" spans="1:15" ht="15.75">
      <c r="A854" s="347"/>
      <c r="B854" s="341" t="s">
        <v>411</v>
      </c>
      <c r="C854" s="269">
        <v>2</v>
      </c>
      <c r="D854" s="280">
        <v>22</v>
      </c>
      <c r="E854" s="280">
        <v>20</v>
      </c>
      <c r="F854" s="280" t="s">
        <v>294</v>
      </c>
      <c r="G854" s="294">
        <f>E854*D854*C854</f>
        <v>880</v>
      </c>
      <c r="H854" s="353" t="s">
        <v>9</v>
      </c>
      <c r="K854" s="316"/>
      <c r="L854" s="354"/>
    </row>
    <row r="855" spans="1:15" ht="15.75">
      <c r="A855" s="347"/>
      <c r="B855" s="341" t="s">
        <v>428</v>
      </c>
      <c r="C855" s="269">
        <v>4</v>
      </c>
      <c r="D855" s="280">
        <v>5</v>
      </c>
      <c r="E855" s="280">
        <v>9.58</v>
      </c>
      <c r="F855" s="280"/>
      <c r="G855" s="294">
        <f>E855*D855*C855</f>
        <v>191.6</v>
      </c>
      <c r="H855" s="303" t="s">
        <v>258</v>
      </c>
      <c r="K855" s="316"/>
      <c r="L855" s="354"/>
    </row>
    <row r="856" spans="1:15" ht="15.75">
      <c r="A856" s="347"/>
      <c r="B856" s="341" t="s">
        <v>412</v>
      </c>
      <c r="C856" s="269">
        <v>1</v>
      </c>
      <c r="D856" s="280">
        <v>22.33</v>
      </c>
      <c r="E856" s="280">
        <v>17.75</v>
      </c>
      <c r="F856" s="280" t="s">
        <v>294</v>
      </c>
      <c r="G856" s="294">
        <f t="shared" ref="G856:G866" si="44">E856*D856*C856</f>
        <v>396.35749999999996</v>
      </c>
      <c r="H856" s="303" t="s">
        <v>258</v>
      </c>
      <c r="K856" s="316"/>
      <c r="L856" s="354"/>
    </row>
    <row r="857" spans="1:15" ht="15.75">
      <c r="A857" s="347"/>
      <c r="B857" s="341" t="s">
        <v>413</v>
      </c>
      <c r="C857" s="269">
        <v>2</v>
      </c>
      <c r="D857" s="280">
        <v>11</v>
      </c>
      <c r="E857" s="280">
        <v>10</v>
      </c>
      <c r="F857" s="280" t="s">
        <v>294</v>
      </c>
      <c r="G857" s="294">
        <f t="shared" si="44"/>
        <v>220</v>
      </c>
      <c r="H857" s="303" t="s">
        <v>258</v>
      </c>
      <c r="K857" s="316"/>
      <c r="L857" s="354"/>
    </row>
    <row r="858" spans="1:15" ht="15.75">
      <c r="A858" s="347"/>
      <c r="B858" s="341" t="s">
        <v>414</v>
      </c>
      <c r="C858" s="269">
        <v>1</v>
      </c>
      <c r="D858" s="280">
        <v>22.33</v>
      </c>
      <c r="E858" s="280">
        <v>17.329999999999998</v>
      </c>
      <c r="F858" s="280" t="s">
        <v>294</v>
      </c>
      <c r="G858" s="294">
        <f t="shared" si="44"/>
        <v>386.97889999999995</v>
      </c>
      <c r="H858" s="303" t="s">
        <v>258</v>
      </c>
      <c r="K858" s="316"/>
      <c r="L858" s="354"/>
    </row>
    <row r="859" spans="1:15" ht="15.75">
      <c r="A859" s="347"/>
      <c r="B859" s="341" t="s">
        <v>415</v>
      </c>
      <c r="C859" s="269">
        <v>1</v>
      </c>
      <c r="D859" s="280">
        <v>22.33</v>
      </c>
      <c r="E859" s="280">
        <v>19.329999999999998</v>
      </c>
      <c r="F859" s="280" t="s">
        <v>294</v>
      </c>
      <c r="G859" s="294">
        <f t="shared" si="44"/>
        <v>431.63889999999992</v>
      </c>
      <c r="H859" s="303" t="s">
        <v>258</v>
      </c>
      <c r="K859" s="316"/>
      <c r="L859" s="354"/>
    </row>
    <row r="860" spans="1:15" ht="15.75">
      <c r="A860" s="347"/>
      <c r="B860" s="341" t="s">
        <v>416</v>
      </c>
      <c r="C860" s="269">
        <v>1</v>
      </c>
      <c r="D860" s="280">
        <v>22.33</v>
      </c>
      <c r="E860" s="280">
        <v>14</v>
      </c>
      <c r="F860" s="280" t="s">
        <v>294</v>
      </c>
      <c r="G860" s="294">
        <f t="shared" si="44"/>
        <v>312.62</v>
      </c>
      <c r="H860" s="303" t="s">
        <v>258</v>
      </c>
      <c r="K860" s="316"/>
      <c r="L860" s="354"/>
    </row>
    <row r="861" spans="1:15" ht="15.75">
      <c r="A861" s="347"/>
      <c r="B861" s="341" t="s">
        <v>417</v>
      </c>
      <c r="C861" s="269">
        <v>1</v>
      </c>
      <c r="D861" s="280">
        <v>14.58</v>
      </c>
      <c r="E861" s="280">
        <v>8</v>
      </c>
      <c r="F861" s="280" t="s">
        <v>294</v>
      </c>
      <c r="G861" s="294">
        <f t="shared" si="44"/>
        <v>116.64</v>
      </c>
      <c r="H861" s="303" t="s">
        <v>258</v>
      </c>
      <c r="K861" s="316"/>
      <c r="L861" s="354"/>
    </row>
    <row r="862" spans="1:15" ht="15.75">
      <c r="A862" s="347"/>
      <c r="B862" s="341" t="s">
        <v>418</v>
      </c>
      <c r="C862" s="269">
        <v>1</v>
      </c>
      <c r="D862" s="280">
        <v>7</v>
      </c>
      <c r="E862" s="280">
        <v>8</v>
      </c>
      <c r="F862" s="280" t="s">
        <v>294</v>
      </c>
      <c r="G862" s="294">
        <f t="shared" si="44"/>
        <v>56</v>
      </c>
      <c r="H862" s="303" t="s">
        <v>258</v>
      </c>
      <c r="K862" s="316"/>
      <c r="L862" s="354"/>
    </row>
    <row r="863" spans="1:15" ht="15.75">
      <c r="A863" s="347"/>
      <c r="B863" s="341" t="s">
        <v>419</v>
      </c>
      <c r="C863" s="269">
        <v>1</v>
      </c>
      <c r="D863" s="280">
        <v>22.33</v>
      </c>
      <c r="E863" s="280">
        <v>5</v>
      </c>
      <c r="F863" s="280" t="s">
        <v>294</v>
      </c>
      <c r="G863" s="294">
        <f t="shared" si="44"/>
        <v>111.64999999999999</v>
      </c>
      <c r="H863" s="303" t="s">
        <v>258</v>
      </c>
      <c r="K863" s="316"/>
      <c r="L863" s="354"/>
    </row>
    <row r="864" spans="1:15" ht="15.75">
      <c r="A864" s="347"/>
      <c r="B864" s="341" t="s">
        <v>420</v>
      </c>
      <c r="C864" s="269">
        <v>1</v>
      </c>
      <c r="D864" s="280">
        <v>22.33</v>
      </c>
      <c r="E864" s="280">
        <v>13</v>
      </c>
      <c r="F864" s="280" t="s">
        <v>294</v>
      </c>
      <c r="G864" s="294">
        <f t="shared" si="44"/>
        <v>290.28999999999996</v>
      </c>
      <c r="H864" s="303" t="s">
        <v>258</v>
      </c>
      <c r="K864" s="316"/>
      <c r="L864" s="354"/>
    </row>
    <row r="865" spans="1:15" ht="15.75">
      <c r="A865" s="347"/>
      <c r="B865" s="341" t="s">
        <v>422</v>
      </c>
      <c r="C865" s="269">
        <v>1</v>
      </c>
      <c r="D865" s="280">
        <v>10</v>
      </c>
      <c r="E865" s="280">
        <v>50</v>
      </c>
      <c r="F865" s="280" t="s">
        <v>294</v>
      </c>
      <c r="G865" s="294">
        <f t="shared" si="44"/>
        <v>500</v>
      </c>
      <c r="H865" s="303" t="s">
        <v>258</v>
      </c>
      <c r="K865" s="316"/>
      <c r="L865" s="354"/>
    </row>
    <row r="866" spans="1:15" ht="15.75">
      <c r="A866" s="347"/>
      <c r="B866" s="341" t="s">
        <v>422</v>
      </c>
      <c r="C866" s="269">
        <v>1</v>
      </c>
      <c r="D866" s="280">
        <v>56.25</v>
      </c>
      <c r="E866" s="280">
        <v>10</v>
      </c>
      <c r="F866" s="280" t="s">
        <v>294</v>
      </c>
      <c r="G866" s="294">
        <f t="shared" si="44"/>
        <v>562.5</v>
      </c>
      <c r="H866" s="303" t="s">
        <v>258</v>
      </c>
      <c r="K866" s="316"/>
      <c r="L866" s="354"/>
    </row>
    <row r="867" spans="1:15" ht="15.75">
      <c r="A867" s="347"/>
      <c r="B867" s="341" t="s">
        <v>423</v>
      </c>
      <c r="C867" s="269">
        <v>1</v>
      </c>
      <c r="D867" s="1344">
        <v>907.577</v>
      </c>
      <c r="E867" s="1345"/>
      <c r="F867" s="280" t="s">
        <v>294</v>
      </c>
      <c r="G867" s="294">
        <f>D867*C867</f>
        <v>907.577</v>
      </c>
      <c r="H867" s="303" t="s">
        <v>258</v>
      </c>
      <c r="K867" s="316"/>
      <c r="L867" s="354"/>
    </row>
    <row r="868" spans="1:15">
      <c r="A868" s="22"/>
      <c r="B868" s="285"/>
      <c r="C868" s="285"/>
      <c r="D868" s="285"/>
      <c r="E868" s="278"/>
      <c r="F868" s="271" t="s">
        <v>252</v>
      </c>
      <c r="G868" s="271">
        <f>SUM(G854:G867)</f>
        <v>5363.8522999999996</v>
      </c>
      <c r="H868" s="270" t="s">
        <v>9</v>
      </c>
      <c r="L868" s="282"/>
      <c r="M868" s="354"/>
      <c r="N868" s="354"/>
      <c r="O868" s="315"/>
    </row>
    <row r="869" spans="1:15">
      <c r="A869" s="22"/>
      <c r="B869" s="481"/>
      <c r="C869" s="480"/>
      <c r="D869" s="480"/>
      <c r="E869" s="1318" t="s">
        <v>358</v>
      </c>
      <c r="F869" s="1319"/>
      <c r="G869" s="295">
        <f>(G868*10%)+G868</f>
        <v>5900.2375299999994</v>
      </c>
      <c r="H869" s="476" t="s">
        <v>9</v>
      </c>
      <c r="L869" s="282"/>
      <c r="M869" s="484"/>
      <c r="N869" s="484"/>
      <c r="O869" s="315"/>
    </row>
  </sheetData>
  <mergeCells count="161">
    <mergeCell ref="E613:F613"/>
    <mergeCell ref="B585:F585"/>
    <mergeCell ref="E581:F581"/>
    <mergeCell ref="B682:H682"/>
    <mergeCell ref="B492:H492"/>
    <mergeCell ref="D337:E337"/>
    <mergeCell ref="B350:H350"/>
    <mergeCell ref="B354:H354"/>
    <mergeCell ref="B356:D356"/>
    <mergeCell ref="B395:H395"/>
    <mergeCell ref="E405:F405"/>
    <mergeCell ref="B380:F380"/>
    <mergeCell ref="B568:H568"/>
    <mergeCell ref="D340:E340"/>
    <mergeCell ref="B344:D344"/>
    <mergeCell ref="B591:H591"/>
    <mergeCell ref="B593:D593"/>
    <mergeCell ref="B342:H342"/>
    <mergeCell ref="B366:H366"/>
    <mergeCell ref="E662:F662"/>
    <mergeCell ref="D611:E611"/>
    <mergeCell ref="D489:F489"/>
    <mergeCell ref="B357:H357"/>
    <mergeCell ref="D359:E359"/>
    <mergeCell ref="B30:H30"/>
    <mergeCell ref="D32:E32"/>
    <mergeCell ref="E179:F179"/>
    <mergeCell ref="B180:H180"/>
    <mergeCell ref="B325:D325"/>
    <mergeCell ref="E326:F326"/>
    <mergeCell ref="D199:E199"/>
    <mergeCell ref="D214:F214"/>
    <mergeCell ref="D215:F215"/>
    <mergeCell ref="B261:H261"/>
    <mergeCell ref="B216:H216"/>
    <mergeCell ref="C253:F253"/>
    <mergeCell ref="B316:H316"/>
    <mergeCell ref="B318:F318"/>
    <mergeCell ref="B320:F320"/>
    <mergeCell ref="E322:F322"/>
    <mergeCell ref="E315:F315"/>
    <mergeCell ref="B629:D629"/>
    <mergeCell ref="B627:H627"/>
    <mergeCell ref="B432:H432"/>
    <mergeCell ref="D302:E302"/>
    <mergeCell ref="E259:F259"/>
    <mergeCell ref="B426:H426"/>
    <mergeCell ref="B327:H327"/>
    <mergeCell ref="B446:H446"/>
    <mergeCell ref="A1:H1"/>
    <mergeCell ref="A2:H2"/>
    <mergeCell ref="A3:H3"/>
    <mergeCell ref="A4:H4"/>
    <mergeCell ref="D145:E145"/>
    <mergeCell ref="B148:H148"/>
    <mergeCell ref="B27:H27"/>
    <mergeCell ref="B169:H169"/>
    <mergeCell ref="B6:H6"/>
    <mergeCell ref="B8:H8"/>
    <mergeCell ref="B103:H103"/>
    <mergeCell ref="D114:F114"/>
    <mergeCell ref="B115:H115"/>
    <mergeCell ref="B126:H126"/>
    <mergeCell ref="B138:H138"/>
    <mergeCell ref="B143:H143"/>
    <mergeCell ref="B729:H729"/>
    <mergeCell ref="B695:H695"/>
    <mergeCell ref="B34:H34"/>
    <mergeCell ref="D36:E36"/>
    <mergeCell ref="B38:H38"/>
    <mergeCell ref="L753:M753"/>
    <mergeCell ref="M596:N596"/>
    <mergeCell ref="B742:F742"/>
    <mergeCell ref="E260:F260"/>
    <mergeCell ref="B360:H360"/>
    <mergeCell ref="B406:H406"/>
    <mergeCell ref="B415:H415"/>
    <mergeCell ref="B363:H363"/>
    <mergeCell ref="B323:H323"/>
    <mergeCell ref="B377:F377"/>
    <mergeCell ref="E349:F349"/>
    <mergeCell ref="D571:E571"/>
    <mergeCell ref="E582:F582"/>
    <mergeCell ref="B370:F370"/>
    <mergeCell ref="B373:F373"/>
    <mergeCell ref="B383:F383"/>
    <mergeCell ref="B386:F386"/>
    <mergeCell ref="E298:F298"/>
    <mergeCell ref="B299:H299"/>
    <mergeCell ref="E869:F869"/>
    <mergeCell ref="E798:F798"/>
    <mergeCell ref="B800:H800"/>
    <mergeCell ref="D813:E813"/>
    <mergeCell ref="B799:H799"/>
    <mergeCell ref="B587:F587"/>
    <mergeCell ref="B846:H846"/>
    <mergeCell ref="B636:H636"/>
    <mergeCell ref="B655:H655"/>
    <mergeCell ref="D741:E741"/>
    <mergeCell ref="B777:H777"/>
    <mergeCell ref="E654:F654"/>
    <mergeCell ref="B814:F814"/>
    <mergeCell ref="B649:H649"/>
    <mergeCell ref="B686:H686"/>
    <mergeCell ref="B630:H630"/>
    <mergeCell ref="D632:E632"/>
    <mergeCell ref="B633:H633"/>
    <mergeCell ref="B663:H663"/>
    <mergeCell ref="B668:H668"/>
    <mergeCell ref="B694:H694"/>
    <mergeCell ref="B745:H745"/>
    <mergeCell ref="B676:H676"/>
    <mergeCell ref="E832:F832"/>
    <mergeCell ref="B583:H583"/>
    <mergeCell ref="D867:E867"/>
    <mergeCell ref="B852:H852"/>
    <mergeCell ref="B618:H618"/>
    <mergeCell ref="E622:F622"/>
    <mergeCell ref="E766:F766"/>
    <mergeCell ref="B728:H728"/>
    <mergeCell ref="E744:F744"/>
    <mergeCell ref="D796:E796"/>
    <mergeCell ref="B696:H696"/>
    <mergeCell ref="B711:H711"/>
    <mergeCell ref="B719:H719"/>
    <mergeCell ref="B595:H595"/>
    <mergeCell ref="E727:F727"/>
    <mergeCell ref="B840:H840"/>
    <mergeCell ref="B833:H833"/>
    <mergeCell ref="E589:F589"/>
    <mergeCell ref="B623:H623"/>
    <mergeCell ref="E816:F816"/>
    <mergeCell ref="B817:H817"/>
    <mergeCell ref="B773:H773"/>
    <mergeCell ref="D793:E793"/>
    <mergeCell ref="B767:H767"/>
    <mergeCell ref="B783:H783"/>
    <mergeCell ref="B345:H345"/>
    <mergeCell ref="E490:F490"/>
    <mergeCell ref="B530:H530"/>
    <mergeCell ref="E567:F567"/>
    <mergeCell ref="B7:H7"/>
    <mergeCell ref="B387:H387"/>
    <mergeCell ref="B425:H425"/>
    <mergeCell ref="B447:G447"/>
    <mergeCell ref="B648:G648"/>
    <mergeCell ref="B436:H436"/>
    <mergeCell ref="B459:H459"/>
    <mergeCell ref="D476:E476"/>
    <mergeCell ref="E458:F458"/>
    <mergeCell ref="B639:H639"/>
    <mergeCell ref="B642:H642"/>
    <mergeCell ref="B72:H72"/>
    <mergeCell ref="B168:H168"/>
    <mergeCell ref="B388:H388"/>
    <mergeCell ref="E394:F394"/>
    <mergeCell ref="C523:F523"/>
    <mergeCell ref="E529:F529"/>
    <mergeCell ref="B614:H614"/>
    <mergeCell ref="B616:D616"/>
    <mergeCell ref="B448:H448"/>
  </mergeCells>
  <pageMargins left="0.45" right="0.2" top="0.5" bottom="0.5" header="0.3" footer="0.3"/>
  <pageSetup paperSize="9" scale="97" fitToHeight="0" orientation="portrait" r:id="rId1"/>
  <rowBreaks count="14" manualBreakCount="14">
    <brk id="102" max="7" man="1"/>
    <brk id="146" max="7" man="1"/>
    <brk id="197" max="7" man="1"/>
    <brk id="298" max="7" man="1"/>
    <brk id="387" max="7" man="1"/>
    <brk id="405" max="7" man="1"/>
    <brk id="445" max="7" man="1"/>
    <brk id="594" max="7" man="1"/>
    <brk id="685" max="7" man="1"/>
    <brk id="710" max="7" man="1"/>
    <brk id="744" max="7" man="1"/>
    <brk id="782" max="7" man="1"/>
    <brk id="816" max="7" man="1"/>
    <brk id="845" max="7" man="1"/>
  </rowBreaks>
</worksheet>
</file>

<file path=xl/worksheets/sheet9.xml><?xml version="1.0" encoding="utf-8"?>
<worksheet xmlns="http://schemas.openxmlformats.org/spreadsheetml/2006/main" xmlns:r="http://schemas.openxmlformats.org/officeDocument/2006/relationships">
  <sheetPr>
    <tabColor rgb="FF92D050"/>
  </sheetPr>
  <dimension ref="A1:I50"/>
  <sheetViews>
    <sheetView view="pageBreakPreview" zoomScale="60" workbookViewId="0">
      <selection activeCell="N32" sqref="N32"/>
    </sheetView>
  </sheetViews>
  <sheetFormatPr defaultRowHeight="15"/>
  <sheetData>
    <row r="1" spans="1:9" ht="15" customHeight="1">
      <c r="A1" s="1379" t="s">
        <v>673</v>
      </c>
      <c r="B1" s="1379"/>
      <c r="C1" s="1379"/>
      <c r="D1" s="1379"/>
      <c r="E1" s="1379"/>
      <c r="F1" s="1379"/>
      <c r="G1" s="1379"/>
      <c r="H1" s="1379"/>
      <c r="I1" s="1379"/>
    </row>
    <row r="2" spans="1:9" ht="15" customHeight="1">
      <c r="A2" s="1379"/>
      <c r="B2" s="1379"/>
      <c r="C2" s="1379"/>
      <c r="D2" s="1379"/>
      <c r="E2" s="1379"/>
      <c r="F2" s="1379"/>
      <c r="G2" s="1379"/>
      <c r="H2" s="1379"/>
      <c r="I2" s="1379"/>
    </row>
    <row r="3" spans="1:9" ht="15" customHeight="1">
      <c r="A3" s="1379"/>
      <c r="B3" s="1379"/>
      <c r="C3" s="1379"/>
      <c r="D3" s="1379"/>
      <c r="E3" s="1379"/>
      <c r="F3" s="1379"/>
      <c r="G3" s="1379"/>
      <c r="H3" s="1379"/>
      <c r="I3" s="1379"/>
    </row>
    <row r="4" spans="1:9" ht="15" customHeight="1">
      <c r="A4" s="1379"/>
      <c r="B4" s="1379"/>
      <c r="C4" s="1379"/>
      <c r="D4" s="1379"/>
      <c r="E4" s="1379"/>
      <c r="F4" s="1379"/>
      <c r="G4" s="1379"/>
      <c r="H4" s="1379"/>
      <c r="I4" s="1379"/>
    </row>
    <row r="5" spans="1:9" ht="15" customHeight="1">
      <c r="A5" s="1379"/>
      <c r="B5" s="1379"/>
      <c r="C5" s="1379"/>
      <c r="D5" s="1379"/>
      <c r="E5" s="1379"/>
      <c r="F5" s="1379"/>
      <c r="G5" s="1379"/>
      <c r="H5" s="1379"/>
      <c r="I5" s="1379"/>
    </row>
    <row r="6" spans="1:9" ht="15" customHeight="1">
      <c r="A6" s="1379"/>
      <c r="B6" s="1379"/>
      <c r="C6" s="1379"/>
      <c r="D6" s="1379"/>
      <c r="E6" s="1379"/>
      <c r="F6" s="1379"/>
      <c r="G6" s="1379"/>
      <c r="H6" s="1379"/>
      <c r="I6" s="1379"/>
    </row>
    <row r="7" spans="1:9" ht="15" customHeight="1">
      <c r="A7" s="1379"/>
      <c r="B7" s="1379"/>
      <c r="C7" s="1379"/>
      <c r="D7" s="1379"/>
      <c r="E7" s="1379"/>
      <c r="F7" s="1379"/>
      <c r="G7" s="1379"/>
      <c r="H7" s="1379"/>
      <c r="I7" s="1379"/>
    </row>
    <row r="8" spans="1:9" ht="15" customHeight="1">
      <c r="A8" s="1379"/>
      <c r="B8" s="1379"/>
      <c r="C8" s="1379"/>
      <c r="D8" s="1379"/>
      <c r="E8" s="1379"/>
      <c r="F8" s="1379"/>
      <c r="G8" s="1379"/>
      <c r="H8" s="1379"/>
      <c r="I8" s="1379"/>
    </row>
    <row r="9" spans="1:9" ht="15" customHeight="1">
      <c r="A9" s="1379"/>
      <c r="B9" s="1379"/>
      <c r="C9" s="1379"/>
      <c r="D9" s="1379"/>
      <c r="E9" s="1379"/>
      <c r="F9" s="1379"/>
      <c r="G9" s="1379"/>
      <c r="H9" s="1379"/>
      <c r="I9" s="1379"/>
    </row>
    <row r="10" spans="1:9" ht="15" customHeight="1">
      <c r="A10" s="1379"/>
      <c r="B10" s="1379"/>
      <c r="C10" s="1379"/>
      <c r="D10" s="1379"/>
      <c r="E10" s="1379"/>
      <c r="F10" s="1379"/>
      <c r="G10" s="1379"/>
      <c r="H10" s="1379"/>
      <c r="I10" s="1379"/>
    </row>
    <row r="11" spans="1:9" ht="15" customHeight="1">
      <c r="A11" s="1379"/>
      <c r="B11" s="1379"/>
      <c r="C11" s="1379"/>
      <c r="D11" s="1379"/>
      <c r="E11" s="1379"/>
      <c r="F11" s="1379"/>
      <c r="G11" s="1379"/>
      <c r="H11" s="1379"/>
      <c r="I11" s="1379"/>
    </row>
    <row r="12" spans="1:9" ht="15" customHeight="1">
      <c r="A12" s="1379"/>
      <c r="B12" s="1379"/>
      <c r="C12" s="1379"/>
      <c r="D12" s="1379"/>
      <c r="E12" s="1379"/>
      <c r="F12" s="1379"/>
      <c r="G12" s="1379"/>
      <c r="H12" s="1379"/>
      <c r="I12" s="1379"/>
    </row>
    <row r="13" spans="1:9" ht="15" customHeight="1">
      <c r="A13" s="1379"/>
      <c r="B13" s="1379"/>
      <c r="C13" s="1379"/>
      <c r="D13" s="1379"/>
      <c r="E13" s="1379"/>
      <c r="F13" s="1379"/>
      <c r="G13" s="1379"/>
      <c r="H13" s="1379"/>
      <c r="I13" s="1379"/>
    </row>
    <row r="14" spans="1:9" ht="15" customHeight="1">
      <c r="A14" s="1379"/>
      <c r="B14" s="1379"/>
      <c r="C14" s="1379"/>
      <c r="D14" s="1379"/>
      <c r="E14" s="1379"/>
      <c r="F14" s="1379"/>
      <c r="G14" s="1379"/>
      <c r="H14" s="1379"/>
      <c r="I14" s="1379"/>
    </row>
    <row r="15" spans="1:9" ht="15" customHeight="1">
      <c r="A15" s="1379"/>
      <c r="B15" s="1379"/>
      <c r="C15" s="1379"/>
      <c r="D15" s="1379"/>
      <c r="E15" s="1379"/>
      <c r="F15" s="1379"/>
      <c r="G15" s="1379"/>
      <c r="H15" s="1379"/>
      <c r="I15" s="1379"/>
    </row>
    <row r="16" spans="1:9" ht="15" customHeight="1">
      <c r="A16" s="1379"/>
      <c r="B16" s="1379"/>
      <c r="C16" s="1379"/>
      <c r="D16" s="1379"/>
      <c r="E16" s="1379"/>
      <c r="F16" s="1379"/>
      <c r="G16" s="1379"/>
      <c r="H16" s="1379"/>
      <c r="I16" s="1379"/>
    </row>
    <row r="17" spans="1:9" ht="15" customHeight="1">
      <c r="A17" s="1379"/>
      <c r="B17" s="1379"/>
      <c r="C17" s="1379"/>
      <c r="D17" s="1379"/>
      <c r="E17" s="1379"/>
      <c r="F17" s="1379"/>
      <c r="G17" s="1379"/>
      <c r="H17" s="1379"/>
      <c r="I17" s="1379"/>
    </row>
    <row r="18" spans="1:9" ht="15" customHeight="1">
      <c r="A18" s="1379"/>
      <c r="B18" s="1379"/>
      <c r="C18" s="1379"/>
      <c r="D18" s="1379"/>
      <c r="E18" s="1379"/>
      <c r="F18" s="1379"/>
      <c r="G18" s="1379"/>
      <c r="H18" s="1379"/>
      <c r="I18" s="1379"/>
    </row>
    <row r="19" spans="1:9" ht="15" customHeight="1">
      <c r="A19" s="1379"/>
      <c r="B19" s="1379"/>
      <c r="C19" s="1379"/>
      <c r="D19" s="1379"/>
      <c r="E19" s="1379"/>
      <c r="F19" s="1379"/>
      <c r="G19" s="1379"/>
      <c r="H19" s="1379"/>
      <c r="I19" s="1379"/>
    </row>
    <row r="20" spans="1:9" ht="15" customHeight="1">
      <c r="A20" s="1379"/>
      <c r="B20" s="1379"/>
      <c r="C20" s="1379"/>
      <c r="D20" s="1379"/>
      <c r="E20" s="1379"/>
      <c r="F20" s="1379"/>
      <c r="G20" s="1379"/>
      <c r="H20" s="1379"/>
      <c r="I20" s="1379"/>
    </row>
    <row r="21" spans="1:9" ht="15" customHeight="1">
      <c r="A21" s="1379"/>
      <c r="B21" s="1379"/>
      <c r="C21" s="1379"/>
      <c r="D21" s="1379"/>
      <c r="E21" s="1379"/>
      <c r="F21" s="1379"/>
      <c r="G21" s="1379"/>
      <c r="H21" s="1379"/>
      <c r="I21" s="1379"/>
    </row>
    <row r="22" spans="1:9" ht="15" customHeight="1">
      <c r="A22" s="1379"/>
      <c r="B22" s="1379"/>
      <c r="C22" s="1379"/>
      <c r="D22" s="1379"/>
      <c r="E22" s="1379"/>
      <c r="F22" s="1379"/>
      <c r="G22" s="1379"/>
      <c r="H22" s="1379"/>
      <c r="I22" s="1379"/>
    </row>
    <row r="23" spans="1:9" ht="15" customHeight="1">
      <c r="A23" s="1379"/>
      <c r="B23" s="1379"/>
      <c r="C23" s="1379"/>
      <c r="D23" s="1379"/>
      <c r="E23" s="1379"/>
      <c r="F23" s="1379"/>
      <c r="G23" s="1379"/>
      <c r="H23" s="1379"/>
      <c r="I23" s="1379"/>
    </row>
    <row r="24" spans="1:9" ht="15" customHeight="1">
      <c r="A24" s="1379"/>
      <c r="B24" s="1379"/>
      <c r="C24" s="1379"/>
      <c r="D24" s="1379"/>
      <c r="E24" s="1379"/>
      <c r="F24" s="1379"/>
      <c r="G24" s="1379"/>
      <c r="H24" s="1379"/>
      <c r="I24" s="1379"/>
    </row>
    <row r="25" spans="1:9" ht="15" customHeight="1">
      <c r="A25" s="1379"/>
      <c r="B25" s="1379"/>
      <c r="C25" s="1379"/>
      <c r="D25" s="1379"/>
      <c r="E25" s="1379"/>
      <c r="F25" s="1379"/>
      <c r="G25" s="1379"/>
      <c r="H25" s="1379"/>
      <c r="I25" s="1379"/>
    </row>
    <row r="26" spans="1:9" ht="15" customHeight="1">
      <c r="A26" s="1379"/>
      <c r="B26" s="1379"/>
      <c r="C26" s="1379"/>
      <c r="D26" s="1379"/>
      <c r="E26" s="1379"/>
      <c r="F26" s="1379"/>
      <c r="G26" s="1379"/>
      <c r="H26" s="1379"/>
      <c r="I26" s="1379"/>
    </row>
    <row r="27" spans="1:9">
      <c r="A27" s="1379"/>
      <c r="B27" s="1379"/>
      <c r="C27" s="1379"/>
      <c r="D27" s="1379"/>
      <c r="E27" s="1379"/>
      <c r="F27" s="1379"/>
      <c r="G27" s="1379"/>
      <c r="H27" s="1379"/>
      <c r="I27" s="1379"/>
    </row>
    <row r="28" spans="1:9">
      <c r="A28" s="1379"/>
      <c r="B28" s="1379"/>
      <c r="C28" s="1379"/>
      <c r="D28" s="1379"/>
      <c r="E28" s="1379"/>
      <c r="F28" s="1379"/>
      <c r="G28" s="1379"/>
      <c r="H28" s="1379"/>
      <c r="I28" s="1379"/>
    </row>
    <row r="29" spans="1:9">
      <c r="A29" s="1379"/>
      <c r="B29" s="1379"/>
      <c r="C29" s="1379"/>
      <c r="D29" s="1379"/>
      <c r="E29" s="1379"/>
      <c r="F29" s="1379"/>
      <c r="G29" s="1379"/>
      <c r="H29" s="1379"/>
      <c r="I29" s="1379"/>
    </row>
    <row r="30" spans="1:9">
      <c r="A30" s="1379"/>
      <c r="B30" s="1379"/>
      <c r="C30" s="1379"/>
      <c r="D30" s="1379"/>
      <c r="E30" s="1379"/>
      <c r="F30" s="1379"/>
      <c r="G30" s="1379"/>
      <c r="H30" s="1379"/>
      <c r="I30" s="1379"/>
    </row>
    <row r="31" spans="1:9">
      <c r="A31" s="1379"/>
      <c r="B31" s="1379"/>
      <c r="C31" s="1379"/>
      <c r="D31" s="1379"/>
      <c r="E31" s="1379"/>
      <c r="F31" s="1379"/>
      <c r="G31" s="1379"/>
      <c r="H31" s="1379"/>
      <c r="I31" s="1379"/>
    </row>
    <row r="32" spans="1:9">
      <c r="A32" s="1379"/>
      <c r="B32" s="1379"/>
      <c r="C32" s="1379"/>
      <c r="D32" s="1379"/>
      <c r="E32" s="1379"/>
      <c r="F32" s="1379"/>
      <c r="G32" s="1379"/>
      <c r="H32" s="1379"/>
      <c r="I32" s="1379"/>
    </row>
    <row r="33" spans="1:9">
      <c r="A33" s="1379"/>
      <c r="B33" s="1379"/>
      <c r="C33" s="1379"/>
      <c r="D33" s="1379"/>
      <c r="E33" s="1379"/>
      <c r="F33" s="1379"/>
      <c r="G33" s="1379"/>
      <c r="H33" s="1379"/>
      <c r="I33" s="1379"/>
    </row>
    <row r="34" spans="1:9">
      <c r="A34" s="1379"/>
      <c r="B34" s="1379"/>
      <c r="C34" s="1379"/>
      <c r="D34" s="1379"/>
      <c r="E34" s="1379"/>
      <c r="F34" s="1379"/>
      <c r="G34" s="1379"/>
      <c r="H34" s="1379"/>
      <c r="I34" s="1379"/>
    </row>
    <row r="35" spans="1:9">
      <c r="A35" s="1379"/>
      <c r="B35" s="1379"/>
      <c r="C35" s="1379"/>
      <c r="D35" s="1379"/>
      <c r="E35" s="1379"/>
      <c r="F35" s="1379"/>
      <c r="G35" s="1379"/>
      <c r="H35" s="1379"/>
      <c r="I35" s="1379"/>
    </row>
    <row r="36" spans="1:9">
      <c r="A36" s="1379"/>
      <c r="B36" s="1379"/>
      <c r="C36" s="1379"/>
      <c r="D36" s="1379"/>
      <c r="E36" s="1379"/>
      <c r="F36" s="1379"/>
      <c r="G36" s="1379"/>
      <c r="H36" s="1379"/>
      <c r="I36" s="1379"/>
    </row>
    <row r="37" spans="1:9">
      <c r="A37" s="1379"/>
      <c r="B37" s="1379"/>
      <c r="C37" s="1379"/>
      <c r="D37" s="1379"/>
      <c r="E37" s="1379"/>
      <c r="F37" s="1379"/>
      <c r="G37" s="1379"/>
      <c r="H37" s="1379"/>
      <c r="I37" s="1379"/>
    </row>
    <row r="38" spans="1:9">
      <c r="A38" s="1379"/>
      <c r="B38" s="1379"/>
      <c r="C38" s="1379"/>
      <c r="D38" s="1379"/>
      <c r="E38" s="1379"/>
      <c r="F38" s="1379"/>
      <c r="G38" s="1379"/>
      <c r="H38" s="1379"/>
      <c r="I38" s="1379"/>
    </row>
    <row r="39" spans="1:9">
      <c r="A39" s="1379"/>
      <c r="B39" s="1379"/>
      <c r="C39" s="1379"/>
      <c r="D39" s="1379"/>
      <c r="E39" s="1379"/>
      <c r="F39" s="1379"/>
      <c r="G39" s="1379"/>
      <c r="H39" s="1379"/>
      <c r="I39" s="1379"/>
    </row>
    <row r="40" spans="1:9">
      <c r="A40" s="1379"/>
      <c r="B40" s="1379"/>
      <c r="C40" s="1379"/>
      <c r="D40" s="1379"/>
      <c r="E40" s="1379"/>
      <c r="F40" s="1379"/>
      <c r="G40" s="1379"/>
      <c r="H40" s="1379"/>
      <c r="I40" s="1379"/>
    </row>
    <row r="41" spans="1:9">
      <c r="A41" s="1379"/>
      <c r="B41" s="1379"/>
      <c r="C41" s="1379"/>
      <c r="D41" s="1379"/>
      <c r="E41" s="1379"/>
      <c r="F41" s="1379"/>
      <c r="G41" s="1379"/>
      <c r="H41" s="1379"/>
      <c r="I41" s="1379"/>
    </row>
    <row r="42" spans="1:9">
      <c r="A42" s="1379"/>
      <c r="B42" s="1379"/>
      <c r="C42" s="1379"/>
      <c r="D42" s="1379"/>
      <c r="E42" s="1379"/>
      <c r="F42" s="1379"/>
      <c r="G42" s="1379"/>
      <c r="H42" s="1379"/>
      <c r="I42" s="1379"/>
    </row>
    <row r="43" spans="1:9">
      <c r="A43" s="1379"/>
      <c r="B43" s="1379"/>
      <c r="C43" s="1379"/>
      <c r="D43" s="1379"/>
      <c r="E43" s="1379"/>
      <c r="F43" s="1379"/>
      <c r="G43" s="1379"/>
      <c r="H43" s="1379"/>
      <c r="I43" s="1379"/>
    </row>
    <row r="44" spans="1:9">
      <c r="A44" s="1379"/>
      <c r="B44" s="1379"/>
      <c r="C44" s="1379"/>
      <c r="D44" s="1379"/>
      <c r="E44" s="1379"/>
      <c r="F44" s="1379"/>
      <c r="G44" s="1379"/>
      <c r="H44" s="1379"/>
      <c r="I44" s="1379"/>
    </row>
    <row r="45" spans="1:9">
      <c r="A45" s="1379"/>
      <c r="B45" s="1379"/>
      <c r="C45" s="1379"/>
      <c r="D45" s="1379"/>
      <c r="E45" s="1379"/>
      <c r="F45" s="1379"/>
      <c r="G45" s="1379"/>
      <c r="H45" s="1379"/>
      <c r="I45" s="1379"/>
    </row>
    <row r="46" spans="1:9">
      <c r="A46" s="1379"/>
      <c r="B46" s="1379"/>
      <c r="C46" s="1379"/>
      <c r="D46" s="1379"/>
      <c r="E46" s="1379"/>
      <c r="F46" s="1379"/>
      <c r="G46" s="1379"/>
      <c r="H46" s="1379"/>
      <c r="I46" s="1379"/>
    </row>
    <row r="47" spans="1:9">
      <c r="A47" s="1379"/>
      <c r="B47" s="1379"/>
      <c r="C47" s="1379"/>
      <c r="D47" s="1379"/>
      <c r="E47" s="1379"/>
      <c r="F47" s="1379"/>
      <c r="G47" s="1379"/>
      <c r="H47" s="1379"/>
      <c r="I47" s="1379"/>
    </row>
    <row r="48" spans="1:9">
      <c r="A48" s="1379"/>
      <c r="B48" s="1379"/>
      <c r="C48" s="1379"/>
      <c r="D48" s="1379"/>
      <c r="E48" s="1379"/>
      <c r="F48" s="1379"/>
      <c r="G48" s="1379"/>
      <c r="H48" s="1379"/>
      <c r="I48" s="1379"/>
    </row>
    <row r="49" spans="1:9">
      <c r="A49" s="1379"/>
      <c r="B49" s="1379"/>
      <c r="C49" s="1379"/>
      <c r="D49" s="1379"/>
      <c r="E49" s="1379"/>
      <c r="F49" s="1379"/>
      <c r="G49" s="1379"/>
      <c r="H49" s="1379"/>
      <c r="I49" s="1379"/>
    </row>
    <row r="50" spans="1:9">
      <c r="A50" s="1379"/>
      <c r="B50" s="1379"/>
      <c r="C50" s="1379"/>
      <c r="D50" s="1379"/>
      <c r="E50" s="1379"/>
      <c r="F50" s="1379"/>
      <c r="G50" s="1379"/>
      <c r="H50" s="1379"/>
      <c r="I50" s="1379"/>
    </row>
  </sheetData>
  <mergeCells count="1">
    <mergeCell ref="A1:I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Title Page</vt:lpstr>
      <vt:lpstr>Tender</vt:lpstr>
      <vt:lpstr>Tender (2)</vt:lpstr>
      <vt:lpstr>summary</vt:lpstr>
      <vt:lpstr>Summary </vt:lpstr>
      <vt:lpstr>Civil Work</vt:lpstr>
      <vt:lpstr>estimate civil</vt:lpstr>
      <vt:lpstr>M.S</vt:lpstr>
      <vt:lpstr>PLUMBING WORK</vt:lpstr>
      <vt:lpstr>Plumb (2)</vt:lpstr>
      <vt:lpstr>ELECTRICAL WORK</vt:lpstr>
      <vt:lpstr>ELECTRICAL</vt:lpstr>
      <vt:lpstr>EXTERNAL ELECTRIFICATION</vt:lpstr>
      <vt:lpstr>EST External Elctrification</vt:lpstr>
      <vt:lpstr>AIR CONDITION WORK</vt:lpstr>
      <vt:lpstr>AIR CONDITION</vt:lpstr>
      <vt:lpstr>HVAC WORK</vt:lpstr>
      <vt:lpstr>HVAC</vt:lpstr>
      <vt:lpstr>FURNITURE WORK</vt:lpstr>
      <vt:lpstr>EST FURNITUR</vt:lpstr>
      <vt:lpstr>RATE ANALYSIS </vt:lpstr>
      <vt:lpstr>RA civil</vt:lpstr>
      <vt:lpstr>ELEC RA</vt:lpstr>
      <vt:lpstr>RA FUR</vt:lpstr>
      <vt:lpstr>RA</vt:lpstr>
      <vt:lpstr>S.N 1</vt:lpstr>
      <vt:lpstr>S.N 2</vt:lpstr>
      <vt:lpstr>CARTAGES WORK</vt:lpstr>
      <vt:lpstr>cartages</vt:lpstr>
      <vt:lpstr>MILES</vt:lpstr>
      <vt:lpstr>'AIR CONDITION'!Print_Area</vt:lpstr>
      <vt:lpstr>'AIR CONDITION WORK'!Print_Area</vt:lpstr>
      <vt:lpstr>cartages!Print_Area</vt:lpstr>
      <vt:lpstr>'CARTAGES WORK'!Print_Area</vt:lpstr>
      <vt:lpstr>'Civil Work'!Print_Area</vt:lpstr>
      <vt:lpstr>'ELEC RA'!Print_Area</vt:lpstr>
      <vt:lpstr>ELECTRICAL!Print_Area</vt:lpstr>
      <vt:lpstr>'ELECTRICAL WORK'!Print_Area</vt:lpstr>
      <vt:lpstr>'EST External Elctrification'!Print_Area</vt:lpstr>
      <vt:lpstr>'EST FURNITUR'!Print_Area</vt:lpstr>
      <vt:lpstr>'estimate civil'!Print_Area</vt:lpstr>
      <vt:lpstr>'EXTERNAL ELECTRIFICATION'!Print_Area</vt:lpstr>
      <vt:lpstr>'FURNITURE WORK'!Print_Area</vt:lpstr>
      <vt:lpstr>HVAC!Print_Area</vt:lpstr>
      <vt:lpstr>'HVAC WORK'!Print_Area</vt:lpstr>
      <vt:lpstr>M.S!Print_Area</vt:lpstr>
      <vt:lpstr>MILES!Print_Area</vt:lpstr>
      <vt:lpstr>'Plumb (2)'!Print_Area</vt:lpstr>
      <vt:lpstr>'PLUMBING WORK'!Print_Area</vt:lpstr>
      <vt:lpstr>RA!Print_Area</vt:lpstr>
      <vt:lpstr>'RA civil'!Print_Area</vt:lpstr>
      <vt:lpstr>'RA FUR'!Print_Area</vt:lpstr>
      <vt:lpstr>'S.N 2'!Print_Area</vt:lpstr>
      <vt:lpstr>summary!Print_Area</vt:lpstr>
      <vt:lpstr>'Summary '!Print_Area</vt:lpstr>
      <vt:lpstr>ELECTRICAL!Print_Titles</vt:lpstr>
      <vt:lpstr>'EST FURNITUR'!Print_Titles</vt:lpstr>
      <vt:lpstr>'estimate civil'!Print_Titles</vt:lpstr>
      <vt:lpstr>M.S!Print_Titles</vt:lpstr>
      <vt:lpstr>'Plumb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netever</dc:creator>
  <cp:lastModifiedBy>PC13</cp:lastModifiedBy>
  <cp:lastPrinted>2017-11-29T07:16:21Z</cp:lastPrinted>
  <dcterms:created xsi:type="dcterms:W3CDTF">2015-04-30T07:02:30Z</dcterms:created>
  <dcterms:modified xsi:type="dcterms:W3CDTF">2017-11-29T07:20:16Z</dcterms:modified>
</cp:coreProperties>
</file>